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ad.sconet.ca.gov\Data\SARD\Group\State_Gov_Reporting\ADMIN - POLICY\GASB\GASB 96 - Subscription-Based Information Technology Arrangements\SCO Website Publications\In Progress\"/>
    </mc:Choice>
  </mc:AlternateContent>
  <xr:revisionPtr revIDLastSave="0" documentId="13_ncr:1_{3C9EFCBA-6BC4-4234-842F-38A687FFA101}" xr6:coauthVersionLast="47" xr6:coauthVersionMax="47" xr10:uidLastSave="{00000000-0000-0000-0000-000000000000}"/>
  <bookViews>
    <workbookView xWindow="20370" yWindow="-120" windowWidth="38640" windowHeight="15840" tabRatio="871" xr2:uid="{00000000-000D-0000-FFFF-FFFF00000000}"/>
  </bookViews>
  <sheets>
    <sheet name="Version Changes" sheetId="157" r:id="rId1"/>
    <sheet name="Modification 1 Input" sheetId="154" r:id="rId2"/>
    <sheet name="Modification 1 Output" sheetId="155" r:id="rId3"/>
    <sheet name="Modification 1 Note Disclosure" sheetId="156" r:id="rId4"/>
    <sheet name="Drop-down menus" sheetId="2" state="hidden" r:id="rId5"/>
    <sheet name="GAAP02Aindex" sheetId="153" state="hidden" r:id="rId6"/>
  </sheets>
  <definedNames>
    <definedName name="AssetClasses">'Drop-down menus'!$A$2:$A$6</definedName>
    <definedName name="_xlnm.Print_Area" localSheetId="1">'Modification 1 Input'!$A:$F</definedName>
    <definedName name="_xlnm.Print_Area" localSheetId="3">'Modification 1 Note Disclosure'!$A$1:$E$32</definedName>
    <definedName name="_xlnm.Print_Area" localSheetId="2">'Modification 1 Output'!$A$1:$K$83</definedName>
    <definedName name="Years_of_amortization">'Drop-down menus'!$J$2:$J$6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56" l="1"/>
  <c r="C6" i="156" l="1"/>
  <c r="A19" i="154" l="1"/>
  <c r="E13" i="154" a="1"/>
  <c r="E13" i="154" s="1"/>
  <c r="J28" i="154" s="1"/>
  <c r="B46" i="155" l="1"/>
  <c r="B45" i="155"/>
  <c r="A18" i="154" l="1"/>
  <c r="A17" i="154"/>
  <c r="A16" i="154"/>
  <c r="C55" i="155"/>
  <c r="C75" i="155"/>
  <c r="B66" i="155"/>
  <c r="B54" i="155"/>
  <c r="B50" i="155"/>
  <c r="C36" i="155"/>
  <c r="C22" i="155"/>
  <c r="J67" i="155"/>
  <c r="C69" i="155"/>
  <c r="B67" i="155"/>
  <c r="B61" i="155"/>
  <c r="B74" i="155"/>
  <c r="K37" i="155"/>
  <c r="B8" i="155"/>
  <c r="K30" i="154"/>
  <c r="C7" i="156"/>
  <c r="E3" i="156" s="1"/>
  <c r="C4" i="156"/>
  <c r="C62" i="155"/>
  <c r="C51" i="155"/>
  <c r="C42" i="155"/>
  <c r="B41" i="155"/>
  <c r="C35" i="155"/>
  <c r="B34" i="155"/>
  <c r="B33" i="155"/>
  <c r="C29" i="155"/>
  <c r="B28" i="155"/>
  <c r="C24" i="155"/>
  <c r="C23" i="155"/>
  <c r="C21" i="155"/>
  <c r="B20" i="155"/>
  <c r="B19" i="155"/>
  <c r="B18" i="155"/>
  <c r="E6" i="155"/>
  <c r="E5" i="155"/>
  <c r="C5" i="156" s="1"/>
  <c r="E3" i="155"/>
  <c r="E4" i="155" s="1"/>
  <c r="B68" i="155" s="1"/>
  <c r="E2" i="155"/>
  <c r="C3" i="156" s="1"/>
  <c r="J1243" i="154"/>
  <c r="B1243" i="154"/>
  <c r="J1242" i="154"/>
  <c r="B1242" i="154"/>
  <c r="J1241" i="154"/>
  <c r="B1241" i="154"/>
  <c r="J1240" i="154"/>
  <c r="B1240" i="154"/>
  <c r="J1239" i="154"/>
  <c r="B1239" i="154"/>
  <c r="J1238" i="154"/>
  <c r="B1238" i="154"/>
  <c r="J1237" i="154"/>
  <c r="B1237" i="154"/>
  <c r="J1236" i="154"/>
  <c r="B1236" i="154"/>
  <c r="J1235" i="154"/>
  <c r="B1235" i="154"/>
  <c r="J1234" i="154"/>
  <c r="B1234" i="154"/>
  <c r="J1233" i="154"/>
  <c r="B1233" i="154"/>
  <c r="J1232" i="154"/>
  <c r="B1232" i="154"/>
  <c r="J1231" i="154"/>
  <c r="B1231" i="154"/>
  <c r="J1230" i="154"/>
  <c r="B1230" i="154"/>
  <c r="J1229" i="154"/>
  <c r="B1229" i="154"/>
  <c r="J1228" i="154"/>
  <c r="B1228" i="154"/>
  <c r="J1227" i="154"/>
  <c r="B1227" i="154"/>
  <c r="J1226" i="154"/>
  <c r="B1226" i="154"/>
  <c r="J1225" i="154"/>
  <c r="B1225" i="154"/>
  <c r="J1224" i="154"/>
  <c r="B1224" i="154"/>
  <c r="J1223" i="154"/>
  <c r="B1223" i="154"/>
  <c r="J1222" i="154"/>
  <c r="B1222" i="154"/>
  <c r="J1221" i="154"/>
  <c r="B1221" i="154"/>
  <c r="J1220" i="154"/>
  <c r="B1220" i="154"/>
  <c r="J1219" i="154"/>
  <c r="B1219" i="154"/>
  <c r="J1218" i="154"/>
  <c r="B1218" i="154"/>
  <c r="J1217" i="154"/>
  <c r="B1217" i="154"/>
  <c r="J1216" i="154"/>
  <c r="B1216" i="154"/>
  <c r="J1215" i="154"/>
  <c r="B1215" i="154"/>
  <c r="J1214" i="154"/>
  <c r="B1214" i="154"/>
  <c r="J1213" i="154"/>
  <c r="B1213" i="154"/>
  <c r="J1212" i="154"/>
  <c r="B1212" i="154"/>
  <c r="J1211" i="154"/>
  <c r="B1211" i="154"/>
  <c r="J1210" i="154"/>
  <c r="B1210" i="154"/>
  <c r="J1209" i="154"/>
  <c r="B1209" i="154"/>
  <c r="J1208" i="154"/>
  <c r="B1208" i="154"/>
  <c r="J1207" i="154"/>
  <c r="B1207" i="154"/>
  <c r="J1206" i="154"/>
  <c r="B1206" i="154"/>
  <c r="J1205" i="154"/>
  <c r="B1205" i="154"/>
  <c r="J1204" i="154"/>
  <c r="B1204" i="154"/>
  <c r="J1203" i="154"/>
  <c r="B1203" i="154"/>
  <c r="J1202" i="154"/>
  <c r="B1202" i="154"/>
  <c r="J1201" i="154"/>
  <c r="B1201" i="154"/>
  <c r="J1200" i="154"/>
  <c r="B1200" i="154"/>
  <c r="J1199" i="154"/>
  <c r="B1199" i="154"/>
  <c r="J1198" i="154"/>
  <c r="B1198" i="154"/>
  <c r="J1197" i="154"/>
  <c r="B1197" i="154"/>
  <c r="J1196" i="154"/>
  <c r="B1196" i="154"/>
  <c r="J1195" i="154"/>
  <c r="B1195" i="154"/>
  <c r="J1194" i="154"/>
  <c r="B1194" i="154"/>
  <c r="J1193" i="154"/>
  <c r="B1193" i="154"/>
  <c r="J1192" i="154"/>
  <c r="B1192" i="154"/>
  <c r="J1191" i="154"/>
  <c r="B1191" i="154"/>
  <c r="J1190" i="154"/>
  <c r="B1190" i="154"/>
  <c r="J1189" i="154"/>
  <c r="B1189" i="154"/>
  <c r="J1188" i="154"/>
  <c r="B1188" i="154"/>
  <c r="J1187" i="154"/>
  <c r="B1187" i="154"/>
  <c r="J1186" i="154"/>
  <c r="B1186" i="154"/>
  <c r="J1185" i="154"/>
  <c r="B1185" i="154"/>
  <c r="J1184" i="154"/>
  <c r="B1184" i="154"/>
  <c r="J1183" i="154"/>
  <c r="B1183" i="154"/>
  <c r="J1182" i="154"/>
  <c r="B1182" i="154"/>
  <c r="J1181" i="154"/>
  <c r="B1181" i="154"/>
  <c r="J1180" i="154"/>
  <c r="B1180" i="154"/>
  <c r="J1179" i="154"/>
  <c r="B1179" i="154"/>
  <c r="J1178" i="154"/>
  <c r="B1178" i="154"/>
  <c r="J1177" i="154"/>
  <c r="B1177" i="154"/>
  <c r="J1176" i="154"/>
  <c r="B1176" i="154"/>
  <c r="J1175" i="154"/>
  <c r="B1175" i="154"/>
  <c r="J1174" i="154"/>
  <c r="B1174" i="154"/>
  <c r="J1173" i="154"/>
  <c r="B1173" i="154"/>
  <c r="J1172" i="154"/>
  <c r="B1172" i="154"/>
  <c r="J1171" i="154"/>
  <c r="B1171" i="154"/>
  <c r="J1170" i="154"/>
  <c r="B1170" i="154"/>
  <c r="J1169" i="154"/>
  <c r="B1169" i="154"/>
  <c r="J1168" i="154"/>
  <c r="B1168" i="154"/>
  <c r="J1167" i="154"/>
  <c r="B1167" i="154"/>
  <c r="J1166" i="154"/>
  <c r="B1166" i="154"/>
  <c r="J1165" i="154"/>
  <c r="B1165" i="154"/>
  <c r="J1164" i="154"/>
  <c r="B1164" i="154"/>
  <c r="J1163" i="154"/>
  <c r="B1163" i="154"/>
  <c r="J1162" i="154"/>
  <c r="B1162" i="154"/>
  <c r="J1161" i="154"/>
  <c r="B1161" i="154"/>
  <c r="J1160" i="154"/>
  <c r="B1160" i="154"/>
  <c r="J1159" i="154"/>
  <c r="B1159" i="154"/>
  <c r="J1158" i="154"/>
  <c r="B1158" i="154"/>
  <c r="J1157" i="154"/>
  <c r="B1157" i="154"/>
  <c r="J1156" i="154"/>
  <c r="B1156" i="154"/>
  <c r="J1155" i="154"/>
  <c r="B1155" i="154"/>
  <c r="J1154" i="154"/>
  <c r="B1154" i="154"/>
  <c r="J1153" i="154"/>
  <c r="B1153" i="154"/>
  <c r="J1152" i="154"/>
  <c r="B1152" i="154"/>
  <c r="J1151" i="154"/>
  <c r="B1151" i="154"/>
  <c r="J1150" i="154"/>
  <c r="B1150" i="154"/>
  <c r="J1149" i="154"/>
  <c r="B1149" i="154"/>
  <c r="J1148" i="154"/>
  <c r="B1148" i="154"/>
  <c r="J1147" i="154"/>
  <c r="B1147" i="154"/>
  <c r="J1146" i="154"/>
  <c r="B1146" i="154"/>
  <c r="J1145" i="154"/>
  <c r="B1145" i="154"/>
  <c r="J1144" i="154"/>
  <c r="B1144" i="154"/>
  <c r="J1143" i="154"/>
  <c r="B1143" i="154"/>
  <c r="J1142" i="154"/>
  <c r="B1142" i="154"/>
  <c r="J1141" i="154"/>
  <c r="B1141" i="154"/>
  <c r="J1140" i="154"/>
  <c r="B1140" i="154"/>
  <c r="J1139" i="154"/>
  <c r="B1139" i="154"/>
  <c r="J1138" i="154"/>
  <c r="B1138" i="154"/>
  <c r="J1137" i="154"/>
  <c r="B1137" i="154"/>
  <c r="J1136" i="154"/>
  <c r="B1136" i="154"/>
  <c r="J1135" i="154"/>
  <c r="B1135" i="154"/>
  <c r="J1134" i="154"/>
  <c r="B1134" i="154"/>
  <c r="J1133" i="154"/>
  <c r="B1133" i="154"/>
  <c r="J1132" i="154"/>
  <c r="B1132" i="154"/>
  <c r="J1131" i="154"/>
  <c r="B1131" i="154"/>
  <c r="J1130" i="154"/>
  <c r="B1130" i="154"/>
  <c r="J1129" i="154"/>
  <c r="B1129" i="154"/>
  <c r="J1128" i="154"/>
  <c r="B1128" i="154"/>
  <c r="J1127" i="154"/>
  <c r="B1127" i="154"/>
  <c r="J1126" i="154"/>
  <c r="B1126" i="154"/>
  <c r="J1125" i="154"/>
  <c r="B1125" i="154"/>
  <c r="J1124" i="154"/>
  <c r="B1124" i="154"/>
  <c r="J1123" i="154"/>
  <c r="B1123" i="154"/>
  <c r="J1122" i="154"/>
  <c r="B1122" i="154"/>
  <c r="J1121" i="154"/>
  <c r="B1121" i="154"/>
  <c r="J1120" i="154"/>
  <c r="B1120" i="154"/>
  <c r="J1119" i="154"/>
  <c r="B1119" i="154"/>
  <c r="J1118" i="154"/>
  <c r="B1118" i="154"/>
  <c r="J1117" i="154"/>
  <c r="B1117" i="154"/>
  <c r="J1116" i="154"/>
  <c r="B1116" i="154"/>
  <c r="J1115" i="154"/>
  <c r="B1115" i="154"/>
  <c r="J1114" i="154"/>
  <c r="B1114" i="154"/>
  <c r="J1113" i="154"/>
  <c r="B1113" i="154"/>
  <c r="J1112" i="154"/>
  <c r="B1112" i="154"/>
  <c r="J1111" i="154"/>
  <c r="B1111" i="154"/>
  <c r="J1110" i="154"/>
  <c r="B1110" i="154"/>
  <c r="J1109" i="154"/>
  <c r="B1109" i="154"/>
  <c r="J1108" i="154"/>
  <c r="B1108" i="154"/>
  <c r="J1107" i="154"/>
  <c r="B1107" i="154"/>
  <c r="J1106" i="154"/>
  <c r="B1106" i="154"/>
  <c r="J1105" i="154"/>
  <c r="B1105" i="154"/>
  <c r="J1104" i="154"/>
  <c r="B1104" i="154"/>
  <c r="J1103" i="154"/>
  <c r="B1103" i="154"/>
  <c r="J1102" i="154"/>
  <c r="B1102" i="154"/>
  <c r="J1101" i="154"/>
  <c r="B1101" i="154"/>
  <c r="J1100" i="154"/>
  <c r="B1100" i="154"/>
  <c r="J1099" i="154"/>
  <c r="B1099" i="154"/>
  <c r="J1098" i="154"/>
  <c r="B1098" i="154"/>
  <c r="J1097" i="154"/>
  <c r="B1097" i="154"/>
  <c r="J1096" i="154"/>
  <c r="B1096" i="154"/>
  <c r="J1095" i="154"/>
  <c r="B1095" i="154"/>
  <c r="J1094" i="154"/>
  <c r="B1094" i="154"/>
  <c r="J1093" i="154"/>
  <c r="B1093" i="154"/>
  <c r="J1092" i="154"/>
  <c r="B1092" i="154"/>
  <c r="J1091" i="154"/>
  <c r="B1091" i="154"/>
  <c r="J1090" i="154"/>
  <c r="B1090" i="154"/>
  <c r="J1089" i="154"/>
  <c r="B1089" i="154"/>
  <c r="J1088" i="154"/>
  <c r="B1088" i="154"/>
  <c r="J1087" i="154"/>
  <c r="B1087" i="154"/>
  <c r="J1086" i="154"/>
  <c r="B1086" i="154"/>
  <c r="J1085" i="154"/>
  <c r="B1085" i="154"/>
  <c r="J1084" i="154"/>
  <c r="B1084" i="154"/>
  <c r="J1083" i="154"/>
  <c r="B1083" i="154"/>
  <c r="J1082" i="154"/>
  <c r="B1082" i="154"/>
  <c r="J1081" i="154"/>
  <c r="B1081" i="154"/>
  <c r="J1080" i="154"/>
  <c r="B1080" i="154"/>
  <c r="J1079" i="154"/>
  <c r="B1079" i="154"/>
  <c r="J1078" i="154"/>
  <c r="B1078" i="154"/>
  <c r="J1077" i="154"/>
  <c r="B1077" i="154"/>
  <c r="J1076" i="154"/>
  <c r="B1076" i="154"/>
  <c r="J1075" i="154"/>
  <c r="B1075" i="154"/>
  <c r="J1074" i="154"/>
  <c r="B1074" i="154"/>
  <c r="J1073" i="154"/>
  <c r="B1073" i="154"/>
  <c r="J1072" i="154"/>
  <c r="B1072" i="154"/>
  <c r="J1071" i="154"/>
  <c r="B1071" i="154"/>
  <c r="J1070" i="154"/>
  <c r="B1070" i="154"/>
  <c r="J1069" i="154"/>
  <c r="B1069" i="154"/>
  <c r="J1068" i="154"/>
  <c r="B1068" i="154"/>
  <c r="J1067" i="154"/>
  <c r="B1067" i="154"/>
  <c r="J1066" i="154"/>
  <c r="B1066" i="154"/>
  <c r="J1065" i="154"/>
  <c r="B1065" i="154"/>
  <c r="J1064" i="154"/>
  <c r="B1064" i="154"/>
  <c r="J1063" i="154"/>
  <c r="B1063" i="154"/>
  <c r="J1062" i="154"/>
  <c r="B1062" i="154"/>
  <c r="J1061" i="154"/>
  <c r="B1061" i="154"/>
  <c r="J1060" i="154"/>
  <c r="B1060" i="154"/>
  <c r="J1059" i="154"/>
  <c r="B1059" i="154"/>
  <c r="J1058" i="154"/>
  <c r="B1058" i="154"/>
  <c r="J1057" i="154"/>
  <c r="B1057" i="154"/>
  <c r="J1056" i="154"/>
  <c r="B1056" i="154"/>
  <c r="J1055" i="154"/>
  <c r="B1055" i="154"/>
  <c r="J1054" i="154"/>
  <c r="B1054" i="154"/>
  <c r="J1053" i="154"/>
  <c r="B1053" i="154"/>
  <c r="J1052" i="154"/>
  <c r="B1052" i="154"/>
  <c r="J1051" i="154"/>
  <c r="B1051" i="154"/>
  <c r="J1050" i="154"/>
  <c r="B1050" i="154"/>
  <c r="J1049" i="154"/>
  <c r="B1049" i="154"/>
  <c r="J1048" i="154"/>
  <c r="B1048" i="154"/>
  <c r="J1047" i="154"/>
  <c r="B1047" i="154"/>
  <c r="J1046" i="154"/>
  <c r="B1046" i="154"/>
  <c r="J1045" i="154"/>
  <c r="B1045" i="154"/>
  <c r="J1044" i="154"/>
  <c r="B1044" i="154"/>
  <c r="J1043" i="154"/>
  <c r="B1043" i="154"/>
  <c r="J1042" i="154"/>
  <c r="B1042" i="154"/>
  <c r="J1041" i="154"/>
  <c r="B1041" i="154"/>
  <c r="J1040" i="154"/>
  <c r="B1040" i="154"/>
  <c r="J1039" i="154"/>
  <c r="B1039" i="154"/>
  <c r="J1038" i="154"/>
  <c r="B1038" i="154"/>
  <c r="J1037" i="154"/>
  <c r="B1037" i="154"/>
  <c r="J1036" i="154"/>
  <c r="B1036" i="154"/>
  <c r="J1035" i="154"/>
  <c r="B1035" i="154"/>
  <c r="J1034" i="154"/>
  <c r="B1034" i="154"/>
  <c r="J1033" i="154"/>
  <c r="B1033" i="154"/>
  <c r="J1032" i="154"/>
  <c r="B1032" i="154"/>
  <c r="J1031" i="154"/>
  <c r="B1031" i="154"/>
  <c r="J1030" i="154"/>
  <c r="B1030" i="154"/>
  <c r="J1029" i="154"/>
  <c r="B1029" i="154"/>
  <c r="J1028" i="154"/>
  <c r="B1028" i="154"/>
  <c r="J1027" i="154"/>
  <c r="B1027" i="154"/>
  <c r="J1026" i="154"/>
  <c r="B1026" i="154"/>
  <c r="J1025" i="154"/>
  <c r="B1025" i="154"/>
  <c r="J1024" i="154"/>
  <c r="B1024" i="154"/>
  <c r="J1023" i="154"/>
  <c r="B1023" i="154"/>
  <c r="J1022" i="154"/>
  <c r="B1022" i="154"/>
  <c r="J1021" i="154"/>
  <c r="B1021" i="154"/>
  <c r="J1020" i="154"/>
  <c r="B1020" i="154"/>
  <c r="J1019" i="154"/>
  <c r="B1019" i="154"/>
  <c r="J1018" i="154"/>
  <c r="B1018" i="154"/>
  <c r="J1017" i="154"/>
  <c r="B1017" i="154"/>
  <c r="J1016" i="154"/>
  <c r="B1016" i="154"/>
  <c r="J1015" i="154"/>
  <c r="B1015" i="154"/>
  <c r="J1014" i="154"/>
  <c r="B1014" i="154"/>
  <c r="J1013" i="154"/>
  <c r="B1013" i="154"/>
  <c r="J1012" i="154"/>
  <c r="B1012" i="154"/>
  <c r="J1011" i="154"/>
  <c r="B1011" i="154"/>
  <c r="J1010" i="154"/>
  <c r="B1010" i="154"/>
  <c r="J1009" i="154"/>
  <c r="B1009" i="154"/>
  <c r="J1008" i="154"/>
  <c r="B1008" i="154"/>
  <c r="J1007" i="154"/>
  <c r="B1007" i="154"/>
  <c r="J1006" i="154"/>
  <c r="B1006" i="154"/>
  <c r="J1005" i="154"/>
  <c r="B1005" i="154"/>
  <c r="J1004" i="154"/>
  <c r="B1004" i="154"/>
  <c r="J1003" i="154"/>
  <c r="B1003" i="154"/>
  <c r="J1002" i="154"/>
  <c r="B1002" i="154"/>
  <c r="J1001" i="154"/>
  <c r="B1001" i="154"/>
  <c r="J1000" i="154"/>
  <c r="B1000" i="154"/>
  <c r="J999" i="154"/>
  <c r="B999" i="154"/>
  <c r="J998" i="154"/>
  <c r="B998" i="154"/>
  <c r="J997" i="154"/>
  <c r="B997" i="154"/>
  <c r="J996" i="154"/>
  <c r="B996" i="154"/>
  <c r="J995" i="154"/>
  <c r="B995" i="154"/>
  <c r="J994" i="154"/>
  <c r="B994" i="154"/>
  <c r="J993" i="154"/>
  <c r="B993" i="154"/>
  <c r="J992" i="154"/>
  <c r="B992" i="154"/>
  <c r="J991" i="154"/>
  <c r="B991" i="154"/>
  <c r="J990" i="154"/>
  <c r="B990" i="154"/>
  <c r="J989" i="154"/>
  <c r="B989" i="154"/>
  <c r="J988" i="154"/>
  <c r="B988" i="154"/>
  <c r="J987" i="154"/>
  <c r="B987" i="154"/>
  <c r="J986" i="154"/>
  <c r="B986" i="154"/>
  <c r="J985" i="154"/>
  <c r="B985" i="154"/>
  <c r="J984" i="154"/>
  <c r="B984" i="154"/>
  <c r="J983" i="154"/>
  <c r="B983" i="154"/>
  <c r="J982" i="154"/>
  <c r="B982" i="154"/>
  <c r="J981" i="154"/>
  <c r="B981" i="154"/>
  <c r="J980" i="154"/>
  <c r="B980" i="154"/>
  <c r="J979" i="154"/>
  <c r="B979" i="154"/>
  <c r="J978" i="154"/>
  <c r="B978" i="154"/>
  <c r="J977" i="154"/>
  <c r="B977" i="154"/>
  <c r="J976" i="154"/>
  <c r="B976" i="154"/>
  <c r="J975" i="154"/>
  <c r="B975" i="154"/>
  <c r="J974" i="154"/>
  <c r="B974" i="154"/>
  <c r="J973" i="154"/>
  <c r="B973" i="154"/>
  <c r="J972" i="154"/>
  <c r="B972" i="154"/>
  <c r="J971" i="154"/>
  <c r="B971" i="154"/>
  <c r="J970" i="154"/>
  <c r="B970" i="154"/>
  <c r="J969" i="154"/>
  <c r="B969" i="154"/>
  <c r="J968" i="154"/>
  <c r="B968" i="154"/>
  <c r="J967" i="154"/>
  <c r="B967" i="154"/>
  <c r="J966" i="154"/>
  <c r="B966" i="154"/>
  <c r="J965" i="154"/>
  <c r="B965" i="154"/>
  <c r="J964" i="154"/>
  <c r="B964" i="154"/>
  <c r="J963" i="154"/>
  <c r="B963" i="154"/>
  <c r="J962" i="154"/>
  <c r="B962" i="154"/>
  <c r="J961" i="154"/>
  <c r="B961" i="154"/>
  <c r="J960" i="154"/>
  <c r="B960" i="154"/>
  <c r="J959" i="154"/>
  <c r="B959" i="154"/>
  <c r="J958" i="154"/>
  <c r="B958" i="154"/>
  <c r="J957" i="154"/>
  <c r="B957" i="154"/>
  <c r="J956" i="154"/>
  <c r="B956" i="154"/>
  <c r="J955" i="154"/>
  <c r="B955" i="154"/>
  <c r="J954" i="154"/>
  <c r="B954" i="154"/>
  <c r="J953" i="154"/>
  <c r="B953" i="154"/>
  <c r="J952" i="154"/>
  <c r="B952" i="154"/>
  <c r="J951" i="154"/>
  <c r="B951" i="154"/>
  <c r="J950" i="154"/>
  <c r="B950" i="154"/>
  <c r="J949" i="154"/>
  <c r="B949" i="154"/>
  <c r="J948" i="154"/>
  <c r="B948" i="154"/>
  <c r="J947" i="154"/>
  <c r="B947" i="154"/>
  <c r="J946" i="154"/>
  <c r="B946" i="154"/>
  <c r="J945" i="154"/>
  <c r="B945" i="154"/>
  <c r="J944" i="154"/>
  <c r="B944" i="154"/>
  <c r="J943" i="154"/>
  <c r="B943" i="154"/>
  <c r="J942" i="154"/>
  <c r="B942" i="154"/>
  <c r="J941" i="154"/>
  <c r="B941" i="154"/>
  <c r="J940" i="154"/>
  <c r="B940" i="154"/>
  <c r="J939" i="154"/>
  <c r="B939" i="154"/>
  <c r="J938" i="154"/>
  <c r="B938" i="154"/>
  <c r="J937" i="154"/>
  <c r="B937" i="154"/>
  <c r="J936" i="154"/>
  <c r="B936" i="154"/>
  <c r="J935" i="154"/>
  <c r="B935" i="154"/>
  <c r="J934" i="154"/>
  <c r="B934" i="154"/>
  <c r="J933" i="154"/>
  <c r="B933" i="154"/>
  <c r="J932" i="154"/>
  <c r="B932" i="154"/>
  <c r="J931" i="154"/>
  <c r="B931" i="154"/>
  <c r="J930" i="154"/>
  <c r="B930" i="154"/>
  <c r="J929" i="154"/>
  <c r="B929" i="154"/>
  <c r="J928" i="154"/>
  <c r="B928" i="154"/>
  <c r="J927" i="154"/>
  <c r="B927" i="154"/>
  <c r="J926" i="154"/>
  <c r="B926" i="154"/>
  <c r="J925" i="154"/>
  <c r="B925" i="154"/>
  <c r="J924" i="154"/>
  <c r="B924" i="154"/>
  <c r="J923" i="154"/>
  <c r="B923" i="154"/>
  <c r="J922" i="154"/>
  <c r="B922" i="154"/>
  <c r="J921" i="154"/>
  <c r="B921" i="154"/>
  <c r="J920" i="154"/>
  <c r="B920" i="154"/>
  <c r="J919" i="154"/>
  <c r="B919" i="154"/>
  <c r="J918" i="154"/>
  <c r="B918" i="154"/>
  <c r="J917" i="154"/>
  <c r="B917" i="154"/>
  <c r="J916" i="154"/>
  <c r="B916" i="154"/>
  <c r="J915" i="154"/>
  <c r="B915" i="154"/>
  <c r="J914" i="154"/>
  <c r="B914" i="154"/>
  <c r="J913" i="154"/>
  <c r="B913" i="154"/>
  <c r="J912" i="154"/>
  <c r="B912" i="154"/>
  <c r="J911" i="154"/>
  <c r="B911" i="154"/>
  <c r="J910" i="154"/>
  <c r="B910" i="154"/>
  <c r="J909" i="154"/>
  <c r="B909" i="154"/>
  <c r="J908" i="154"/>
  <c r="B908" i="154"/>
  <c r="J907" i="154"/>
  <c r="B907" i="154"/>
  <c r="J906" i="154"/>
  <c r="B906" i="154"/>
  <c r="J905" i="154"/>
  <c r="B905" i="154"/>
  <c r="J904" i="154"/>
  <c r="B904" i="154"/>
  <c r="J903" i="154"/>
  <c r="B903" i="154"/>
  <c r="J902" i="154"/>
  <c r="B902" i="154"/>
  <c r="J901" i="154"/>
  <c r="B901" i="154"/>
  <c r="J900" i="154"/>
  <c r="B900" i="154"/>
  <c r="J899" i="154"/>
  <c r="B899" i="154"/>
  <c r="J898" i="154"/>
  <c r="B898" i="154"/>
  <c r="J897" i="154"/>
  <c r="B897" i="154"/>
  <c r="J896" i="154"/>
  <c r="B896" i="154"/>
  <c r="J895" i="154"/>
  <c r="B895" i="154"/>
  <c r="J894" i="154"/>
  <c r="B894" i="154"/>
  <c r="J893" i="154"/>
  <c r="B893" i="154"/>
  <c r="J892" i="154"/>
  <c r="B892" i="154"/>
  <c r="J891" i="154"/>
  <c r="B891" i="154"/>
  <c r="J890" i="154"/>
  <c r="B890" i="154"/>
  <c r="J889" i="154"/>
  <c r="B889" i="154"/>
  <c r="J888" i="154"/>
  <c r="B888" i="154"/>
  <c r="J887" i="154"/>
  <c r="B887" i="154"/>
  <c r="J886" i="154"/>
  <c r="B886" i="154"/>
  <c r="J885" i="154"/>
  <c r="B885" i="154"/>
  <c r="J884" i="154"/>
  <c r="B884" i="154"/>
  <c r="J883" i="154"/>
  <c r="B883" i="154"/>
  <c r="J882" i="154"/>
  <c r="B882" i="154"/>
  <c r="J881" i="154"/>
  <c r="B881" i="154"/>
  <c r="J880" i="154"/>
  <c r="B880" i="154"/>
  <c r="J879" i="154"/>
  <c r="B879" i="154"/>
  <c r="J878" i="154"/>
  <c r="B878" i="154"/>
  <c r="J877" i="154"/>
  <c r="B877" i="154"/>
  <c r="J876" i="154"/>
  <c r="B876" i="154"/>
  <c r="J875" i="154"/>
  <c r="B875" i="154"/>
  <c r="J874" i="154"/>
  <c r="B874" i="154"/>
  <c r="J873" i="154"/>
  <c r="B873" i="154"/>
  <c r="J872" i="154"/>
  <c r="B872" i="154"/>
  <c r="J871" i="154"/>
  <c r="B871" i="154"/>
  <c r="J870" i="154"/>
  <c r="B870" i="154"/>
  <c r="J869" i="154"/>
  <c r="B869" i="154"/>
  <c r="J868" i="154"/>
  <c r="B868" i="154"/>
  <c r="J867" i="154"/>
  <c r="B867" i="154"/>
  <c r="J866" i="154"/>
  <c r="B866" i="154"/>
  <c r="J865" i="154"/>
  <c r="B865" i="154"/>
  <c r="J864" i="154"/>
  <c r="B864" i="154"/>
  <c r="J863" i="154"/>
  <c r="B863" i="154"/>
  <c r="J862" i="154"/>
  <c r="B862" i="154"/>
  <c r="J861" i="154"/>
  <c r="B861" i="154"/>
  <c r="J860" i="154"/>
  <c r="B860" i="154"/>
  <c r="J859" i="154"/>
  <c r="B859" i="154"/>
  <c r="J858" i="154"/>
  <c r="B858" i="154"/>
  <c r="J857" i="154"/>
  <c r="B857" i="154"/>
  <c r="J856" i="154"/>
  <c r="B856" i="154"/>
  <c r="J855" i="154"/>
  <c r="B855" i="154"/>
  <c r="J854" i="154"/>
  <c r="B854" i="154"/>
  <c r="J853" i="154"/>
  <c r="B853" i="154"/>
  <c r="J852" i="154"/>
  <c r="B852" i="154"/>
  <c r="J851" i="154"/>
  <c r="B851" i="154"/>
  <c r="J850" i="154"/>
  <c r="B850" i="154"/>
  <c r="J849" i="154"/>
  <c r="B849" i="154"/>
  <c r="J848" i="154"/>
  <c r="B848" i="154"/>
  <c r="J847" i="154"/>
  <c r="B847" i="154"/>
  <c r="J846" i="154"/>
  <c r="B846" i="154"/>
  <c r="J845" i="154"/>
  <c r="B845" i="154"/>
  <c r="J844" i="154"/>
  <c r="B844" i="154"/>
  <c r="J843" i="154"/>
  <c r="B843" i="154"/>
  <c r="J842" i="154"/>
  <c r="B842" i="154"/>
  <c r="J841" i="154"/>
  <c r="B841" i="154"/>
  <c r="J840" i="154"/>
  <c r="B840" i="154"/>
  <c r="J839" i="154"/>
  <c r="B839" i="154"/>
  <c r="J838" i="154"/>
  <c r="B838" i="154"/>
  <c r="J837" i="154"/>
  <c r="B837" i="154"/>
  <c r="J836" i="154"/>
  <c r="B836" i="154"/>
  <c r="J835" i="154"/>
  <c r="B835" i="154"/>
  <c r="J834" i="154"/>
  <c r="B834" i="154"/>
  <c r="J833" i="154"/>
  <c r="B833" i="154"/>
  <c r="J832" i="154"/>
  <c r="B832" i="154"/>
  <c r="J831" i="154"/>
  <c r="B831" i="154"/>
  <c r="J830" i="154"/>
  <c r="B830" i="154"/>
  <c r="J829" i="154"/>
  <c r="B829" i="154"/>
  <c r="J828" i="154"/>
  <c r="B828" i="154"/>
  <c r="J827" i="154"/>
  <c r="B827" i="154"/>
  <c r="J826" i="154"/>
  <c r="B826" i="154"/>
  <c r="J825" i="154"/>
  <c r="B825" i="154"/>
  <c r="J824" i="154"/>
  <c r="B824" i="154"/>
  <c r="J823" i="154"/>
  <c r="B823" i="154"/>
  <c r="J822" i="154"/>
  <c r="B822" i="154"/>
  <c r="J821" i="154"/>
  <c r="B821" i="154"/>
  <c r="J820" i="154"/>
  <c r="B820" i="154"/>
  <c r="J819" i="154"/>
  <c r="B819" i="154"/>
  <c r="J818" i="154"/>
  <c r="B818" i="154"/>
  <c r="J817" i="154"/>
  <c r="B817" i="154"/>
  <c r="J816" i="154"/>
  <c r="B816" i="154"/>
  <c r="J815" i="154"/>
  <c r="B815" i="154"/>
  <c r="J814" i="154"/>
  <c r="B814" i="154"/>
  <c r="J813" i="154"/>
  <c r="B813" i="154"/>
  <c r="J812" i="154"/>
  <c r="B812" i="154"/>
  <c r="J811" i="154"/>
  <c r="B811" i="154"/>
  <c r="J810" i="154"/>
  <c r="B810" i="154"/>
  <c r="J809" i="154"/>
  <c r="B809" i="154"/>
  <c r="J808" i="154"/>
  <c r="B808" i="154"/>
  <c r="J807" i="154"/>
  <c r="B807" i="154"/>
  <c r="J806" i="154"/>
  <c r="B806" i="154"/>
  <c r="J805" i="154"/>
  <c r="B805" i="154"/>
  <c r="J804" i="154"/>
  <c r="B804" i="154"/>
  <c r="J803" i="154"/>
  <c r="B803" i="154"/>
  <c r="J802" i="154"/>
  <c r="B802" i="154"/>
  <c r="J801" i="154"/>
  <c r="B801" i="154"/>
  <c r="J800" i="154"/>
  <c r="B800" i="154"/>
  <c r="J799" i="154"/>
  <c r="B799" i="154"/>
  <c r="J798" i="154"/>
  <c r="B798" i="154"/>
  <c r="J797" i="154"/>
  <c r="B797" i="154"/>
  <c r="J796" i="154"/>
  <c r="B796" i="154"/>
  <c r="J795" i="154"/>
  <c r="B795" i="154"/>
  <c r="J794" i="154"/>
  <c r="B794" i="154"/>
  <c r="J793" i="154"/>
  <c r="B793" i="154"/>
  <c r="J792" i="154"/>
  <c r="B792" i="154"/>
  <c r="J791" i="154"/>
  <c r="B791" i="154"/>
  <c r="J790" i="154"/>
  <c r="B790" i="154"/>
  <c r="J789" i="154"/>
  <c r="B789" i="154"/>
  <c r="J788" i="154"/>
  <c r="B788" i="154"/>
  <c r="J787" i="154"/>
  <c r="B787" i="154"/>
  <c r="J786" i="154"/>
  <c r="B786" i="154"/>
  <c r="J785" i="154"/>
  <c r="B785" i="154"/>
  <c r="J784" i="154"/>
  <c r="B784" i="154"/>
  <c r="J783" i="154"/>
  <c r="B783" i="154"/>
  <c r="J782" i="154"/>
  <c r="B782" i="154"/>
  <c r="J781" i="154"/>
  <c r="B781" i="154"/>
  <c r="J780" i="154"/>
  <c r="B780" i="154"/>
  <c r="J779" i="154"/>
  <c r="B779" i="154"/>
  <c r="J778" i="154"/>
  <c r="B778" i="154"/>
  <c r="J777" i="154"/>
  <c r="B777" i="154"/>
  <c r="J776" i="154"/>
  <c r="B776" i="154"/>
  <c r="J775" i="154"/>
  <c r="B775" i="154"/>
  <c r="J774" i="154"/>
  <c r="B774" i="154"/>
  <c r="J773" i="154"/>
  <c r="B773" i="154"/>
  <c r="J772" i="154"/>
  <c r="B772" i="154"/>
  <c r="J771" i="154"/>
  <c r="B771" i="154"/>
  <c r="J770" i="154"/>
  <c r="B770" i="154"/>
  <c r="J769" i="154"/>
  <c r="B769" i="154"/>
  <c r="J768" i="154"/>
  <c r="B768" i="154"/>
  <c r="J767" i="154"/>
  <c r="B767" i="154"/>
  <c r="J766" i="154"/>
  <c r="B766" i="154"/>
  <c r="J765" i="154"/>
  <c r="B765" i="154"/>
  <c r="J764" i="154"/>
  <c r="B764" i="154"/>
  <c r="J763" i="154"/>
  <c r="B763" i="154"/>
  <c r="J762" i="154"/>
  <c r="B762" i="154"/>
  <c r="J761" i="154"/>
  <c r="B761" i="154"/>
  <c r="J760" i="154"/>
  <c r="B760" i="154"/>
  <c r="J759" i="154"/>
  <c r="B759" i="154"/>
  <c r="J758" i="154"/>
  <c r="B758" i="154"/>
  <c r="J757" i="154"/>
  <c r="B757" i="154"/>
  <c r="J756" i="154"/>
  <c r="B756" i="154"/>
  <c r="J755" i="154"/>
  <c r="B755" i="154"/>
  <c r="J754" i="154"/>
  <c r="B754" i="154"/>
  <c r="J753" i="154"/>
  <c r="B753" i="154"/>
  <c r="J752" i="154"/>
  <c r="B752" i="154"/>
  <c r="J751" i="154"/>
  <c r="B751" i="154"/>
  <c r="J750" i="154"/>
  <c r="B750" i="154"/>
  <c r="J749" i="154"/>
  <c r="B749" i="154"/>
  <c r="J748" i="154"/>
  <c r="B748" i="154"/>
  <c r="J747" i="154"/>
  <c r="B747" i="154"/>
  <c r="J746" i="154"/>
  <c r="B746" i="154"/>
  <c r="J745" i="154"/>
  <c r="B745" i="154"/>
  <c r="J744" i="154"/>
  <c r="B744" i="154"/>
  <c r="J743" i="154"/>
  <c r="B743" i="154"/>
  <c r="J742" i="154"/>
  <c r="B742" i="154"/>
  <c r="J741" i="154"/>
  <c r="B741" i="154"/>
  <c r="J740" i="154"/>
  <c r="B740" i="154"/>
  <c r="J739" i="154"/>
  <c r="B739" i="154"/>
  <c r="J738" i="154"/>
  <c r="B738" i="154"/>
  <c r="J737" i="154"/>
  <c r="B737" i="154"/>
  <c r="J736" i="154"/>
  <c r="B736" i="154"/>
  <c r="J735" i="154"/>
  <c r="B735" i="154"/>
  <c r="J734" i="154"/>
  <c r="B734" i="154"/>
  <c r="J733" i="154"/>
  <c r="B733" i="154"/>
  <c r="J732" i="154"/>
  <c r="B732" i="154"/>
  <c r="J731" i="154"/>
  <c r="B731" i="154"/>
  <c r="J730" i="154"/>
  <c r="B730" i="154"/>
  <c r="J729" i="154"/>
  <c r="B729" i="154"/>
  <c r="J728" i="154"/>
  <c r="B728" i="154"/>
  <c r="J727" i="154"/>
  <c r="B727" i="154"/>
  <c r="J726" i="154"/>
  <c r="B726" i="154"/>
  <c r="J725" i="154"/>
  <c r="B725" i="154"/>
  <c r="J724" i="154"/>
  <c r="B724" i="154"/>
  <c r="J723" i="154"/>
  <c r="B723" i="154"/>
  <c r="J722" i="154"/>
  <c r="B722" i="154"/>
  <c r="J721" i="154"/>
  <c r="B721" i="154"/>
  <c r="J720" i="154"/>
  <c r="B720" i="154"/>
  <c r="J719" i="154"/>
  <c r="B719" i="154"/>
  <c r="J718" i="154"/>
  <c r="B718" i="154"/>
  <c r="J717" i="154"/>
  <c r="B717" i="154"/>
  <c r="J716" i="154"/>
  <c r="B716" i="154"/>
  <c r="J715" i="154"/>
  <c r="B715" i="154"/>
  <c r="J714" i="154"/>
  <c r="B714" i="154"/>
  <c r="J713" i="154"/>
  <c r="B713" i="154"/>
  <c r="J712" i="154"/>
  <c r="B712" i="154"/>
  <c r="J711" i="154"/>
  <c r="B711" i="154"/>
  <c r="J710" i="154"/>
  <c r="B710" i="154"/>
  <c r="J709" i="154"/>
  <c r="B709" i="154"/>
  <c r="J708" i="154"/>
  <c r="B708" i="154"/>
  <c r="J707" i="154"/>
  <c r="B707" i="154"/>
  <c r="J706" i="154"/>
  <c r="B706" i="154"/>
  <c r="J705" i="154"/>
  <c r="B705" i="154"/>
  <c r="J704" i="154"/>
  <c r="B704" i="154"/>
  <c r="J703" i="154"/>
  <c r="B703" i="154"/>
  <c r="J702" i="154"/>
  <c r="B702" i="154"/>
  <c r="J701" i="154"/>
  <c r="B701" i="154"/>
  <c r="J700" i="154"/>
  <c r="B700" i="154"/>
  <c r="J699" i="154"/>
  <c r="B699" i="154"/>
  <c r="J698" i="154"/>
  <c r="B698" i="154"/>
  <c r="J697" i="154"/>
  <c r="B697" i="154"/>
  <c r="J696" i="154"/>
  <c r="B696" i="154"/>
  <c r="J695" i="154"/>
  <c r="B695" i="154"/>
  <c r="J694" i="154"/>
  <c r="B694" i="154"/>
  <c r="J693" i="154"/>
  <c r="B693" i="154"/>
  <c r="J692" i="154"/>
  <c r="B692" i="154"/>
  <c r="J691" i="154"/>
  <c r="B691" i="154"/>
  <c r="J690" i="154"/>
  <c r="B690" i="154"/>
  <c r="J689" i="154"/>
  <c r="B689" i="154"/>
  <c r="J688" i="154"/>
  <c r="B688" i="154"/>
  <c r="J687" i="154"/>
  <c r="B687" i="154"/>
  <c r="J686" i="154"/>
  <c r="B686" i="154"/>
  <c r="J685" i="154"/>
  <c r="B685" i="154"/>
  <c r="J684" i="154"/>
  <c r="B684" i="154"/>
  <c r="J683" i="154"/>
  <c r="B683" i="154"/>
  <c r="J682" i="154"/>
  <c r="B682" i="154"/>
  <c r="J681" i="154"/>
  <c r="B681" i="154"/>
  <c r="J680" i="154"/>
  <c r="B680" i="154"/>
  <c r="J679" i="154"/>
  <c r="B679" i="154"/>
  <c r="J678" i="154"/>
  <c r="B678" i="154"/>
  <c r="J677" i="154"/>
  <c r="B677" i="154"/>
  <c r="J676" i="154"/>
  <c r="B676" i="154"/>
  <c r="J675" i="154"/>
  <c r="B675" i="154"/>
  <c r="J674" i="154"/>
  <c r="B674" i="154"/>
  <c r="J673" i="154"/>
  <c r="B673" i="154"/>
  <c r="J672" i="154"/>
  <c r="B672" i="154"/>
  <c r="J671" i="154"/>
  <c r="B671" i="154"/>
  <c r="J670" i="154"/>
  <c r="B670" i="154"/>
  <c r="J669" i="154"/>
  <c r="B669" i="154"/>
  <c r="J668" i="154"/>
  <c r="B668" i="154"/>
  <c r="J667" i="154"/>
  <c r="B667" i="154"/>
  <c r="J666" i="154"/>
  <c r="B666" i="154"/>
  <c r="J665" i="154"/>
  <c r="B665" i="154"/>
  <c r="J664" i="154"/>
  <c r="B664" i="154"/>
  <c r="J663" i="154"/>
  <c r="B663" i="154"/>
  <c r="J662" i="154"/>
  <c r="B662" i="154"/>
  <c r="J661" i="154"/>
  <c r="B661" i="154"/>
  <c r="J660" i="154"/>
  <c r="B660" i="154"/>
  <c r="J659" i="154"/>
  <c r="B659" i="154"/>
  <c r="J658" i="154"/>
  <c r="B658" i="154"/>
  <c r="J657" i="154"/>
  <c r="B657" i="154"/>
  <c r="J656" i="154"/>
  <c r="B656" i="154"/>
  <c r="J655" i="154"/>
  <c r="B655" i="154"/>
  <c r="J654" i="154"/>
  <c r="B654" i="154"/>
  <c r="J653" i="154"/>
  <c r="B653" i="154"/>
  <c r="J652" i="154"/>
  <c r="B652" i="154"/>
  <c r="J651" i="154"/>
  <c r="B651" i="154"/>
  <c r="J650" i="154"/>
  <c r="B650" i="154"/>
  <c r="J649" i="154"/>
  <c r="B649" i="154"/>
  <c r="J648" i="154"/>
  <c r="B648" i="154"/>
  <c r="J647" i="154"/>
  <c r="B647" i="154"/>
  <c r="J646" i="154"/>
  <c r="B646" i="154"/>
  <c r="J645" i="154"/>
  <c r="B645" i="154"/>
  <c r="J644" i="154"/>
  <c r="B644" i="154"/>
  <c r="J643" i="154"/>
  <c r="B643" i="154"/>
  <c r="J642" i="154"/>
  <c r="B642" i="154"/>
  <c r="J641" i="154"/>
  <c r="B641" i="154"/>
  <c r="J640" i="154"/>
  <c r="B640" i="154"/>
  <c r="J639" i="154"/>
  <c r="B639" i="154"/>
  <c r="J638" i="154"/>
  <c r="B638" i="154"/>
  <c r="J637" i="154"/>
  <c r="B637" i="154"/>
  <c r="J636" i="154"/>
  <c r="B636" i="154"/>
  <c r="J635" i="154"/>
  <c r="B635" i="154"/>
  <c r="J634" i="154"/>
  <c r="B634" i="154"/>
  <c r="J633" i="154"/>
  <c r="B633" i="154"/>
  <c r="J632" i="154"/>
  <c r="B632" i="154"/>
  <c r="J631" i="154"/>
  <c r="B631" i="154"/>
  <c r="J630" i="154"/>
  <c r="B630" i="154"/>
  <c r="J629" i="154"/>
  <c r="B629" i="154"/>
  <c r="J628" i="154"/>
  <c r="B628" i="154"/>
  <c r="J627" i="154"/>
  <c r="B627" i="154"/>
  <c r="J626" i="154"/>
  <c r="B626" i="154"/>
  <c r="J625" i="154"/>
  <c r="B625" i="154"/>
  <c r="J624" i="154"/>
  <c r="B624" i="154"/>
  <c r="J623" i="154"/>
  <c r="B623" i="154"/>
  <c r="J622" i="154"/>
  <c r="B622" i="154"/>
  <c r="J621" i="154"/>
  <c r="B621" i="154"/>
  <c r="J620" i="154"/>
  <c r="B620" i="154"/>
  <c r="J619" i="154"/>
  <c r="B619" i="154"/>
  <c r="J618" i="154"/>
  <c r="B618" i="154"/>
  <c r="J617" i="154"/>
  <c r="B617" i="154"/>
  <c r="J616" i="154"/>
  <c r="B616" i="154"/>
  <c r="J615" i="154"/>
  <c r="B615" i="154"/>
  <c r="J614" i="154"/>
  <c r="B614" i="154"/>
  <c r="J613" i="154"/>
  <c r="B613" i="154"/>
  <c r="J612" i="154"/>
  <c r="B612" i="154"/>
  <c r="J611" i="154"/>
  <c r="B611" i="154"/>
  <c r="J610" i="154"/>
  <c r="B610" i="154"/>
  <c r="J609" i="154"/>
  <c r="B609" i="154"/>
  <c r="J608" i="154"/>
  <c r="B608" i="154"/>
  <c r="J607" i="154"/>
  <c r="B607" i="154"/>
  <c r="J606" i="154"/>
  <c r="B606" i="154"/>
  <c r="J605" i="154"/>
  <c r="B605" i="154"/>
  <c r="J604" i="154"/>
  <c r="B604" i="154"/>
  <c r="J603" i="154"/>
  <c r="B603" i="154"/>
  <c r="J602" i="154"/>
  <c r="B602" i="154"/>
  <c r="J601" i="154"/>
  <c r="B601" i="154"/>
  <c r="J600" i="154"/>
  <c r="B600" i="154"/>
  <c r="J599" i="154"/>
  <c r="B599" i="154"/>
  <c r="J598" i="154"/>
  <c r="B598" i="154"/>
  <c r="J597" i="154"/>
  <c r="B597" i="154"/>
  <c r="J596" i="154"/>
  <c r="B596" i="154"/>
  <c r="J595" i="154"/>
  <c r="B595" i="154"/>
  <c r="J594" i="154"/>
  <c r="B594" i="154"/>
  <c r="J593" i="154"/>
  <c r="B593" i="154"/>
  <c r="J592" i="154"/>
  <c r="B592" i="154"/>
  <c r="J591" i="154"/>
  <c r="B591" i="154"/>
  <c r="J590" i="154"/>
  <c r="B590" i="154"/>
  <c r="J589" i="154"/>
  <c r="B589" i="154"/>
  <c r="J588" i="154"/>
  <c r="B588" i="154"/>
  <c r="J587" i="154"/>
  <c r="B587" i="154"/>
  <c r="J586" i="154"/>
  <c r="B586" i="154"/>
  <c r="J585" i="154"/>
  <c r="B585" i="154"/>
  <c r="J584" i="154"/>
  <c r="B584" i="154"/>
  <c r="J583" i="154"/>
  <c r="B583" i="154"/>
  <c r="J582" i="154"/>
  <c r="B582" i="154"/>
  <c r="J581" i="154"/>
  <c r="B581" i="154"/>
  <c r="J580" i="154"/>
  <c r="B580" i="154"/>
  <c r="J579" i="154"/>
  <c r="B579" i="154"/>
  <c r="J578" i="154"/>
  <c r="B578" i="154"/>
  <c r="J577" i="154"/>
  <c r="B577" i="154"/>
  <c r="J576" i="154"/>
  <c r="B576" i="154"/>
  <c r="J575" i="154"/>
  <c r="B575" i="154"/>
  <c r="J574" i="154"/>
  <c r="B574" i="154"/>
  <c r="J573" i="154"/>
  <c r="B573" i="154"/>
  <c r="J572" i="154"/>
  <c r="B572" i="154"/>
  <c r="J571" i="154"/>
  <c r="B571" i="154"/>
  <c r="J570" i="154"/>
  <c r="B570" i="154"/>
  <c r="J569" i="154"/>
  <c r="B569" i="154"/>
  <c r="J568" i="154"/>
  <c r="B568" i="154"/>
  <c r="J567" i="154"/>
  <c r="B567" i="154"/>
  <c r="J566" i="154"/>
  <c r="B566" i="154"/>
  <c r="J565" i="154"/>
  <c r="B565" i="154"/>
  <c r="J564" i="154"/>
  <c r="B564" i="154"/>
  <c r="J563" i="154"/>
  <c r="B563" i="154"/>
  <c r="J562" i="154"/>
  <c r="B562" i="154"/>
  <c r="J561" i="154"/>
  <c r="B561" i="154"/>
  <c r="J560" i="154"/>
  <c r="B560" i="154"/>
  <c r="J559" i="154"/>
  <c r="B559" i="154"/>
  <c r="J558" i="154"/>
  <c r="B558" i="154"/>
  <c r="J557" i="154"/>
  <c r="B557" i="154"/>
  <c r="J556" i="154"/>
  <c r="B556" i="154"/>
  <c r="J555" i="154"/>
  <c r="B555" i="154"/>
  <c r="J554" i="154"/>
  <c r="B554" i="154"/>
  <c r="J553" i="154"/>
  <c r="B553" i="154"/>
  <c r="J552" i="154"/>
  <c r="B552" i="154"/>
  <c r="J551" i="154"/>
  <c r="B551" i="154"/>
  <c r="J550" i="154"/>
  <c r="B550" i="154"/>
  <c r="J549" i="154"/>
  <c r="B549" i="154"/>
  <c r="J548" i="154"/>
  <c r="B548" i="154"/>
  <c r="J547" i="154"/>
  <c r="B547" i="154"/>
  <c r="J546" i="154"/>
  <c r="B546" i="154"/>
  <c r="J545" i="154"/>
  <c r="B545" i="154"/>
  <c r="J544" i="154"/>
  <c r="B544" i="154"/>
  <c r="J543" i="154"/>
  <c r="B543" i="154"/>
  <c r="J542" i="154"/>
  <c r="B542" i="154"/>
  <c r="J541" i="154"/>
  <c r="B541" i="154"/>
  <c r="J540" i="154"/>
  <c r="B540" i="154"/>
  <c r="J539" i="154"/>
  <c r="B539" i="154"/>
  <c r="J538" i="154"/>
  <c r="B538" i="154"/>
  <c r="J537" i="154"/>
  <c r="B537" i="154"/>
  <c r="J536" i="154"/>
  <c r="B536" i="154"/>
  <c r="J535" i="154"/>
  <c r="B535" i="154"/>
  <c r="J534" i="154"/>
  <c r="B534" i="154"/>
  <c r="J533" i="154"/>
  <c r="B533" i="154"/>
  <c r="J532" i="154"/>
  <c r="B532" i="154"/>
  <c r="J531" i="154"/>
  <c r="B531" i="154"/>
  <c r="J530" i="154"/>
  <c r="B530" i="154"/>
  <c r="J529" i="154"/>
  <c r="B529" i="154"/>
  <c r="J528" i="154"/>
  <c r="B528" i="154"/>
  <c r="J527" i="154"/>
  <c r="B527" i="154"/>
  <c r="J526" i="154"/>
  <c r="B526" i="154"/>
  <c r="J525" i="154"/>
  <c r="B525" i="154"/>
  <c r="J524" i="154"/>
  <c r="B524" i="154"/>
  <c r="J523" i="154"/>
  <c r="B523" i="154"/>
  <c r="J522" i="154"/>
  <c r="B522" i="154"/>
  <c r="J521" i="154"/>
  <c r="B521" i="154"/>
  <c r="J520" i="154"/>
  <c r="B520" i="154"/>
  <c r="J519" i="154"/>
  <c r="B519" i="154"/>
  <c r="J518" i="154"/>
  <c r="B518" i="154"/>
  <c r="J517" i="154"/>
  <c r="B517" i="154"/>
  <c r="J516" i="154"/>
  <c r="B516" i="154"/>
  <c r="J515" i="154"/>
  <c r="B515" i="154"/>
  <c r="J514" i="154"/>
  <c r="B514" i="154"/>
  <c r="J513" i="154"/>
  <c r="B513" i="154"/>
  <c r="J512" i="154"/>
  <c r="B512" i="154"/>
  <c r="J511" i="154"/>
  <c r="B511" i="154"/>
  <c r="J510" i="154"/>
  <c r="B510" i="154"/>
  <c r="J509" i="154"/>
  <c r="B509" i="154"/>
  <c r="J508" i="154"/>
  <c r="B508" i="154"/>
  <c r="J507" i="154"/>
  <c r="B507" i="154"/>
  <c r="J506" i="154"/>
  <c r="B506" i="154"/>
  <c r="J505" i="154"/>
  <c r="B505" i="154"/>
  <c r="J504" i="154"/>
  <c r="B504" i="154"/>
  <c r="J503" i="154"/>
  <c r="B503" i="154"/>
  <c r="J502" i="154"/>
  <c r="B502" i="154"/>
  <c r="J501" i="154"/>
  <c r="B501" i="154"/>
  <c r="J500" i="154"/>
  <c r="B500" i="154"/>
  <c r="J499" i="154"/>
  <c r="B499" i="154"/>
  <c r="J498" i="154"/>
  <c r="B498" i="154"/>
  <c r="J497" i="154"/>
  <c r="B497" i="154"/>
  <c r="J496" i="154"/>
  <c r="B496" i="154"/>
  <c r="J495" i="154"/>
  <c r="B495" i="154"/>
  <c r="J494" i="154"/>
  <c r="B494" i="154"/>
  <c r="J493" i="154"/>
  <c r="B493" i="154"/>
  <c r="J492" i="154"/>
  <c r="B492" i="154"/>
  <c r="J491" i="154"/>
  <c r="B491" i="154"/>
  <c r="J490" i="154"/>
  <c r="B490" i="154"/>
  <c r="J489" i="154"/>
  <c r="B489" i="154"/>
  <c r="J488" i="154"/>
  <c r="B488" i="154"/>
  <c r="J487" i="154"/>
  <c r="B487" i="154"/>
  <c r="J486" i="154"/>
  <c r="B486" i="154"/>
  <c r="J485" i="154"/>
  <c r="B485" i="154"/>
  <c r="J484" i="154"/>
  <c r="B484" i="154"/>
  <c r="J483" i="154"/>
  <c r="B483" i="154"/>
  <c r="J482" i="154"/>
  <c r="B482" i="154"/>
  <c r="J481" i="154"/>
  <c r="B481" i="154"/>
  <c r="J480" i="154"/>
  <c r="B480" i="154"/>
  <c r="J479" i="154"/>
  <c r="B479" i="154"/>
  <c r="J478" i="154"/>
  <c r="B478" i="154"/>
  <c r="J477" i="154"/>
  <c r="B477" i="154"/>
  <c r="J476" i="154"/>
  <c r="B476" i="154"/>
  <c r="J475" i="154"/>
  <c r="B475" i="154"/>
  <c r="J474" i="154"/>
  <c r="B474" i="154"/>
  <c r="J473" i="154"/>
  <c r="B473" i="154"/>
  <c r="J472" i="154"/>
  <c r="B472" i="154"/>
  <c r="J471" i="154"/>
  <c r="B471" i="154"/>
  <c r="J470" i="154"/>
  <c r="B470" i="154"/>
  <c r="J469" i="154"/>
  <c r="B469" i="154"/>
  <c r="J468" i="154"/>
  <c r="B468" i="154"/>
  <c r="J467" i="154"/>
  <c r="B467" i="154"/>
  <c r="J466" i="154"/>
  <c r="B466" i="154"/>
  <c r="J465" i="154"/>
  <c r="B465" i="154"/>
  <c r="J464" i="154"/>
  <c r="B464" i="154"/>
  <c r="J463" i="154"/>
  <c r="B463" i="154"/>
  <c r="J462" i="154"/>
  <c r="B462" i="154"/>
  <c r="J461" i="154"/>
  <c r="B461" i="154"/>
  <c r="J460" i="154"/>
  <c r="B460" i="154"/>
  <c r="J459" i="154"/>
  <c r="B459" i="154"/>
  <c r="J458" i="154"/>
  <c r="B458" i="154"/>
  <c r="J457" i="154"/>
  <c r="B457" i="154"/>
  <c r="J456" i="154"/>
  <c r="B456" i="154"/>
  <c r="J455" i="154"/>
  <c r="B455" i="154"/>
  <c r="J454" i="154"/>
  <c r="B454" i="154"/>
  <c r="J453" i="154"/>
  <c r="B453" i="154"/>
  <c r="J452" i="154"/>
  <c r="B452" i="154"/>
  <c r="J451" i="154"/>
  <c r="B451" i="154"/>
  <c r="J450" i="154"/>
  <c r="B450" i="154"/>
  <c r="J449" i="154"/>
  <c r="B449" i="154"/>
  <c r="J448" i="154"/>
  <c r="B448" i="154"/>
  <c r="J447" i="154"/>
  <c r="B447" i="154"/>
  <c r="J446" i="154"/>
  <c r="B446" i="154"/>
  <c r="J445" i="154"/>
  <c r="B445" i="154"/>
  <c r="J444" i="154"/>
  <c r="B444" i="154"/>
  <c r="J443" i="154"/>
  <c r="B443" i="154"/>
  <c r="J442" i="154"/>
  <c r="B442" i="154"/>
  <c r="J441" i="154"/>
  <c r="B441" i="154"/>
  <c r="J440" i="154"/>
  <c r="B440" i="154"/>
  <c r="J439" i="154"/>
  <c r="B439" i="154"/>
  <c r="J438" i="154"/>
  <c r="B438" i="154"/>
  <c r="J437" i="154"/>
  <c r="B437" i="154"/>
  <c r="J436" i="154"/>
  <c r="B436" i="154"/>
  <c r="J435" i="154"/>
  <c r="B435" i="154"/>
  <c r="J434" i="154"/>
  <c r="B434" i="154"/>
  <c r="J433" i="154"/>
  <c r="B433" i="154"/>
  <c r="J432" i="154"/>
  <c r="B432" i="154"/>
  <c r="J431" i="154"/>
  <c r="B431" i="154"/>
  <c r="J430" i="154"/>
  <c r="B430" i="154"/>
  <c r="J429" i="154"/>
  <c r="B429" i="154"/>
  <c r="J428" i="154"/>
  <c r="B428" i="154"/>
  <c r="J427" i="154"/>
  <c r="B427" i="154"/>
  <c r="J426" i="154"/>
  <c r="B426" i="154"/>
  <c r="J425" i="154"/>
  <c r="B425" i="154"/>
  <c r="J424" i="154"/>
  <c r="B424" i="154"/>
  <c r="J423" i="154"/>
  <c r="B423" i="154"/>
  <c r="J422" i="154"/>
  <c r="B422" i="154"/>
  <c r="J421" i="154"/>
  <c r="B421" i="154"/>
  <c r="J420" i="154"/>
  <c r="B420" i="154"/>
  <c r="J419" i="154"/>
  <c r="B419" i="154"/>
  <c r="J418" i="154"/>
  <c r="B418" i="154"/>
  <c r="J417" i="154"/>
  <c r="B417" i="154"/>
  <c r="J416" i="154"/>
  <c r="B416" i="154"/>
  <c r="J415" i="154"/>
  <c r="B415" i="154"/>
  <c r="J414" i="154"/>
  <c r="B414" i="154"/>
  <c r="J413" i="154"/>
  <c r="B413" i="154"/>
  <c r="J412" i="154"/>
  <c r="B412" i="154"/>
  <c r="J411" i="154"/>
  <c r="B411" i="154"/>
  <c r="J410" i="154"/>
  <c r="B410" i="154"/>
  <c r="J409" i="154"/>
  <c r="B409" i="154"/>
  <c r="J408" i="154"/>
  <c r="B408" i="154"/>
  <c r="J407" i="154"/>
  <c r="B407" i="154"/>
  <c r="J406" i="154"/>
  <c r="B406" i="154"/>
  <c r="J405" i="154"/>
  <c r="B405" i="154"/>
  <c r="J404" i="154"/>
  <c r="B404" i="154"/>
  <c r="J403" i="154"/>
  <c r="B403" i="154"/>
  <c r="J402" i="154"/>
  <c r="B402" i="154"/>
  <c r="J401" i="154"/>
  <c r="B401" i="154"/>
  <c r="J400" i="154"/>
  <c r="B400" i="154"/>
  <c r="J399" i="154"/>
  <c r="B399" i="154"/>
  <c r="J398" i="154"/>
  <c r="B398" i="154"/>
  <c r="J397" i="154"/>
  <c r="B397" i="154"/>
  <c r="J396" i="154"/>
  <c r="B396" i="154"/>
  <c r="J395" i="154"/>
  <c r="B395" i="154"/>
  <c r="J394" i="154"/>
  <c r="B394" i="154"/>
  <c r="J393" i="154"/>
  <c r="B393" i="154"/>
  <c r="J392" i="154"/>
  <c r="B392" i="154"/>
  <c r="J391" i="154"/>
  <c r="B391" i="154"/>
  <c r="J390" i="154"/>
  <c r="B390" i="154"/>
  <c r="J389" i="154"/>
  <c r="B389" i="154"/>
  <c r="J388" i="154"/>
  <c r="B388" i="154"/>
  <c r="J387" i="154"/>
  <c r="B387" i="154"/>
  <c r="J386" i="154"/>
  <c r="B386" i="154"/>
  <c r="J385" i="154"/>
  <c r="B385" i="154"/>
  <c r="J384" i="154"/>
  <c r="B384" i="154"/>
  <c r="J383" i="154"/>
  <c r="B383" i="154"/>
  <c r="J382" i="154"/>
  <c r="B382" i="154"/>
  <c r="J381" i="154"/>
  <c r="B381" i="154"/>
  <c r="J380" i="154"/>
  <c r="B380" i="154"/>
  <c r="J379" i="154"/>
  <c r="B379" i="154"/>
  <c r="J378" i="154"/>
  <c r="B378" i="154"/>
  <c r="J377" i="154"/>
  <c r="B377" i="154"/>
  <c r="J376" i="154"/>
  <c r="B376" i="154"/>
  <c r="J375" i="154"/>
  <c r="B375" i="154"/>
  <c r="J374" i="154"/>
  <c r="B374" i="154"/>
  <c r="J373" i="154"/>
  <c r="B373" i="154"/>
  <c r="J372" i="154"/>
  <c r="B372" i="154"/>
  <c r="J371" i="154"/>
  <c r="B371" i="154"/>
  <c r="J370" i="154"/>
  <c r="B370" i="154"/>
  <c r="J369" i="154"/>
  <c r="B369" i="154"/>
  <c r="J368" i="154"/>
  <c r="B368" i="154"/>
  <c r="J367" i="154"/>
  <c r="B367" i="154"/>
  <c r="J366" i="154"/>
  <c r="B366" i="154"/>
  <c r="J365" i="154"/>
  <c r="B365" i="154"/>
  <c r="J364" i="154"/>
  <c r="B364" i="154"/>
  <c r="J363" i="154"/>
  <c r="B363" i="154"/>
  <c r="J362" i="154"/>
  <c r="B362" i="154"/>
  <c r="J361" i="154"/>
  <c r="B361" i="154"/>
  <c r="J360" i="154"/>
  <c r="B360" i="154"/>
  <c r="J359" i="154"/>
  <c r="B359" i="154"/>
  <c r="J358" i="154"/>
  <c r="B358" i="154"/>
  <c r="J357" i="154"/>
  <c r="B357" i="154"/>
  <c r="J356" i="154"/>
  <c r="B356" i="154"/>
  <c r="J355" i="154"/>
  <c r="B355" i="154"/>
  <c r="J354" i="154"/>
  <c r="B354" i="154"/>
  <c r="J353" i="154"/>
  <c r="B353" i="154"/>
  <c r="J352" i="154"/>
  <c r="B352" i="154"/>
  <c r="J351" i="154"/>
  <c r="B351" i="154"/>
  <c r="J350" i="154"/>
  <c r="B350" i="154"/>
  <c r="J349" i="154"/>
  <c r="B349" i="154"/>
  <c r="J348" i="154"/>
  <c r="B348" i="154"/>
  <c r="J347" i="154"/>
  <c r="B347" i="154"/>
  <c r="J346" i="154"/>
  <c r="B346" i="154"/>
  <c r="J345" i="154"/>
  <c r="B345" i="154"/>
  <c r="J344" i="154"/>
  <c r="B344" i="154"/>
  <c r="J343" i="154"/>
  <c r="B343" i="154"/>
  <c r="J342" i="154"/>
  <c r="B342" i="154"/>
  <c r="J341" i="154"/>
  <c r="B341" i="154"/>
  <c r="J340" i="154"/>
  <c r="B340" i="154"/>
  <c r="J339" i="154"/>
  <c r="B339" i="154"/>
  <c r="J338" i="154"/>
  <c r="B338" i="154"/>
  <c r="J337" i="154"/>
  <c r="B337" i="154"/>
  <c r="J336" i="154"/>
  <c r="B336" i="154"/>
  <c r="J335" i="154"/>
  <c r="B335" i="154"/>
  <c r="J334" i="154"/>
  <c r="B334" i="154"/>
  <c r="J333" i="154"/>
  <c r="B333" i="154"/>
  <c r="J332" i="154"/>
  <c r="B332" i="154"/>
  <c r="J331" i="154"/>
  <c r="B331" i="154"/>
  <c r="J330" i="154"/>
  <c r="B330" i="154"/>
  <c r="J329" i="154"/>
  <c r="B329" i="154"/>
  <c r="J328" i="154"/>
  <c r="B328" i="154"/>
  <c r="J327" i="154"/>
  <c r="B327" i="154"/>
  <c r="J326" i="154"/>
  <c r="B326" i="154"/>
  <c r="J325" i="154"/>
  <c r="B325" i="154"/>
  <c r="J324" i="154"/>
  <c r="B324" i="154"/>
  <c r="J323" i="154"/>
  <c r="B323" i="154"/>
  <c r="J322" i="154"/>
  <c r="B322" i="154"/>
  <c r="J321" i="154"/>
  <c r="B321" i="154"/>
  <c r="J320" i="154"/>
  <c r="B320" i="154"/>
  <c r="J319" i="154"/>
  <c r="B319" i="154"/>
  <c r="J318" i="154"/>
  <c r="B318" i="154"/>
  <c r="J317" i="154"/>
  <c r="B317" i="154"/>
  <c r="J316" i="154"/>
  <c r="B316" i="154"/>
  <c r="J315" i="154"/>
  <c r="B315" i="154"/>
  <c r="J314" i="154"/>
  <c r="B314" i="154"/>
  <c r="J313" i="154"/>
  <c r="B313" i="154"/>
  <c r="J312" i="154"/>
  <c r="B312" i="154"/>
  <c r="J311" i="154"/>
  <c r="B311" i="154"/>
  <c r="J310" i="154"/>
  <c r="B310" i="154"/>
  <c r="J309" i="154"/>
  <c r="B309" i="154"/>
  <c r="J308" i="154"/>
  <c r="B308" i="154"/>
  <c r="J307" i="154"/>
  <c r="B307" i="154"/>
  <c r="J306" i="154"/>
  <c r="B306" i="154"/>
  <c r="J305" i="154"/>
  <c r="B305" i="154"/>
  <c r="J304" i="154"/>
  <c r="B304" i="154"/>
  <c r="J303" i="154"/>
  <c r="B303" i="154"/>
  <c r="J302" i="154"/>
  <c r="B302" i="154"/>
  <c r="J301" i="154"/>
  <c r="B301" i="154"/>
  <c r="J300" i="154"/>
  <c r="B300" i="154"/>
  <c r="J299" i="154"/>
  <c r="B299" i="154"/>
  <c r="J298" i="154"/>
  <c r="B298" i="154"/>
  <c r="J297" i="154"/>
  <c r="B297" i="154"/>
  <c r="J296" i="154"/>
  <c r="B296" i="154"/>
  <c r="J295" i="154"/>
  <c r="B295" i="154"/>
  <c r="J294" i="154"/>
  <c r="B294" i="154"/>
  <c r="J293" i="154"/>
  <c r="B293" i="154"/>
  <c r="J292" i="154"/>
  <c r="B292" i="154"/>
  <c r="J291" i="154"/>
  <c r="B291" i="154"/>
  <c r="J290" i="154"/>
  <c r="B290" i="154"/>
  <c r="J289" i="154"/>
  <c r="B289" i="154"/>
  <c r="J288" i="154"/>
  <c r="B288" i="154"/>
  <c r="J287" i="154"/>
  <c r="B287" i="154"/>
  <c r="J286" i="154"/>
  <c r="B286" i="154"/>
  <c r="J285" i="154"/>
  <c r="B285" i="154"/>
  <c r="J284" i="154"/>
  <c r="B284" i="154"/>
  <c r="J283" i="154"/>
  <c r="B283" i="154"/>
  <c r="J282" i="154"/>
  <c r="B282" i="154"/>
  <c r="J281" i="154"/>
  <c r="B281" i="154"/>
  <c r="J280" i="154"/>
  <c r="B280" i="154"/>
  <c r="J279" i="154"/>
  <c r="B279" i="154"/>
  <c r="J278" i="154"/>
  <c r="B278" i="154"/>
  <c r="J277" i="154"/>
  <c r="B277" i="154"/>
  <c r="J276" i="154"/>
  <c r="B276" i="154"/>
  <c r="J275" i="154"/>
  <c r="B275" i="154"/>
  <c r="J274" i="154"/>
  <c r="B274" i="154"/>
  <c r="J273" i="154"/>
  <c r="B273" i="154"/>
  <c r="J272" i="154"/>
  <c r="B272" i="154"/>
  <c r="J271" i="154"/>
  <c r="B271" i="154"/>
  <c r="J270" i="154"/>
  <c r="B270" i="154"/>
  <c r="J269" i="154"/>
  <c r="B269" i="154"/>
  <c r="J268" i="154"/>
  <c r="B268" i="154"/>
  <c r="J267" i="154"/>
  <c r="B267" i="154"/>
  <c r="J266" i="154"/>
  <c r="B266" i="154"/>
  <c r="J265" i="154"/>
  <c r="B265" i="154"/>
  <c r="J264" i="154"/>
  <c r="B264" i="154"/>
  <c r="J263" i="154"/>
  <c r="B263" i="154"/>
  <c r="J262" i="154"/>
  <c r="B262" i="154"/>
  <c r="J261" i="154"/>
  <c r="B261" i="154"/>
  <c r="J260" i="154"/>
  <c r="B260" i="154"/>
  <c r="J259" i="154"/>
  <c r="B259" i="154"/>
  <c r="J258" i="154"/>
  <c r="B258" i="154"/>
  <c r="J257" i="154"/>
  <c r="B257" i="154"/>
  <c r="J256" i="154"/>
  <c r="B256" i="154"/>
  <c r="J255" i="154"/>
  <c r="B255" i="154"/>
  <c r="J254" i="154"/>
  <c r="B254" i="154"/>
  <c r="J253" i="154"/>
  <c r="B253" i="154"/>
  <c r="J252" i="154"/>
  <c r="B252" i="154"/>
  <c r="J251" i="154"/>
  <c r="B251" i="154"/>
  <c r="J250" i="154"/>
  <c r="B250" i="154"/>
  <c r="J249" i="154"/>
  <c r="B249" i="154"/>
  <c r="J248" i="154"/>
  <c r="B248" i="154"/>
  <c r="J247" i="154"/>
  <c r="B247" i="154"/>
  <c r="J246" i="154"/>
  <c r="B246" i="154"/>
  <c r="J245" i="154"/>
  <c r="B245" i="154"/>
  <c r="J244" i="154"/>
  <c r="B244" i="154"/>
  <c r="J243" i="154"/>
  <c r="B243" i="154"/>
  <c r="J242" i="154"/>
  <c r="B242" i="154"/>
  <c r="J241" i="154"/>
  <c r="B241" i="154"/>
  <c r="J240" i="154"/>
  <c r="B240" i="154"/>
  <c r="J239" i="154"/>
  <c r="B239" i="154"/>
  <c r="J238" i="154"/>
  <c r="B238" i="154"/>
  <c r="J237" i="154"/>
  <c r="B237" i="154"/>
  <c r="J236" i="154"/>
  <c r="B236" i="154"/>
  <c r="J235" i="154"/>
  <c r="B235" i="154"/>
  <c r="J234" i="154"/>
  <c r="B234" i="154"/>
  <c r="J233" i="154"/>
  <c r="B233" i="154"/>
  <c r="J232" i="154"/>
  <c r="B232" i="154"/>
  <c r="J231" i="154"/>
  <c r="B231" i="154"/>
  <c r="J230" i="154"/>
  <c r="B230" i="154"/>
  <c r="J229" i="154"/>
  <c r="B229" i="154"/>
  <c r="J228" i="154"/>
  <c r="B228" i="154"/>
  <c r="J227" i="154"/>
  <c r="B227" i="154"/>
  <c r="J226" i="154"/>
  <c r="B226" i="154"/>
  <c r="J225" i="154"/>
  <c r="B225" i="154"/>
  <c r="J224" i="154"/>
  <c r="B224" i="154"/>
  <c r="J223" i="154"/>
  <c r="B223" i="154"/>
  <c r="J222" i="154"/>
  <c r="B222" i="154"/>
  <c r="J221" i="154"/>
  <c r="B221" i="154"/>
  <c r="J220" i="154"/>
  <c r="B220" i="154"/>
  <c r="J219" i="154"/>
  <c r="B219" i="154"/>
  <c r="J218" i="154"/>
  <c r="B218" i="154"/>
  <c r="J217" i="154"/>
  <c r="B217" i="154"/>
  <c r="J216" i="154"/>
  <c r="B216" i="154"/>
  <c r="J215" i="154"/>
  <c r="B215" i="154"/>
  <c r="J214" i="154"/>
  <c r="B214" i="154"/>
  <c r="J213" i="154"/>
  <c r="B213" i="154"/>
  <c r="J212" i="154"/>
  <c r="B212" i="154"/>
  <c r="J211" i="154"/>
  <c r="B211" i="154"/>
  <c r="J210" i="154"/>
  <c r="B210" i="154"/>
  <c r="J209" i="154"/>
  <c r="B209" i="154"/>
  <c r="J208" i="154"/>
  <c r="B208" i="154"/>
  <c r="J207" i="154"/>
  <c r="B207" i="154"/>
  <c r="J206" i="154"/>
  <c r="B206" i="154"/>
  <c r="J205" i="154"/>
  <c r="B205" i="154"/>
  <c r="J204" i="154"/>
  <c r="B204" i="154"/>
  <c r="J203" i="154"/>
  <c r="B203" i="154"/>
  <c r="J202" i="154"/>
  <c r="B202" i="154"/>
  <c r="J201" i="154"/>
  <c r="B201" i="154"/>
  <c r="J200" i="154"/>
  <c r="B200" i="154"/>
  <c r="J199" i="154"/>
  <c r="B199" i="154"/>
  <c r="J198" i="154"/>
  <c r="B198" i="154"/>
  <c r="J197" i="154"/>
  <c r="B197" i="154"/>
  <c r="J196" i="154"/>
  <c r="B196" i="154"/>
  <c r="J195" i="154"/>
  <c r="B195" i="154"/>
  <c r="J194" i="154"/>
  <c r="B194" i="154"/>
  <c r="J193" i="154"/>
  <c r="B193" i="154"/>
  <c r="J192" i="154"/>
  <c r="B192" i="154"/>
  <c r="J191" i="154"/>
  <c r="B191" i="154"/>
  <c r="J190" i="154"/>
  <c r="B190" i="154"/>
  <c r="J189" i="154"/>
  <c r="B189" i="154"/>
  <c r="J188" i="154"/>
  <c r="B188" i="154"/>
  <c r="J187" i="154"/>
  <c r="B187" i="154"/>
  <c r="J186" i="154"/>
  <c r="B186" i="154"/>
  <c r="J185" i="154"/>
  <c r="B185" i="154"/>
  <c r="J184" i="154"/>
  <c r="B184" i="154"/>
  <c r="J183" i="154"/>
  <c r="B183" i="154"/>
  <c r="J182" i="154"/>
  <c r="B182" i="154"/>
  <c r="J181" i="154"/>
  <c r="B181" i="154"/>
  <c r="J180" i="154"/>
  <c r="B180" i="154"/>
  <c r="J179" i="154"/>
  <c r="B179" i="154"/>
  <c r="J178" i="154"/>
  <c r="B178" i="154"/>
  <c r="J177" i="154"/>
  <c r="B177" i="154"/>
  <c r="J176" i="154"/>
  <c r="B176" i="154"/>
  <c r="J175" i="154"/>
  <c r="B175" i="154"/>
  <c r="J174" i="154"/>
  <c r="B174" i="154"/>
  <c r="J173" i="154"/>
  <c r="B173" i="154"/>
  <c r="J172" i="154"/>
  <c r="B172" i="154"/>
  <c r="J171" i="154"/>
  <c r="B171" i="154"/>
  <c r="J170" i="154"/>
  <c r="B170" i="154"/>
  <c r="J169" i="154"/>
  <c r="B169" i="154"/>
  <c r="J168" i="154"/>
  <c r="B168" i="154"/>
  <c r="J167" i="154"/>
  <c r="B167" i="154"/>
  <c r="J166" i="154"/>
  <c r="B166" i="154"/>
  <c r="J165" i="154"/>
  <c r="B165" i="154"/>
  <c r="J164" i="154"/>
  <c r="B164" i="154"/>
  <c r="J163" i="154"/>
  <c r="B163" i="154"/>
  <c r="J162" i="154"/>
  <c r="B162" i="154"/>
  <c r="J161" i="154"/>
  <c r="B161" i="154"/>
  <c r="J160" i="154"/>
  <c r="B160" i="154"/>
  <c r="J159" i="154"/>
  <c r="B159" i="154"/>
  <c r="J158" i="154"/>
  <c r="B158" i="154"/>
  <c r="J157" i="154"/>
  <c r="B157" i="154"/>
  <c r="J156" i="154"/>
  <c r="B156" i="154"/>
  <c r="J155" i="154"/>
  <c r="B155" i="154"/>
  <c r="J154" i="154"/>
  <c r="B154" i="154"/>
  <c r="J153" i="154"/>
  <c r="B153" i="154"/>
  <c r="J152" i="154"/>
  <c r="B152" i="154"/>
  <c r="J151" i="154"/>
  <c r="B151" i="154"/>
  <c r="J150" i="154"/>
  <c r="B150" i="154"/>
  <c r="J149" i="154"/>
  <c r="B149" i="154"/>
  <c r="J148" i="154"/>
  <c r="B148" i="154"/>
  <c r="J147" i="154"/>
  <c r="B147" i="154"/>
  <c r="J146" i="154"/>
  <c r="B146" i="154"/>
  <c r="J145" i="154"/>
  <c r="B145" i="154"/>
  <c r="J144" i="154"/>
  <c r="B144" i="154"/>
  <c r="J143" i="154"/>
  <c r="B143" i="154"/>
  <c r="J142" i="154"/>
  <c r="B142" i="154"/>
  <c r="J141" i="154"/>
  <c r="B141" i="154"/>
  <c r="J140" i="154"/>
  <c r="B140" i="154"/>
  <c r="J139" i="154"/>
  <c r="B139" i="154"/>
  <c r="J138" i="154"/>
  <c r="B138" i="154"/>
  <c r="J137" i="154"/>
  <c r="B137" i="154"/>
  <c r="J136" i="154"/>
  <c r="B136" i="154"/>
  <c r="J135" i="154"/>
  <c r="B135" i="154"/>
  <c r="J134" i="154"/>
  <c r="B134" i="154"/>
  <c r="J133" i="154"/>
  <c r="B133" i="154"/>
  <c r="J132" i="154"/>
  <c r="B132" i="154"/>
  <c r="J131" i="154"/>
  <c r="B131" i="154"/>
  <c r="J130" i="154"/>
  <c r="B130" i="154"/>
  <c r="J129" i="154"/>
  <c r="B129" i="154"/>
  <c r="J128" i="154"/>
  <c r="B128" i="154"/>
  <c r="J127" i="154"/>
  <c r="B127" i="154"/>
  <c r="J126" i="154"/>
  <c r="B126" i="154"/>
  <c r="J125" i="154"/>
  <c r="B125" i="154"/>
  <c r="J124" i="154"/>
  <c r="B124" i="154"/>
  <c r="J123" i="154"/>
  <c r="B123" i="154"/>
  <c r="J122" i="154"/>
  <c r="B122" i="154"/>
  <c r="J121" i="154"/>
  <c r="B121" i="154"/>
  <c r="J120" i="154"/>
  <c r="B120" i="154"/>
  <c r="J119" i="154"/>
  <c r="B119" i="154"/>
  <c r="J118" i="154"/>
  <c r="B118" i="154"/>
  <c r="J117" i="154"/>
  <c r="B117" i="154"/>
  <c r="J116" i="154"/>
  <c r="B116" i="154"/>
  <c r="J115" i="154"/>
  <c r="B115" i="154"/>
  <c r="J114" i="154"/>
  <c r="B114" i="154"/>
  <c r="J113" i="154"/>
  <c r="B113" i="154"/>
  <c r="J112" i="154"/>
  <c r="B112" i="154"/>
  <c r="J111" i="154"/>
  <c r="B111" i="154"/>
  <c r="J110" i="154"/>
  <c r="B110" i="154"/>
  <c r="J109" i="154"/>
  <c r="B109" i="154"/>
  <c r="J108" i="154"/>
  <c r="B108" i="154"/>
  <c r="J107" i="154"/>
  <c r="B107" i="154"/>
  <c r="J106" i="154"/>
  <c r="B106" i="154"/>
  <c r="J105" i="154"/>
  <c r="B105" i="154"/>
  <c r="J104" i="154"/>
  <c r="B104" i="154"/>
  <c r="J103" i="154"/>
  <c r="B103" i="154"/>
  <c r="J102" i="154"/>
  <c r="B102" i="154"/>
  <c r="J101" i="154"/>
  <c r="B101" i="154"/>
  <c r="J100" i="154"/>
  <c r="B100" i="154"/>
  <c r="J99" i="154"/>
  <c r="B99" i="154"/>
  <c r="J98" i="154"/>
  <c r="B98" i="154"/>
  <c r="J97" i="154"/>
  <c r="B97" i="154"/>
  <c r="J96" i="154"/>
  <c r="B96" i="154"/>
  <c r="J95" i="154"/>
  <c r="B95" i="154"/>
  <c r="J94" i="154"/>
  <c r="B94" i="154"/>
  <c r="J93" i="154"/>
  <c r="B93" i="154"/>
  <c r="J92" i="154"/>
  <c r="B92" i="154"/>
  <c r="J91" i="154"/>
  <c r="B91" i="154"/>
  <c r="J90" i="154"/>
  <c r="B90" i="154"/>
  <c r="J89" i="154"/>
  <c r="B89" i="154"/>
  <c r="J88" i="154"/>
  <c r="B88" i="154"/>
  <c r="J87" i="154"/>
  <c r="B87" i="154"/>
  <c r="J86" i="154"/>
  <c r="B86" i="154"/>
  <c r="J85" i="154"/>
  <c r="B85" i="154"/>
  <c r="J84" i="154"/>
  <c r="B84" i="154"/>
  <c r="J83" i="154"/>
  <c r="B83" i="154"/>
  <c r="J82" i="154"/>
  <c r="B82" i="154"/>
  <c r="J81" i="154"/>
  <c r="B81" i="154"/>
  <c r="J80" i="154"/>
  <c r="B80" i="154"/>
  <c r="J79" i="154"/>
  <c r="B79" i="154"/>
  <c r="J78" i="154"/>
  <c r="B78" i="154"/>
  <c r="J77" i="154"/>
  <c r="B77" i="154"/>
  <c r="J76" i="154"/>
  <c r="B76" i="154"/>
  <c r="J75" i="154"/>
  <c r="B75" i="154"/>
  <c r="J74" i="154"/>
  <c r="B74" i="154"/>
  <c r="J73" i="154"/>
  <c r="B73" i="154"/>
  <c r="J72" i="154"/>
  <c r="B72" i="154"/>
  <c r="J71" i="154"/>
  <c r="B71" i="154"/>
  <c r="J70" i="154"/>
  <c r="B70" i="154"/>
  <c r="J69" i="154"/>
  <c r="B69" i="154"/>
  <c r="J68" i="154"/>
  <c r="B68" i="154"/>
  <c r="J67" i="154"/>
  <c r="B67" i="154"/>
  <c r="J66" i="154"/>
  <c r="B66" i="154"/>
  <c r="J65" i="154"/>
  <c r="B65" i="154"/>
  <c r="J64" i="154"/>
  <c r="B64" i="154"/>
  <c r="J63" i="154"/>
  <c r="B63" i="154"/>
  <c r="J62" i="154"/>
  <c r="B62" i="154"/>
  <c r="J61" i="154"/>
  <c r="B61" i="154"/>
  <c r="J60" i="154"/>
  <c r="B60" i="154"/>
  <c r="J59" i="154"/>
  <c r="B59" i="154"/>
  <c r="J58" i="154"/>
  <c r="B58" i="154"/>
  <c r="J57" i="154"/>
  <c r="B57" i="154"/>
  <c r="J56" i="154"/>
  <c r="B56" i="154"/>
  <c r="J55" i="154"/>
  <c r="B55" i="154"/>
  <c r="J54" i="154"/>
  <c r="B54" i="154"/>
  <c r="J53" i="154"/>
  <c r="B53" i="154"/>
  <c r="J52" i="154"/>
  <c r="B52" i="154"/>
  <c r="J51" i="154"/>
  <c r="B51" i="154"/>
  <c r="J50" i="154"/>
  <c r="B50" i="154"/>
  <c r="J49" i="154"/>
  <c r="B49" i="154"/>
  <c r="J48" i="154"/>
  <c r="B48" i="154"/>
  <c r="J47" i="154"/>
  <c r="B47" i="154"/>
  <c r="J46" i="154"/>
  <c r="B46" i="154"/>
  <c r="J45" i="154"/>
  <c r="B45" i="154"/>
  <c r="J44" i="154"/>
  <c r="B44" i="154"/>
  <c r="J43" i="154"/>
  <c r="B43" i="154"/>
  <c r="J42" i="154"/>
  <c r="B42" i="154"/>
  <c r="J41" i="154"/>
  <c r="B41" i="154"/>
  <c r="J40" i="154"/>
  <c r="B40" i="154"/>
  <c r="J39" i="154"/>
  <c r="B39" i="154"/>
  <c r="J38" i="154"/>
  <c r="B38" i="154"/>
  <c r="J37" i="154"/>
  <c r="B37" i="154"/>
  <c r="J36" i="154"/>
  <c r="B36" i="154"/>
  <c r="J35" i="154"/>
  <c r="B35" i="154"/>
  <c r="J34" i="154"/>
  <c r="B34" i="154"/>
  <c r="J33" i="154"/>
  <c r="B33" i="154"/>
  <c r="J32" i="154"/>
  <c r="B32" i="154"/>
  <c r="F31" i="154"/>
  <c r="E27" i="154"/>
  <c r="K28" i="154" s="1"/>
  <c r="E26" i="154"/>
  <c r="J25" i="154"/>
  <c r="K25" i="154" s="1"/>
  <c r="G12" i="154"/>
  <c r="C70" i="155" l="1"/>
  <c r="E28" i="154"/>
  <c r="E10" i="156"/>
  <c r="E7" i="156"/>
  <c r="A9" i="156"/>
  <c r="L28" i="154"/>
  <c r="E21" i="154"/>
  <c r="D32" i="154" s="1"/>
  <c r="E32" i="154" s="1"/>
  <c r="E22" i="154" l="1"/>
  <c r="E24" i="154" s="1"/>
  <c r="N25" i="154" s="1"/>
  <c r="N28" i="154"/>
  <c r="A10" i="156"/>
  <c r="A11" i="156" s="1"/>
  <c r="F32" i="154"/>
  <c r="J18" i="155" l="1"/>
  <c r="J74" i="155"/>
  <c r="E23" i="154"/>
  <c r="K69" i="155"/>
  <c r="M28" i="154"/>
  <c r="J61" i="155" s="1"/>
  <c r="K62" i="155" s="1"/>
  <c r="K75" i="155"/>
  <c r="J66" i="155"/>
  <c r="A12" i="156"/>
  <c r="D33" i="154"/>
  <c r="E33" i="154" s="1"/>
  <c r="F33" i="154" s="1"/>
  <c r="G32" i="154" l="1"/>
  <c r="H32" i="154" s="1"/>
  <c r="I32" i="154" s="1"/>
  <c r="K70" i="155"/>
  <c r="J68" i="155"/>
  <c r="D34" i="154"/>
  <c r="E34" i="154" s="1"/>
  <c r="F34" i="154" s="1"/>
  <c r="A13" i="156"/>
  <c r="G33" i="154" l="1"/>
  <c r="G34" i="154" s="1"/>
  <c r="G35" i="154" s="1"/>
  <c r="A14" i="156"/>
  <c r="H33" i="154"/>
  <c r="I33" i="154" s="1"/>
  <c r="D35" i="154"/>
  <c r="E35" i="154" s="1"/>
  <c r="F35" i="154" s="1"/>
  <c r="G36" i="154" l="1"/>
  <c r="G37" i="154" s="1"/>
  <c r="D36" i="154"/>
  <c r="E36" i="154" s="1"/>
  <c r="F36" i="154" s="1"/>
  <c r="A15" i="156"/>
  <c r="H34" i="154"/>
  <c r="I34" i="154" s="1"/>
  <c r="G38" i="154" l="1"/>
  <c r="G39" i="154" s="1"/>
  <c r="H35" i="154"/>
  <c r="I35" i="154" s="1"/>
  <c r="D37" i="154"/>
  <c r="E37" i="154" s="1"/>
  <c r="F37" i="154" s="1"/>
  <c r="A16" i="156"/>
  <c r="G40" i="154" l="1"/>
  <c r="H36" i="154"/>
  <c r="I36" i="154" s="1"/>
  <c r="D38" i="154"/>
  <c r="E38" i="154" s="1"/>
  <c r="F38" i="154" s="1"/>
  <c r="A17" i="156"/>
  <c r="G41" i="154" l="1"/>
  <c r="G42" i="154" s="1"/>
  <c r="H37" i="154"/>
  <c r="I37" i="154" s="1"/>
  <c r="A18" i="156"/>
  <c r="D39" i="154"/>
  <c r="E39" i="154" s="1"/>
  <c r="F39" i="154" s="1"/>
  <c r="G43" i="154" l="1"/>
  <c r="G44" i="154" s="1"/>
  <c r="G45" i="154" s="1"/>
  <c r="H38" i="154"/>
  <c r="I38" i="154" s="1"/>
  <c r="D40" i="154"/>
  <c r="E40" i="154" s="1"/>
  <c r="F40" i="154" s="1"/>
  <c r="A19" i="156"/>
  <c r="G46" i="154" l="1"/>
  <c r="H39" i="154"/>
  <c r="I39" i="154" s="1"/>
  <c r="A20" i="156"/>
  <c r="D41" i="154"/>
  <c r="E41" i="154" s="1"/>
  <c r="F41" i="154" s="1"/>
  <c r="G47" i="154" l="1"/>
  <c r="G48" i="154" s="1"/>
  <c r="G49" i="154" s="1"/>
  <c r="G50" i="154" s="1"/>
  <c r="G51" i="154" s="1"/>
  <c r="G52" i="154" s="1"/>
  <c r="G53" i="154" s="1"/>
  <c r="G54" i="154" s="1"/>
  <c r="G55" i="154" s="1"/>
  <c r="G56" i="154" s="1"/>
  <c r="G57" i="154" s="1"/>
  <c r="G58" i="154" s="1"/>
  <c r="G59" i="154" s="1"/>
  <c r="G60" i="154" s="1"/>
  <c r="G61" i="154" s="1"/>
  <c r="G62" i="154" s="1"/>
  <c r="G63" i="154" s="1"/>
  <c r="G64" i="154" s="1"/>
  <c r="G65" i="154" s="1"/>
  <c r="G66" i="154" s="1"/>
  <c r="G67" i="154" s="1"/>
  <c r="G68" i="154" s="1"/>
  <c r="H40" i="154"/>
  <c r="I40" i="154" s="1"/>
  <c r="D42" i="154"/>
  <c r="E42" i="154" s="1"/>
  <c r="F42" i="154" s="1"/>
  <c r="A21" i="156"/>
  <c r="G69" i="154" l="1"/>
  <c r="G70" i="154" s="1"/>
  <c r="G71" i="154" s="1"/>
  <c r="G72" i="154" s="1"/>
  <c r="G73" i="154" s="1"/>
  <c r="G74" i="154" s="1"/>
  <c r="G75" i="154" s="1"/>
  <c r="G76" i="154" s="1"/>
  <c r="G77" i="154" s="1"/>
  <c r="G78" i="154" s="1"/>
  <c r="G79" i="154" s="1"/>
  <c r="G80" i="154" s="1"/>
  <c r="G81" i="154" s="1"/>
  <c r="G82" i="154" s="1"/>
  <c r="G83" i="154" s="1"/>
  <c r="G84" i="154" s="1"/>
  <c r="G85" i="154" s="1"/>
  <c r="G86" i="154" s="1"/>
  <c r="G87" i="154" s="1"/>
  <c r="G88" i="154" s="1"/>
  <c r="G89" i="154" s="1"/>
  <c r="G90" i="154" s="1"/>
  <c r="G91" i="154" s="1"/>
  <c r="G92" i="154" s="1"/>
  <c r="J41" i="155"/>
  <c r="H41" i="154"/>
  <c r="I41" i="154" s="1"/>
  <c r="D43" i="154"/>
  <c r="E43" i="154" s="1"/>
  <c r="F43" i="154" s="1"/>
  <c r="A22" i="156"/>
  <c r="G93" i="154" l="1"/>
  <c r="G94" i="154" s="1"/>
  <c r="G95" i="154" s="1"/>
  <c r="G96" i="154" s="1"/>
  <c r="G97" i="154" s="1"/>
  <c r="G98" i="154" s="1"/>
  <c r="H42" i="154"/>
  <c r="I42" i="154" s="1"/>
  <c r="A23" i="156"/>
  <c r="D44" i="154"/>
  <c r="G99" i="154" l="1"/>
  <c r="G100" i="154" s="1"/>
  <c r="E44" i="154"/>
  <c r="H43" i="154"/>
  <c r="I43" i="154" s="1"/>
  <c r="A24" i="156"/>
  <c r="G101" i="154" l="1"/>
  <c r="H44" i="154"/>
  <c r="I44" i="154" s="1"/>
  <c r="F44" i="154"/>
  <c r="A25" i="156"/>
  <c r="G102" i="154" l="1"/>
  <c r="D45" i="154"/>
  <c r="H45" i="154"/>
  <c r="I45" i="154" s="1"/>
  <c r="A26" i="156"/>
  <c r="G103" i="154" l="1"/>
  <c r="H46" i="154"/>
  <c r="I46" i="154" s="1"/>
  <c r="E45" i="154"/>
  <c r="A27" i="156"/>
  <c r="G104" i="154" l="1"/>
  <c r="F45" i="154"/>
  <c r="D46" i="154" s="1"/>
  <c r="H47" i="154"/>
  <c r="I47" i="154" s="1"/>
  <c r="A28" i="156"/>
  <c r="L2" i="2"/>
  <c r="L3" i="2" s="1"/>
  <c r="L4" i="2" s="1"/>
  <c r="L5" i="2" s="1"/>
  <c r="L6" i="2" s="1"/>
  <c r="L7" i="2" s="1"/>
  <c r="L8" i="2" s="1"/>
  <c r="L9" i="2" s="1"/>
  <c r="L10" i="2" s="1"/>
  <c r="L11" i="2" s="1"/>
  <c r="L12" i="2" s="1"/>
  <c r="L13" i="2" s="1"/>
  <c r="L14" i="2" s="1"/>
  <c r="L15" i="2" s="1"/>
  <c r="L16" i="2" s="1"/>
  <c r="L17" i="2" s="1"/>
  <c r="L18" i="2" s="1"/>
  <c r="L19" i="2" s="1"/>
  <c r="L20" i="2" s="1"/>
  <c r="L21" i="2" s="1"/>
  <c r="L22" i="2" s="1"/>
  <c r="L23" i="2" s="1"/>
  <c r="L24" i="2" s="1"/>
  <c r="L25" i="2" s="1"/>
  <c r="L26" i="2" s="1"/>
  <c r="L27" i="2" s="1"/>
  <c r="L28" i="2" s="1"/>
  <c r="L29" i="2" s="1"/>
  <c r="L30" i="2" s="1"/>
  <c r="L31" i="2" s="1"/>
  <c r="L32" i="2" s="1"/>
  <c r="L33" i="2" s="1"/>
  <c r="L34" i="2" s="1"/>
  <c r="L35" i="2" s="1"/>
  <c r="L36" i="2" s="1"/>
  <c r="L37" i="2" s="1"/>
  <c r="L38" i="2" s="1"/>
  <c r="L39" i="2" s="1"/>
  <c r="L40" i="2" s="1"/>
  <c r="L41" i="2" s="1"/>
  <c r="L42" i="2" s="1"/>
  <c r="L43" i="2" s="1"/>
  <c r="L44" i="2" s="1"/>
  <c r="L45" i="2" s="1"/>
  <c r="L46" i="2" s="1"/>
  <c r="L47" i="2" s="1"/>
  <c r="L48" i="2" s="1"/>
  <c r="L49" i="2" s="1"/>
  <c r="L50" i="2" s="1"/>
  <c r="L51" i="2" s="1"/>
  <c r="L52" i="2" s="1"/>
  <c r="L53" i="2" s="1"/>
  <c r="L54" i="2" s="1"/>
  <c r="L55" i="2" s="1"/>
  <c r="L56" i="2" s="1"/>
  <c r="L57" i="2" s="1"/>
  <c r="L58" i="2" s="1"/>
  <c r="L59" i="2" s="1"/>
  <c r="L60" i="2" s="1"/>
  <c r="L61" i="2" s="1"/>
  <c r="L62" i="2" s="1"/>
  <c r="L63" i="2" s="1"/>
  <c r="L64" i="2" s="1"/>
  <c r="L65" i="2" s="1"/>
  <c r="L66" i="2" s="1"/>
  <c r="L67" i="2" s="1"/>
  <c r="L68" i="2" s="1"/>
  <c r="L69" i="2" s="1"/>
  <c r="L70" i="2" s="1"/>
  <c r="L71" i="2" s="1"/>
  <c r="L72" i="2" s="1"/>
  <c r="L73" i="2" s="1"/>
  <c r="L74" i="2" s="1"/>
  <c r="L75" i="2" s="1"/>
  <c r="L76" i="2" s="1"/>
  <c r="L77" i="2" s="1"/>
  <c r="L78" i="2" s="1"/>
  <c r="L79" i="2" s="1"/>
  <c r="L80" i="2" s="1"/>
  <c r="L81" i="2" s="1"/>
  <c r="L82" i="2" s="1"/>
  <c r="L83" i="2" s="1"/>
  <c r="L84" i="2" s="1"/>
  <c r="L85" i="2" s="1"/>
  <c r="L86" i="2" s="1"/>
  <c r="L87" i="2" s="1"/>
  <c r="L88" i="2" s="1"/>
  <c r="L89" i="2" s="1"/>
  <c r="L90" i="2" s="1"/>
  <c r="L91" i="2" s="1"/>
  <c r="L92" i="2" s="1"/>
  <c r="L93" i="2" s="1"/>
  <c r="L94" i="2" s="1"/>
  <c r="L95" i="2" s="1"/>
  <c r="L96" i="2" s="1"/>
  <c r="L97" i="2" s="1"/>
  <c r="L98" i="2" s="1"/>
  <c r="L99" i="2" s="1"/>
  <c r="L100" i="2" s="1"/>
  <c r="L101" i="2" s="1"/>
  <c r="G105" i="154" l="1"/>
  <c r="E46" i="154"/>
  <c r="H48" i="154"/>
  <c r="I48" i="154" s="1"/>
  <c r="A29" i="156"/>
  <c r="G106" i="154" l="1"/>
  <c r="H49" i="154"/>
  <c r="I49" i="154" s="1"/>
  <c r="F46" i="154"/>
  <c r="A30" i="156"/>
  <c r="G107" i="154" l="1"/>
  <c r="H50" i="154"/>
  <c r="I50" i="154" s="1"/>
  <c r="D47" i="154"/>
  <c r="A31" i="156"/>
  <c r="G108" i="154" l="1"/>
  <c r="E47" i="154"/>
  <c r="H51" i="154"/>
  <c r="I51" i="154" s="1"/>
  <c r="A32" i="156"/>
  <c r="U3" i="2"/>
  <c r="G109" i="154" l="1"/>
  <c r="C47" i="155"/>
  <c r="C37" i="155"/>
  <c r="C30" i="155"/>
  <c r="H52" i="154"/>
  <c r="I52" i="154" s="1"/>
  <c r="F47" i="154"/>
  <c r="D48" i="154" s="1"/>
  <c r="G110" i="154" l="1"/>
  <c r="E48" i="154"/>
  <c r="H53" i="154"/>
  <c r="I53" i="154" s="1"/>
  <c r="G111" i="154" l="1"/>
  <c r="H54" i="154"/>
  <c r="I54" i="154" s="1"/>
  <c r="F48" i="154"/>
  <c r="G112" i="154" l="1"/>
  <c r="D49" i="154"/>
  <c r="E49" i="154" s="1"/>
  <c r="F49" i="154" s="1"/>
  <c r="D50" i="154" s="1"/>
  <c r="E50" i="154" s="1"/>
  <c r="F50" i="154" s="1"/>
  <c r="H55" i="154"/>
  <c r="G113" i="154" l="1"/>
  <c r="I55" i="154"/>
  <c r="D51" i="154"/>
  <c r="E51" i="154" s="1"/>
  <c r="F51" i="154" s="1"/>
  <c r="D52" i="154" s="1"/>
  <c r="E52" i="154" s="1"/>
  <c r="F52" i="154" s="1"/>
  <c r="H56" i="154"/>
  <c r="I56" i="154" s="1"/>
  <c r="G114" i="154" l="1"/>
  <c r="D53" i="154"/>
  <c r="E53" i="154" s="1"/>
  <c r="F53" i="154" s="1"/>
  <c r="D54" i="154" s="1"/>
  <c r="E54" i="154" s="1"/>
  <c r="F54" i="154" s="1"/>
  <c r="D55" i="154" s="1"/>
  <c r="E55" i="154" s="1"/>
  <c r="F55" i="154" s="1"/>
  <c r="H57" i="154"/>
  <c r="I57" i="154" s="1"/>
  <c r="G115" i="154" l="1"/>
  <c r="D56" i="154"/>
  <c r="E56" i="154" s="1"/>
  <c r="H58" i="154"/>
  <c r="I58" i="154" s="1"/>
  <c r="G116" i="154" l="1"/>
  <c r="F56" i="154"/>
  <c r="D57" i="154" s="1"/>
  <c r="H59" i="154"/>
  <c r="I59" i="154" s="1"/>
  <c r="G117" i="154" l="1"/>
  <c r="E57" i="154"/>
  <c r="H60" i="154"/>
  <c r="I60" i="154" s="1"/>
  <c r="G118" i="154" l="1"/>
  <c r="H61" i="154"/>
  <c r="I61" i="154" s="1"/>
  <c r="F57" i="154"/>
  <c r="D58" i="154" s="1"/>
  <c r="G119" i="154" l="1"/>
  <c r="E58" i="154"/>
  <c r="H62" i="154"/>
  <c r="I62" i="154" s="1"/>
  <c r="G120" i="154" l="1"/>
  <c r="H63" i="154"/>
  <c r="I63" i="154" s="1"/>
  <c r="F58" i="154"/>
  <c r="D59" i="154" s="1"/>
  <c r="G121" i="154" l="1"/>
  <c r="H64" i="154"/>
  <c r="I64" i="154" s="1"/>
  <c r="E59" i="154"/>
  <c r="G122" i="154" l="1"/>
  <c r="H65" i="154"/>
  <c r="I65" i="154" s="1"/>
  <c r="F59" i="154"/>
  <c r="D60" i="154" s="1"/>
  <c r="G123" i="154" l="1"/>
  <c r="E60" i="154"/>
  <c r="H66" i="154"/>
  <c r="I66" i="154" s="1"/>
  <c r="G124" i="154" l="1"/>
  <c r="H67" i="154"/>
  <c r="M25" i="154" s="1"/>
  <c r="F60" i="154"/>
  <c r="D61" i="154" s="1"/>
  <c r="E61" i="154" s="1"/>
  <c r="F61" i="154" s="1"/>
  <c r="D62" i="154" s="1"/>
  <c r="E62" i="154" s="1"/>
  <c r="F62" i="154" s="1"/>
  <c r="D63" i="154" s="1"/>
  <c r="E63" i="154" s="1"/>
  <c r="F63" i="154" s="1"/>
  <c r="D64" i="154" s="1"/>
  <c r="E64" i="154" s="1"/>
  <c r="F64" i="154" s="1"/>
  <c r="D65" i="154" s="1"/>
  <c r="E65" i="154" s="1"/>
  <c r="F65" i="154" s="1"/>
  <c r="D66" i="154" s="1"/>
  <c r="E66" i="154" s="1"/>
  <c r="F66" i="154" s="1"/>
  <c r="D67" i="154" s="1"/>
  <c r="I67" i="154" l="1"/>
  <c r="G125" i="154"/>
  <c r="E67" i="154"/>
  <c r="H68" i="154"/>
  <c r="I68" i="154" s="1"/>
  <c r="G126" i="154" l="1"/>
  <c r="H69" i="154"/>
  <c r="I69" i="154" s="1"/>
  <c r="F67" i="154"/>
  <c r="L25" i="154" s="1"/>
  <c r="K18" i="154" l="1"/>
  <c r="J18" i="154"/>
  <c r="L18" i="154"/>
  <c r="M18" i="154"/>
  <c r="D68" i="154"/>
  <c r="K22" i="155"/>
  <c r="G127" i="154"/>
  <c r="H70" i="154"/>
  <c r="I70" i="154" s="1"/>
  <c r="E68" i="154" l="1"/>
  <c r="F68" i="154" s="1"/>
  <c r="D69" i="154" s="1"/>
  <c r="G128" i="154"/>
  <c r="H71" i="154"/>
  <c r="I71" i="154" s="1"/>
  <c r="G129" i="154" l="1"/>
  <c r="E69" i="154"/>
  <c r="H72" i="154"/>
  <c r="I72" i="154" s="1"/>
  <c r="G130" i="154" l="1"/>
  <c r="F69" i="154"/>
  <c r="D70" i="154" s="1"/>
  <c r="H73" i="154"/>
  <c r="I73" i="154" s="1"/>
  <c r="G131" i="154" l="1"/>
  <c r="H74" i="154"/>
  <c r="I74" i="154" s="1"/>
  <c r="E70" i="154"/>
  <c r="G132" i="154" l="1"/>
  <c r="F70" i="154"/>
  <c r="D71" i="154" s="1"/>
  <c r="H75" i="154"/>
  <c r="I75" i="154" s="1"/>
  <c r="G133" i="154" l="1"/>
  <c r="H76" i="154"/>
  <c r="I76" i="154" s="1"/>
  <c r="E71" i="154"/>
  <c r="G134" i="154" l="1"/>
  <c r="F71" i="154"/>
  <c r="D72" i="154" s="1"/>
  <c r="H77" i="154"/>
  <c r="I77" i="154" s="1"/>
  <c r="G135" i="154" l="1"/>
  <c r="H78" i="154"/>
  <c r="I78" i="154" s="1"/>
  <c r="E72" i="154"/>
  <c r="G136" i="154" l="1"/>
  <c r="F72" i="154"/>
  <c r="D73" i="154" s="1"/>
  <c r="E73" i="154" s="1"/>
  <c r="F73" i="154" s="1"/>
  <c r="D74" i="154" s="1"/>
  <c r="E74" i="154" s="1"/>
  <c r="F74" i="154" s="1"/>
  <c r="D75" i="154" s="1"/>
  <c r="E75" i="154" s="1"/>
  <c r="F75" i="154" s="1"/>
  <c r="D76" i="154" s="1"/>
  <c r="E76" i="154" s="1"/>
  <c r="F76" i="154" s="1"/>
  <c r="D77" i="154" s="1"/>
  <c r="E77" i="154" s="1"/>
  <c r="F77" i="154" s="1"/>
  <c r="D78" i="154" s="1"/>
  <c r="E78" i="154" s="1"/>
  <c r="F78" i="154" s="1"/>
  <c r="D79" i="154" s="1"/>
  <c r="H79" i="154"/>
  <c r="G137" i="154" l="1"/>
  <c r="I79" i="154"/>
  <c r="H80" i="154"/>
  <c r="I80" i="154" s="1"/>
  <c r="E79" i="154"/>
  <c r="G138" i="154" l="1"/>
  <c r="H81" i="154"/>
  <c r="I81" i="154" s="1"/>
  <c r="F79" i="154"/>
  <c r="G139" i="154" l="1"/>
  <c r="D80" i="154"/>
  <c r="E80" i="154" s="1"/>
  <c r="H82" i="154"/>
  <c r="I82" i="154" s="1"/>
  <c r="G140" i="154" l="1"/>
  <c r="F80" i="154"/>
  <c r="D81" i="154" s="1"/>
  <c r="H83" i="154"/>
  <c r="I83" i="154" s="1"/>
  <c r="G141" i="154" l="1"/>
  <c r="H84" i="154"/>
  <c r="I84" i="154" s="1"/>
  <c r="E81" i="154"/>
  <c r="G142" i="154" l="1"/>
  <c r="F81" i="154"/>
  <c r="D82" i="154" s="1"/>
  <c r="H85" i="154"/>
  <c r="I85" i="154" s="1"/>
  <c r="G143" i="154" l="1"/>
  <c r="H86" i="154"/>
  <c r="I86" i="154" s="1"/>
  <c r="E82" i="154"/>
  <c r="G144" i="154" l="1"/>
  <c r="H87" i="154"/>
  <c r="I87" i="154" s="1"/>
  <c r="F82" i="154"/>
  <c r="D83" i="154" s="1"/>
  <c r="G145" i="154" l="1"/>
  <c r="E83" i="154"/>
  <c r="H88" i="154"/>
  <c r="I88" i="154" s="1"/>
  <c r="G146" i="154" l="1"/>
  <c r="H89" i="154"/>
  <c r="I89" i="154" s="1"/>
  <c r="F83" i="154"/>
  <c r="D84" i="154" s="1"/>
  <c r="G147" i="154" l="1"/>
  <c r="E84" i="154"/>
  <c r="H90" i="154"/>
  <c r="I90" i="154" s="1"/>
  <c r="G148" i="154" l="1"/>
  <c r="H91" i="154"/>
  <c r="I91" i="154" s="1"/>
  <c r="F84" i="154"/>
  <c r="D85" i="154" s="1"/>
  <c r="E85" i="154" s="1"/>
  <c r="F85" i="154" s="1"/>
  <c r="D86" i="154" s="1"/>
  <c r="E86" i="154" s="1"/>
  <c r="F86" i="154" s="1"/>
  <c r="D87" i="154" s="1"/>
  <c r="E87" i="154" s="1"/>
  <c r="F87" i="154" s="1"/>
  <c r="D88" i="154" s="1"/>
  <c r="E88" i="154" s="1"/>
  <c r="F88" i="154" s="1"/>
  <c r="D89" i="154" s="1"/>
  <c r="E89" i="154" s="1"/>
  <c r="F89" i="154" s="1"/>
  <c r="D90" i="154" s="1"/>
  <c r="E90" i="154" s="1"/>
  <c r="F90" i="154" s="1"/>
  <c r="D91" i="154" s="1"/>
  <c r="G149" i="154" l="1"/>
  <c r="H92" i="154"/>
  <c r="I92" i="154" s="1"/>
  <c r="E91" i="154"/>
  <c r="K55" i="155" s="1"/>
  <c r="G150" i="154" l="1"/>
  <c r="H93" i="154"/>
  <c r="I93" i="154" s="1"/>
  <c r="F91" i="154"/>
  <c r="G151" i="154" l="1"/>
  <c r="D92" i="154"/>
  <c r="H94" i="154"/>
  <c r="I94" i="154" s="1"/>
  <c r="G152" i="154" l="1"/>
  <c r="H95" i="154"/>
  <c r="I95" i="154" s="1"/>
  <c r="E92" i="154"/>
  <c r="G153" i="154" l="1"/>
  <c r="F92" i="154"/>
  <c r="H96" i="154"/>
  <c r="I96" i="154" s="1"/>
  <c r="G154" i="154" l="1"/>
  <c r="H97" i="154"/>
  <c r="D93" i="154"/>
  <c r="H98" i="154" l="1"/>
  <c r="I97" i="154"/>
  <c r="G155" i="154"/>
  <c r="I98" i="154"/>
  <c r="H99" i="154"/>
  <c r="E93" i="154"/>
  <c r="G156" i="154" l="1"/>
  <c r="I99" i="154"/>
  <c r="H100" i="154"/>
  <c r="F93" i="154"/>
  <c r="G157" i="154" l="1"/>
  <c r="I100" i="154"/>
  <c r="H101" i="154"/>
  <c r="D94" i="154"/>
  <c r="G158" i="154" l="1"/>
  <c r="I101" i="154"/>
  <c r="H102" i="154"/>
  <c r="E94" i="154"/>
  <c r="G159" i="154" l="1"/>
  <c r="I102" i="154"/>
  <c r="H103" i="154"/>
  <c r="F94" i="154"/>
  <c r="G160" i="154" l="1"/>
  <c r="K21" i="155"/>
  <c r="I103" i="154"/>
  <c r="H104" i="154"/>
  <c r="D95" i="154"/>
  <c r="K24" i="155" l="1"/>
  <c r="K23" i="155"/>
  <c r="J20" i="155"/>
  <c r="J19" i="155"/>
  <c r="G161" i="154"/>
  <c r="I104" i="154"/>
  <c r="H105" i="154"/>
  <c r="E95" i="154"/>
  <c r="G162" i="154" l="1"/>
  <c r="I105" i="154"/>
  <c r="H106" i="154"/>
  <c r="F95" i="154"/>
  <c r="G163" i="154" l="1"/>
  <c r="I106" i="154"/>
  <c r="H107" i="154"/>
  <c r="D96" i="154"/>
  <c r="G164" i="154" l="1"/>
  <c r="I107" i="154"/>
  <c r="H108" i="154"/>
  <c r="E96" i="154"/>
  <c r="G165" i="154" l="1"/>
  <c r="I108" i="154"/>
  <c r="H109" i="154"/>
  <c r="F96" i="154"/>
  <c r="G166" i="154" l="1"/>
  <c r="I109" i="154"/>
  <c r="H110" i="154"/>
  <c r="D97" i="154"/>
  <c r="G167" i="154" l="1"/>
  <c r="I110" i="154"/>
  <c r="H111" i="154"/>
  <c r="C9" i="156"/>
  <c r="E97" i="154"/>
  <c r="G168" i="154" l="1"/>
  <c r="I111" i="154"/>
  <c r="H112" i="154"/>
  <c r="J54" i="155"/>
  <c r="B9" i="156"/>
  <c r="F97" i="154"/>
  <c r="D98" i="154" l="1"/>
  <c r="G169" i="154"/>
  <c r="I112" i="154"/>
  <c r="H113" i="154"/>
  <c r="G170" i="154" l="1"/>
  <c r="E98" i="154"/>
  <c r="I113" i="154"/>
  <c r="H114" i="154"/>
  <c r="F98" i="154" l="1"/>
  <c r="D99" i="154" s="1"/>
  <c r="G171" i="154"/>
  <c r="I114" i="154"/>
  <c r="H115" i="154"/>
  <c r="G172" i="154" l="1"/>
  <c r="E99" i="154"/>
  <c r="I115" i="154"/>
  <c r="H116" i="154"/>
  <c r="F99" i="154" l="1"/>
  <c r="D100" i="154" s="1"/>
  <c r="G173" i="154"/>
  <c r="I116" i="154"/>
  <c r="H117" i="154"/>
  <c r="G174" i="154" l="1"/>
  <c r="E100" i="154"/>
  <c r="I117" i="154"/>
  <c r="H118" i="154"/>
  <c r="F100" i="154" l="1"/>
  <c r="D101" i="154" s="1"/>
  <c r="G175" i="154"/>
  <c r="I118" i="154"/>
  <c r="H119" i="154"/>
  <c r="G176" i="154" l="1"/>
  <c r="E101" i="154"/>
  <c r="I119" i="154"/>
  <c r="H120" i="154"/>
  <c r="F101" i="154" l="1"/>
  <c r="D102" i="154" s="1"/>
  <c r="E102" i="154" s="1"/>
  <c r="F102" i="154" s="1"/>
  <c r="D103" i="154" s="1"/>
  <c r="G177" i="154"/>
  <c r="I120" i="154"/>
  <c r="H121" i="154"/>
  <c r="G178" i="154" l="1"/>
  <c r="E103" i="154"/>
  <c r="C10" i="156"/>
  <c r="I121" i="154"/>
  <c r="H122" i="154"/>
  <c r="F103" i="154" l="1"/>
  <c r="D104" i="154" s="1"/>
  <c r="B10" i="156"/>
  <c r="G179" i="154"/>
  <c r="I122" i="154"/>
  <c r="H123" i="154"/>
  <c r="G180" i="154" l="1"/>
  <c r="E104" i="154"/>
  <c r="I123" i="154"/>
  <c r="H124" i="154"/>
  <c r="F104" i="154" l="1"/>
  <c r="D105" i="154" s="1"/>
  <c r="G181" i="154"/>
  <c r="I124" i="154"/>
  <c r="H125" i="154"/>
  <c r="G182" i="154" l="1"/>
  <c r="E105" i="154"/>
  <c r="I125" i="154"/>
  <c r="H126" i="154"/>
  <c r="F105" i="154" l="1"/>
  <c r="D106" i="154" s="1"/>
  <c r="G183" i="154"/>
  <c r="I126" i="154"/>
  <c r="H127" i="154"/>
  <c r="G184" i="154" l="1"/>
  <c r="E106" i="154"/>
  <c r="I127" i="154"/>
  <c r="H128" i="154"/>
  <c r="F106" i="154" l="1"/>
  <c r="D107" i="154" s="1"/>
  <c r="G185" i="154"/>
  <c r="I128" i="154"/>
  <c r="H129" i="154"/>
  <c r="G186" i="154" l="1"/>
  <c r="E107" i="154"/>
  <c r="I129" i="154"/>
  <c r="H130" i="154"/>
  <c r="F107" i="154" l="1"/>
  <c r="D108" i="154" s="1"/>
  <c r="G187" i="154"/>
  <c r="I130" i="154"/>
  <c r="H131" i="154"/>
  <c r="G188" i="154" l="1"/>
  <c r="E108" i="154"/>
  <c r="I131" i="154"/>
  <c r="H132" i="154"/>
  <c r="F108" i="154" l="1"/>
  <c r="G189" i="154"/>
  <c r="I132" i="154"/>
  <c r="H133" i="154"/>
  <c r="G190" i="154" l="1"/>
  <c r="D109" i="154"/>
  <c r="E109" i="154" s="1"/>
  <c r="F109" i="154" s="1"/>
  <c r="D110" i="154" s="1"/>
  <c r="E110" i="154" s="1"/>
  <c r="F110" i="154" s="1"/>
  <c r="D111" i="154" s="1"/>
  <c r="E111" i="154" s="1"/>
  <c r="F111" i="154" s="1"/>
  <c r="D112" i="154" s="1"/>
  <c r="E112" i="154" s="1"/>
  <c r="F112" i="154" s="1"/>
  <c r="D113" i="154" s="1"/>
  <c r="E113" i="154" s="1"/>
  <c r="F113" i="154" s="1"/>
  <c r="D114" i="154" s="1"/>
  <c r="E114" i="154" s="1"/>
  <c r="F114" i="154" s="1"/>
  <c r="D115" i="154" s="1"/>
  <c r="I133" i="154"/>
  <c r="H134" i="154"/>
  <c r="E115" i="154" l="1"/>
  <c r="C11" i="156"/>
  <c r="G191" i="154"/>
  <c r="I134" i="154"/>
  <c r="H135" i="154"/>
  <c r="G192" i="154" l="1"/>
  <c r="F115" i="154"/>
  <c r="D116" i="154" s="1"/>
  <c r="B11" i="156"/>
  <c r="I135" i="154"/>
  <c r="H136" i="154"/>
  <c r="E116" i="154" l="1"/>
  <c r="G193" i="154"/>
  <c r="I136" i="154"/>
  <c r="H137" i="154"/>
  <c r="G194" i="154" l="1"/>
  <c r="F116" i="154"/>
  <c r="D117" i="154" s="1"/>
  <c r="I137" i="154"/>
  <c r="H138" i="154"/>
  <c r="E117" i="154" l="1"/>
  <c r="G195" i="154"/>
  <c r="I138" i="154"/>
  <c r="H139" i="154"/>
  <c r="G196" i="154" l="1"/>
  <c r="F117" i="154"/>
  <c r="D118" i="154" s="1"/>
  <c r="I139" i="154"/>
  <c r="H140" i="154"/>
  <c r="E118" i="154" l="1"/>
  <c r="G197" i="154"/>
  <c r="I140" i="154"/>
  <c r="H141" i="154"/>
  <c r="G198" i="154" l="1"/>
  <c r="F118" i="154"/>
  <c r="D119" i="154" s="1"/>
  <c r="I141" i="154"/>
  <c r="H142" i="154"/>
  <c r="E119" i="154" l="1"/>
  <c r="G199" i="154"/>
  <c r="I142" i="154"/>
  <c r="H143" i="154"/>
  <c r="G200" i="154" l="1"/>
  <c r="F119" i="154"/>
  <c r="D120" i="154" s="1"/>
  <c r="I143" i="154"/>
  <c r="H144" i="154"/>
  <c r="E120" i="154" l="1"/>
  <c r="G201" i="154"/>
  <c r="I144" i="154"/>
  <c r="H145" i="154"/>
  <c r="I145" i="154" l="1"/>
  <c r="H146" i="154"/>
  <c r="G202" i="154"/>
  <c r="F120" i="154"/>
  <c r="D121" i="154" s="1"/>
  <c r="E121" i="154" s="1"/>
  <c r="F121" i="154" s="1"/>
  <c r="D122" i="154" l="1"/>
  <c r="E122" i="154" s="1"/>
  <c r="F122" i="154" s="1"/>
  <c r="D123" i="154" s="1"/>
  <c r="E123" i="154" s="1"/>
  <c r="F123" i="154" s="1"/>
  <c r="D124" i="154" s="1"/>
  <c r="E124" i="154" s="1"/>
  <c r="F124" i="154" s="1"/>
  <c r="D125" i="154" s="1"/>
  <c r="E125" i="154" s="1"/>
  <c r="F125" i="154" s="1"/>
  <c r="D126" i="154" s="1"/>
  <c r="E126" i="154" s="1"/>
  <c r="F126" i="154" s="1"/>
  <c r="G203" i="154"/>
  <c r="I146" i="154"/>
  <c r="H147" i="154"/>
  <c r="I147" i="154" l="1"/>
  <c r="H148" i="154"/>
  <c r="D127" i="154"/>
  <c r="G204" i="154"/>
  <c r="G205" i="154" l="1"/>
  <c r="E127" i="154"/>
  <c r="C12" i="156"/>
  <c r="I148" i="154"/>
  <c r="H149" i="154"/>
  <c r="I149" i="154" l="1"/>
  <c r="H150" i="154"/>
  <c r="B12" i="156"/>
  <c r="F127" i="154"/>
  <c r="D128" i="154" s="1"/>
  <c r="G206" i="154"/>
  <c r="G207" i="154" l="1"/>
  <c r="E128" i="154"/>
  <c r="I150" i="154"/>
  <c r="H151" i="154"/>
  <c r="F128" i="154" l="1"/>
  <c r="D129" i="154" s="1"/>
  <c r="I151" i="154"/>
  <c r="H152" i="154"/>
  <c r="G208" i="154"/>
  <c r="G209" i="154" l="1"/>
  <c r="I152" i="154"/>
  <c r="H153" i="154"/>
  <c r="E129" i="154"/>
  <c r="F129" i="154" l="1"/>
  <c r="I153" i="154"/>
  <c r="H154" i="154"/>
  <c r="G210" i="154"/>
  <c r="G211" i="154" l="1"/>
  <c r="I154" i="154"/>
  <c r="H155" i="154"/>
  <c r="D130" i="154"/>
  <c r="E130" i="154" l="1"/>
  <c r="I155" i="154"/>
  <c r="H156" i="154"/>
  <c r="G212" i="154"/>
  <c r="G213" i="154" l="1"/>
  <c r="I156" i="154"/>
  <c r="H157" i="154"/>
  <c r="F130" i="154"/>
  <c r="D131" i="154" s="1"/>
  <c r="E131" i="154" l="1"/>
  <c r="I157" i="154"/>
  <c r="H158" i="154"/>
  <c r="G214" i="154"/>
  <c r="G215" i="154" l="1"/>
  <c r="I158" i="154"/>
  <c r="H159" i="154"/>
  <c r="F131" i="154"/>
  <c r="D132" i="154" s="1"/>
  <c r="I159" i="154" l="1"/>
  <c r="H160" i="154"/>
  <c r="E132" i="154"/>
  <c r="G216" i="154"/>
  <c r="G217" i="154" l="1"/>
  <c r="F132" i="154"/>
  <c r="D133" i="154" s="1"/>
  <c r="E133" i="154" s="1"/>
  <c r="F133" i="154" s="1"/>
  <c r="D134" i="154" s="1"/>
  <c r="E134" i="154" s="1"/>
  <c r="F134" i="154" s="1"/>
  <c r="D135" i="154" s="1"/>
  <c r="E135" i="154" s="1"/>
  <c r="F135" i="154" s="1"/>
  <c r="D136" i="154" s="1"/>
  <c r="E136" i="154" s="1"/>
  <c r="F136" i="154" s="1"/>
  <c r="D137" i="154" s="1"/>
  <c r="E137" i="154" s="1"/>
  <c r="F137" i="154" s="1"/>
  <c r="D138" i="154" s="1"/>
  <c r="E138" i="154" s="1"/>
  <c r="F138" i="154" s="1"/>
  <c r="D139" i="154" s="1"/>
  <c r="I160" i="154"/>
  <c r="H161" i="154"/>
  <c r="I161" i="154" l="1"/>
  <c r="H162" i="154"/>
  <c r="E139" i="154"/>
  <c r="C13" i="156"/>
  <c r="G218" i="154"/>
  <c r="G219" i="154" l="1"/>
  <c r="F139" i="154"/>
  <c r="B13" i="156"/>
  <c r="I162" i="154"/>
  <c r="H163" i="154"/>
  <c r="D140" i="154" l="1"/>
  <c r="I163" i="154"/>
  <c r="H164" i="154"/>
  <c r="G220" i="154"/>
  <c r="G221" i="154" l="1"/>
  <c r="I164" i="154"/>
  <c r="H165" i="154"/>
  <c r="E140" i="154"/>
  <c r="I165" i="154" l="1"/>
  <c r="H166" i="154"/>
  <c r="F140" i="154"/>
  <c r="D141" i="154" s="1"/>
  <c r="G222" i="154"/>
  <c r="G223" i="154" l="1"/>
  <c r="E141" i="154"/>
  <c r="I166" i="154"/>
  <c r="H167" i="154"/>
  <c r="I167" i="154" l="1"/>
  <c r="H168" i="154"/>
  <c r="F141" i="154"/>
  <c r="G224" i="154"/>
  <c r="G225" i="154" l="1"/>
  <c r="D142" i="154"/>
  <c r="I168" i="154"/>
  <c r="H169" i="154"/>
  <c r="E142" i="154" l="1"/>
  <c r="I169" i="154"/>
  <c r="H170" i="154"/>
  <c r="G226" i="154"/>
  <c r="G227" i="154" l="1"/>
  <c r="I170" i="154"/>
  <c r="H171" i="154"/>
  <c r="F142" i="154"/>
  <c r="I171" i="154" l="1"/>
  <c r="H172" i="154"/>
  <c r="D143" i="154"/>
  <c r="G228" i="154"/>
  <c r="E143" i="154" l="1"/>
  <c r="G229" i="154"/>
  <c r="I172" i="154"/>
  <c r="H173" i="154"/>
  <c r="I173" i="154" l="1"/>
  <c r="H174" i="154"/>
  <c r="G230" i="154"/>
  <c r="F143" i="154"/>
  <c r="D144" i="154" l="1"/>
  <c r="I174" i="154"/>
  <c r="H175" i="154"/>
  <c r="G231" i="154"/>
  <c r="G232" i="154" l="1"/>
  <c r="I175" i="154"/>
  <c r="H176" i="154"/>
  <c r="E144" i="154"/>
  <c r="I176" i="154" l="1"/>
  <c r="H177" i="154"/>
  <c r="F144" i="154"/>
  <c r="D145" i="154" s="1"/>
  <c r="E145" i="154" s="1"/>
  <c r="F145" i="154" s="1"/>
  <c r="G233" i="154"/>
  <c r="G234" i="154" l="1"/>
  <c r="D146" i="154"/>
  <c r="E146" i="154" s="1"/>
  <c r="F146" i="154"/>
  <c r="I177" i="154"/>
  <c r="H178" i="154"/>
  <c r="D147" i="154" l="1"/>
  <c r="E147" i="154" s="1"/>
  <c r="F147" i="154" s="1"/>
  <c r="I178" i="154"/>
  <c r="H179" i="154"/>
  <c r="G235" i="154"/>
  <c r="D148" i="154" l="1"/>
  <c r="E148" i="154" s="1"/>
  <c r="F148" i="154" s="1"/>
  <c r="G236" i="154"/>
  <c r="I179" i="154"/>
  <c r="H180" i="154"/>
  <c r="I180" i="154" l="1"/>
  <c r="H181" i="154"/>
  <c r="G237" i="154"/>
  <c r="D149" i="154"/>
  <c r="E149" i="154" s="1"/>
  <c r="F149" i="154" s="1"/>
  <c r="D150" i="154" l="1"/>
  <c r="E150" i="154" s="1"/>
  <c r="F150" i="154" s="1"/>
  <c r="G238" i="154"/>
  <c r="I181" i="154"/>
  <c r="H182" i="154"/>
  <c r="D151" i="154" l="1"/>
  <c r="E151" i="154" s="1"/>
  <c r="F151" i="154" s="1"/>
  <c r="G239" i="154"/>
  <c r="I182" i="154"/>
  <c r="H183" i="154"/>
  <c r="D152" i="154" l="1"/>
  <c r="E152" i="154" s="1"/>
  <c r="F152" i="154" s="1"/>
  <c r="G240" i="154"/>
  <c r="I183" i="154"/>
  <c r="H184" i="154"/>
  <c r="D153" i="154" l="1"/>
  <c r="E153" i="154" s="1"/>
  <c r="F153" i="154" s="1"/>
  <c r="G241" i="154"/>
  <c r="I184" i="154"/>
  <c r="H185" i="154"/>
  <c r="D154" i="154" l="1"/>
  <c r="E154" i="154" s="1"/>
  <c r="F154" i="154" s="1"/>
  <c r="G242" i="154"/>
  <c r="I185" i="154"/>
  <c r="H186" i="154"/>
  <c r="D155" i="154" l="1"/>
  <c r="E155" i="154" s="1"/>
  <c r="F155" i="154" s="1"/>
  <c r="G243" i="154"/>
  <c r="I186" i="154"/>
  <c r="H187" i="154"/>
  <c r="D156" i="154" l="1"/>
  <c r="E156" i="154" s="1"/>
  <c r="F156" i="154" s="1"/>
  <c r="I187" i="154"/>
  <c r="H188" i="154"/>
  <c r="G244" i="154"/>
  <c r="G245" i="154" l="1"/>
  <c r="I188" i="154"/>
  <c r="H189" i="154"/>
  <c r="D157" i="154"/>
  <c r="E157" i="154" s="1"/>
  <c r="F157" i="154" s="1"/>
  <c r="D158" i="154" l="1"/>
  <c r="E158" i="154" s="1"/>
  <c r="F158" i="154" s="1"/>
  <c r="I189" i="154"/>
  <c r="H190" i="154"/>
  <c r="G246" i="154"/>
  <c r="D159" i="154" l="1"/>
  <c r="E159" i="154" s="1"/>
  <c r="F159" i="154" s="1"/>
  <c r="G247" i="154"/>
  <c r="I190" i="154"/>
  <c r="H191" i="154"/>
  <c r="D160" i="154" l="1"/>
  <c r="E160" i="154" s="1"/>
  <c r="F160" i="154" s="1"/>
  <c r="G248" i="154"/>
  <c r="I191" i="154"/>
  <c r="H192" i="154"/>
  <c r="D161" i="154" l="1"/>
  <c r="E161" i="154" s="1"/>
  <c r="F161" i="154" s="1"/>
  <c r="G249" i="154"/>
  <c r="I192" i="154"/>
  <c r="H193" i="154"/>
  <c r="D162" i="154" l="1"/>
  <c r="E162" i="154" s="1"/>
  <c r="F162" i="154" s="1"/>
  <c r="G250" i="154"/>
  <c r="I193" i="154"/>
  <c r="H194" i="154"/>
  <c r="G251" i="154" l="1"/>
  <c r="I194" i="154"/>
  <c r="H195" i="154"/>
  <c r="D163" i="154"/>
  <c r="E163" i="154" s="1"/>
  <c r="F163" i="154" s="1"/>
  <c r="D164" i="154" l="1"/>
  <c r="E164" i="154" s="1"/>
  <c r="F164" i="154"/>
  <c r="I195" i="154"/>
  <c r="H196" i="154"/>
  <c r="G252" i="154"/>
  <c r="G253" i="154" l="1"/>
  <c r="I196" i="154"/>
  <c r="H197" i="154"/>
  <c r="D165" i="154"/>
  <c r="E165" i="154" s="1"/>
  <c r="F165" i="154" s="1"/>
  <c r="D166" i="154" l="1"/>
  <c r="E166" i="154" s="1"/>
  <c r="F166" i="154" s="1"/>
  <c r="I197" i="154"/>
  <c r="H198" i="154"/>
  <c r="G254" i="154"/>
  <c r="D167" i="154" l="1"/>
  <c r="E167" i="154" s="1"/>
  <c r="F167" i="154" s="1"/>
  <c r="G255" i="154"/>
  <c r="I198" i="154"/>
  <c r="H199" i="154"/>
  <c r="D168" i="154" l="1"/>
  <c r="E168" i="154" s="1"/>
  <c r="F168" i="154" s="1"/>
  <c r="I199" i="154"/>
  <c r="H200" i="154"/>
  <c r="G256" i="154"/>
  <c r="D169" i="154" l="1"/>
  <c r="E169" i="154" s="1"/>
  <c r="F169" i="154" s="1"/>
  <c r="G257" i="154"/>
  <c r="I200" i="154"/>
  <c r="H201" i="154"/>
  <c r="G258" i="154" l="1"/>
  <c r="I201" i="154"/>
  <c r="H202" i="154"/>
  <c r="D170" i="154"/>
  <c r="E170" i="154" s="1"/>
  <c r="F170" i="154" s="1"/>
  <c r="D171" i="154" l="1"/>
  <c r="E171" i="154" s="1"/>
  <c r="F171" i="154" s="1"/>
  <c r="I202" i="154"/>
  <c r="H203" i="154"/>
  <c r="G259" i="154"/>
  <c r="D172" i="154" l="1"/>
  <c r="E172" i="154" s="1"/>
  <c r="F172" i="154"/>
  <c r="G260" i="154"/>
  <c r="I203" i="154"/>
  <c r="H204" i="154"/>
  <c r="I204" i="154" l="1"/>
  <c r="H205" i="154"/>
  <c r="G261" i="154"/>
  <c r="D173" i="154"/>
  <c r="E173" i="154" s="1"/>
  <c r="F173" i="154" s="1"/>
  <c r="D174" i="154" l="1"/>
  <c r="E174" i="154" s="1"/>
  <c r="F174" i="154" s="1"/>
  <c r="G262" i="154"/>
  <c r="I205" i="154"/>
  <c r="H206" i="154"/>
  <c r="D175" i="154" l="1"/>
  <c r="E175" i="154" s="1"/>
  <c r="F175" i="154" s="1"/>
  <c r="I206" i="154"/>
  <c r="H207" i="154"/>
  <c r="G263" i="154"/>
  <c r="D176" i="154" l="1"/>
  <c r="E176" i="154" s="1"/>
  <c r="F176" i="154" s="1"/>
  <c r="I207" i="154"/>
  <c r="H208" i="154"/>
  <c r="G264" i="154"/>
  <c r="D177" i="154" l="1"/>
  <c r="E177" i="154" s="1"/>
  <c r="F177" i="154" s="1"/>
  <c r="G265" i="154"/>
  <c r="I208" i="154"/>
  <c r="H209" i="154"/>
  <c r="D178" i="154" l="1"/>
  <c r="E178" i="154" s="1"/>
  <c r="F178" i="154" s="1"/>
  <c r="I209" i="154"/>
  <c r="H210" i="154"/>
  <c r="G266" i="154"/>
  <c r="D179" i="154" l="1"/>
  <c r="E179" i="154" s="1"/>
  <c r="F179" i="154" s="1"/>
  <c r="G267" i="154"/>
  <c r="I210" i="154"/>
  <c r="H211" i="154"/>
  <c r="D180" i="154" l="1"/>
  <c r="E180" i="154" s="1"/>
  <c r="F180" i="154"/>
  <c r="G268" i="154"/>
  <c r="I211" i="154"/>
  <c r="H212" i="154"/>
  <c r="I212" i="154" l="1"/>
  <c r="H213" i="154"/>
  <c r="G269" i="154"/>
  <c r="D181" i="154"/>
  <c r="E181" i="154" s="1"/>
  <c r="F181" i="154" s="1"/>
  <c r="D182" i="154" l="1"/>
  <c r="E182" i="154" s="1"/>
  <c r="F182" i="154" s="1"/>
  <c r="G270" i="154"/>
  <c r="I213" i="154"/>
  <c r="H214" i="154"/>
  <c r="D183" i="154" l="1"/>
  <c r="E183" i="154" s="1"/>
  <c r="F183" i="154" s="1"/>
  <c r="G271" i="154"/>
  <c r="I214" i="154"/>
  <c r="H215" i="154"/>
  <c r="D184" i="154" l="1"/>
  <c r="E184" i="154" s="1"/>
  <c r="F184" i="154" s="1"/>
  <c r="G272" i="154"/>
  <c r="I215" i="154"/>
  <c r="H216" i="154"/>
  <c r="D185" i="154" l="1"/>
  <c r="E185" i="154" s="1"/>
  <c r="F185" i="154" s="1"/>
  <c r="I216" i="154"/>
  <c r="H217" i="154"/>
  <c r="G273" i="154"/>
  <c r="G274" i="154" l="1"/>
  <c r="I217" i="154"/>
  <c r="H218" i="154"/>
  <c r="D186" i="154"/>
  <c r="E186" i="154" s="1"/>
  <c r="F186" i="154" s="1"/>
  <c r="D187" i="154" l="1"/>
  <c r="E187" i="154" s="1"/>
  <c r="F187" i="154" s="1"/>
  <c r="I218" i="154"/>
  <c r="H219" i="154"/>
  <c r="G275" i="154"/>
  <c r="D188" i="154" l="1"/>
  <c r="E188" i="154" s="1"/>
  <c r="F188" i="154"/>
  <c r="G276" i="154"/>
  <c r="I219" i="154"/>
  <c r="H220" i="154"/>
  <c r="I220" i="154" l="1"/>
  <c r="H221" i="154"/>
  <c r="D189" i="154"/>
  <c r="E189" i="154" s="1"/>
  <c r="F189" i="154" s="1"/>
  <c r="G277" i="154"/>
  <c r="D190" i="154" l="1"/>
  <c r="E190" i="154" s="1"/>
  <c r="F190" i="154" s="1"/>
  <c r="G278" i="154"/>
  <c r="I221" i="154"/>
  <c r="H222" i="154"/>
  <c r="D191" i="154" l="1"/>
  <c r="E191" i="154" s="1"/>
  <c r="F191" i="154" s="1"/>
  <c r="G279" i="154"/>
  <c r="I222" i="154"/>
  <c r="H223" i="154"/>
  <c r="D192" i="154" l="1"/>
  <c r="E192" i="154" s="1"/>
  <c r="F192" i="154" s="1"/>
  <c r="G280" i="154"/>
  <c r="I223" i="154"/>
  <c r="H224" i="154"/>
  <c r="D193" i="154" l="1"/>
  <c r="E193" i="154" s="1"/>
  <c r="F193" i="154" s="1"/>
  <c r="G281" i="154"/>
  <c r="I224" i="154"/>
  <c r="H225" i="154"/>
  <c r="G282" i="154" l="1"/>
  <c r="I225" i="154"/>
  <c r="H226" i="154"/>
  <c r="D194" i="154"/>
  <c r="E194" i="154" s="1"/>
  <c r="F194" i="154" s="1"/>
  <c r="D195" i="154" l="1"/>
  <c r="E195" i="154" s="1"/>
  <c r="F195" i="154" s="1"/>
  <c r="I226" i="154"/>
  <c r="H227" i="154"/>
  <c r="G283" i="154"/>
  <c r="D196" i="154" l="1"/>
  <c r="E196" i="154" s="1"/>
  <c r="F196" i="154" s="1"/>
  <c r="I227" i="154"/>
  <c r="H228" i="154"/>
  <c r="G284" i="154"/>
  <c r="G285" i="154" l="1"/>
  <c r="I228" i="154"/>
  <c r="H229" i="154"/>
  <c r="D197" i="154"/>
  <c r="E197" i="154" s="1"/>
  <c r="F197" i="154" s="1"/>
  <c r="D198" i="154" l="1"/>
  <c r="E198" i="154" s="1"/>
  <c r="F198" i="154" s="1"/>
  <c r="I229" i="154"/>
  <c r="H230" i="154"/>
  <c r="G286" i="154"/>
  <c r="D199" i="154" l="1"/>
  <c r="G287" i="154"/>
  <c r="I230" i="154"/>
  <c r="H231" i="154"/>
  <c r="G288" i="154" l="1"/>
  <c r="E199" i="154"/>
  <c r="C14" i="156"/>
  <c r="I231" i="154"/>
  <c r="H232" i="154"/>
  <c r="I232" i="154" l="1"/>
  <c r="H233" i="154"/>
  <c r="B14" i="156"/>
  <c r="F199" i="154"/>
  <c r="G289" i="154"/>
  <c r="D200" i="154" l="1"/>
  <c r="I233" i="154"/>
  <c r="H234" i="154"/>
  <c r="G290" i="154"/>
  <c r="E200" i="154" l="1"/>
  <c r="G291" i="154"/>
  <c r="I234" i="154"/>
  <c r="H235" i="154"/>
  <c r="I235" i="154" l="1"/>
  <c r="H236" i="154"/>
  <c r="G292" i="154"/>
  <c r="F200" i="154"/>
  <c r="D201" i="154" l="1"/>
  <c r="I236" i="154"/>
  <c r="H237" i="154"/>
  <c r="G293" i="154"/>
  <c r="G294" i="154" l="1"/>
  <c r="E201" i="154"/>
  <c r="I237" i="154"/>
  <c r="H238" i="154"/>
  <c r="F201" i="154" l="1"/>
  <c r="I238" i="154"/>
  <c r="H239" i="154"/>
  <c r="G295" i="154"/>
  <c r="G296" i="154" l="1"/>
  <c r="I239" i="154"/>
  <c r="H240" i="154"/>
  <c r="D202" i="154"/>
  <c r="E202" i="154" l="1"/>
  <c r="I240" i="154"/>
  <c r="H241" i="154"/>
  <c r="G297" i="154"/>
  <c r="G298" i="154" l="1"/>
  <c r="I241" i="154"/>
  <c r="H242" i="154"/>
  <c r="F202" i="154"/>
  <c r="I242" i="154" l="1"/>
  <c r="H243" i="154"/>
  <c r="D203" i="154"/>
  <c r="G299" i="154"/>
  <c r="E203" i="154" l="1"/>
  <c r="G300" i="154"/>
  <c r="I243" i="154"/>
  <c r="H244" i="154"/>
  <c r="I244" i="154" l="1"/>
  <c r="H245" i="154"/>
  <c r="G301" i="154"/>
  <c r="F203" i="154"/>
  <c r="D204" i="154" l="1"/>
  <c r="I245" i="154"/>
  <c r="H246" i="154"/>
  <c r="G302" i="154"/>
  <c r="G303" i="154" l="1"/>
  <c r="I246" i="154"/>
  <c r="H247" i="154"/>
  <c r="E204" i="154"/>
  <c r="F204" i="154" l="1"/>
  <c r="I247" i="154"/>
  <c r="H248" i="154"/>
  <c r="G304" i="154"/>
  <c r="I248" i="154" l="1"/>
  <c r="H249" i="154"/>
  <c r="G305" i="154"/>
  <c r="D205" i="154"/>
  <c r="E205" i="154" s="1"/>
  <c r="F205" i="154" s="1"/>
  <c r="D206" i="154" l="1"/>
  <c r="E206" i="154" s="1"/>
  <c r="F206" i="154" s="1"/>
  <c r="G306" i="154"/>
  <c r="I249" i="154"/>
  <c r="H250" i="154"/>
  <c r="D207" i="154" l="1"/>
  <c r="E207" i="154" s="1"/>
  <c r="F207" i="154" s="1"/>
  <c r="G307" i="154"/>
  <c r="I250" i="154"/>
  <c r="H251" i="154"/>
  <c r="D208" i="154" l="1"/>
  <c r="E208" i="154" s="1"/>
  <c r="F208" i="154" s="1"/>
  <c r="G308" i="154"/>
  <c r="I251" i="154"/>
  <c r="H252" i="154"/>
  <c r="D209" i="154" l="1"/>
  <c r="E209" i="154" s="1"/>
  <c r="F209" i="154" s="1"/>
  <c r="G309" i="154"/>
  <c r="I252" i="154"/>
  <c r="H253" i="154"/>
  <c r="D210" i="154" l="1"/>
  <c r="E210" i="154" s="1"/>
  <c r="F210" i="154" s="1"/>
  <c r="G310" i="154"/>
  <c r="I253" i="154"/>
  <c r="H254" i="154"/>
  <c r="I254" i="154" l="1"/>
  <c r="H255" i="154"/>
  <c r="D211" i="154"/>
  <c r="E211" i="154" s="1"/>
  <c r="F211" i="154" s="1"/>
  <c r="G311" i="154"/>
  <c r="D212" i="154" l="1"/>
  <c r="E212" i="154" s="1"/>
  <c r="F212" i="154" s="1"/>
  <c r="G312" i="154"/>
  <c r="I255" i="154"/>
  <c r="H256" i="154"/>
  <c r="D213" i="154" l="1"/>
  <c r="E213" i="154" s="1"/>
  <c r="F213" i="154" s="1"/>
  <c r="G313" i="154"/>
  <c r="I256" i="154"/>
  <c r="H257" i="154"/>
  <c r="D214" i="154" l="1"/>
  <c r="E214" i="154" s="1"/>
  <c r="F214" i="154" s="1"/>
  <c r="G314" i="154"/>
  <c r="I257" i="154"/>
  <c r="H258" i="154"/>
  <c r="D215" i="154" l="1"/>
  <c r="E215" i="154" s="1"/>
  <c r="F215" i="154" s="1"/>
  <c r="I258" i="154"/>
  <c r="H259" i="154"/>
  <c r="G315" i="154"/>
  <c r="D216" i="154" l="1"/>
  <c r="E216" i="154" s="1"/>
  <c r="F216" i="154" s="1"/>
  <c r="G316" i="154"/>
  <c r="I259" i="154"/>
  <c r="H260" i="154"/>
  <c r="D217" i="154" l="1"/>
  <c r="E217" i="154" s="1"/>
  <c r="F217" i="154" s="1"/>
  <c r="I260" i="154"/>
  <c r="H261" i="154"/>
  <c r="G317" i="154"/>
  <c r="D218" i="154" l="1"/>
  <c r="E218" i="154" s="1"/>
  <c r="F218" i="154" s="1"/>
  <c r="G318" i="154"/>
  <c r="I261" i="154"/>
  <c r="H262" i="154"/>
  <c r="I262" i="154" l="1"/>
  <c r="H263" i="154"/>
  <c r="G319" i="154"/>
  <c r="D219" i="154"/>
  <c r="E219" i="154" s="1"/>
  <c r="F219" i="154" s="1"/>
  <c r="D220" i="154" l="1"/>
  <c r="E220" i="154" s="1"/>
  <c r="F220" i="154" s="1"/>
  <c r="I263" i="154"/>
  <c r="H264" i="154"/>
  <c r="G320" i="154"/>
  <c r="D221" i="154" l="1"/>
  <c r="E221" i="154" s="1"/>
  <c r="F221" i="154" s="1"/>
  <c r="G321" i="154"/>
  <c r="I264" i="154"/>
  <c r="H265" i="154"/>
  <c r="D222" i="154" l="1"/>
  <c r="E222" i="154" s="1"/>
  <c r="F222" i="154" s="1"/>
  <c r="G322" i="154"/>
  <c r="I265" i="154"/>
  <c r="H266" i="154"/>
  <c r="D223" i="154" l="1"/>
  <c r="E223" i="154" s="1"/>
  <c r="F223" i="154" s="1"/>
  <c r="G323" i="154"/>
  <c r="I266" i="154"/>
  <c r="H267" i="154"/>
  <c r="D224" i="154" l="1"/>
  <c r="E224" i="154" s="1"/>
  <c r="F224" i="154" s="1"/>
  <c r="G324" i="154"/>
  <c r="I267" i="154"/>
  <c r="H268" i="154"/>
  <c r="D225" i="154" l="1"/>
  <c r="E225" i="154" s="1"/>
  <c r="F225" i="154" s="1"/>
  <c r="G325" i="154"/>
  <c r="I268" i="154"/>
  <c r="H269" i="154"/>
  <c r="D226" i="154" l="1"/>
  <c r="E226" i="154" s="1"/>
  <c r="F226" i="154" s="1"/>
  <c r="G326" i="154"/>
  <c r="I269" i="154"/>
  <c r="H270" i="154"/>
  <c r="D227" i="154" l="1"/>
  <c r="E227" i="154" s="1"/>
  <c r="F227" i="154" s="1"/>
  <c r="I270" i="154"/>
  <c r="H271" i="154"/>
  <c r="G327" i="154"/>
  <c r="D228" i="154" l="1"/>
  <c r="E228" i="154" s="1"/>
  <c r="F228" i="154" s="1"/>
  <c r="G328" i="154"/>
  <c r="I271" i="154"/>
  <c r="H272" i="154"/>
  <c r="D229" i="154" l="1"/>
  <c r="E229" i="154" s="1"/>
  <c r="F229" i="154" s="1"/>
  <c r="I272" i="154"/>
  <c r="H273" i="154"/>
  <c r="G329" i="154"/>
  <c r="D230" i="154" l="1"/>
  <c r="E230" i="154" s="1"/>
  <c r="F230" i="154" s="1"/>
  <c r="I273" i="154"/>
  <c r="H274" i="154"/>
  <c r="G330" i="154"/>
  <c r="D231" i="154" l="1"/>
  <c r="E231" i="154" s="1"/>
  <c r="F231" i="154" s="1"/>
  <c r="I274" i="154"/>
  <c r="H275" i="154"/>
  <c r="G331" i="154"/>
  <c r="D232" i="154" l="1"/>
  <c r="E232" i="154" s="1"/>
  <c r="F232" i="154" s="1"/>
  <c r="G332" i="154"/>
  <c r="I275" i="154"/>
  <c r="H276" i="154"/>
  <c r="D233" i="154" l="1"/>
  <c r="E233" i="154" s="1"/>
  <c r="F233" i="154" s="1"/>
  <c r="G333" i="154"/>
  <c r="I276" i="154"/>
  <c r="H277" i="154"/>
  <c r="D234" i="154" l="1"/>
  <c r="E234" i="154" s="1"/>
  <c r="F234" i="154" s="1"/>
  <c r="I277" i="154"/>
  <c r="H278" i="154"/>
  <c r="G334" i="154"/>
  <c r="G335" i="154" l="1"/>
  <c r="I278" i="154"/>
  <c r="H279" i="154"/>
  <c r="D235" i="154"/>
  <c r="E235" i="154" s="1"/>
  <c r="F235" i="154" s="1"/>
  <c r="D236" i="154" l="1"/>
  <c r="E236" i="154" s="1"/>
  <c r="F236" i="154" s="1"/>
  <c r="I279" i="154"/>
  <c r="H280" i="154"/>
  <c r="G336" i="154"/>
  <c r="I280" i="154" l="1"/>
  <c r="H281" i="154"/>
  <c r="G337" i="154"/>
  <c r="D237" i="154"/>
  <c r="E237" i="154" s="1"/>
  <c r="F237" i="154" s="1"/>
  <c r="D238" i="154" l="1"/>
  <c r="E238" i="154" s="1"/>
  <c r="F238" i="154" s="1"/>
  <c r="G338" i="154"/>
  <c r="I281" i="154"/>
  <c r="H282" i="154"/>
  <c r="D239" i="154" l="1"/>
  <c r="E239" i="154" s="1"/>
  <c r="F239" i="154" s="1"/>
  <c r="G339" i="154"/>
  <c r="I282" i="154"/>
  <c r="H283" i="154"/>
  <c r="D240" i="154" l="1"/>
  <c r="E240" i="154" s="1"/>
  <c r="F240" i="154" s="1"/>
  <c r="G340" i="154"/>
  <c r="I283" i="154"/>
  <c r="H284" i="154"/>
  <c r="D241" i="154" l="1"/>
  <c r="E241" i="154" s="1"/>
  <c r="F241" i="154" s="1"/>
  <c r="I284" i="154"/>
  <c r="H285" i="154"/>
  <c r="G341" i="154"/>
  <c r="D242" i="154" l="1"/>
  <c r="E242" i="154" s="1"/>
  <c r="F242" i="154" s="1"/>
  <c r="G342" i="154"/>
  <c r="I285" i="154"/>
  <c r="H286" i="154"/>
  <c r="I286" i="154" l="1"/>
  <c r="H287" i="154"/>
  <c r="G343" i="154"/>
  <c r="D243" i="154"/>
  <c r="E243" i="154" s="1"/>
  <c r="F243" i="154" s="1"/>
  <c r="D244" i="154" l="1"/>
  <c r="E244" i="154" s="1"/>
  <c r="F244" i="154"/>
  <c r="G344" i="154"/>
  <c r="I287" i="154"/>
  <c r="H288" i="154"/>
  <c r="I288" i="154" l="1"/>
  <c r="H289" i="154"/>
  <c r="G345" i="154"/>
  <c r="D245" i="154"/>
  <c r="E245" i="154" s="1"/>
  <c r="F245" i="154" s="1"/>
  <c r="D246" i="154" l="1"/>
  <c r="E246" i="154" s="1"/>
  <c r="F246" i="154" s="1"/>
  <c r="G346" i="154"/>
  <c r="I289" i="154"/>
  <c r="H290" i="154"/>
  <c r="D247" i="154" l="1"/>
  <c r="E247" i="154" s="1"/>
  <c r="F247" i="154" s="1"/>
  <c r="G347" i="154"/>
  <c r="I290" i="154"/>
  <c r="H291" i="154"/>
  <c r="D248" i="154" l="1"/>
  <c r="E248" i="154" s="1"/>
  <c r="F248" i="154" s="1"/>
  <c r="I291" i="154"/>
  <c r="H292" i="154"/>
  <c r="G348" i="154"/>
  <c r="D249" i="154" l="1"/>
  <c r="E249" i="154" s="1"/>
  <c r="F249" i="154"/>
  <c r="I292" i="154"/>
  <c r="H293" i="154"/>
  <c r="G349" i="154"/>
  <c r="G350" i="154" l="1"/>
  <c r="I293" i="154"/>
  <c r="H294" i="154"/>
  <c r="D250" i="154"/>
  <c r="E250" i="154" s="1"/>
  <c r="F250" i="154" s="1"/>
  <c r="D251" i="154" l="1"/>
  <c r="E251" i="154" s="1"/>
  <c r="F251" i="154" s="1"/>
  <c r="I294" i="154"/>
  <c r="H295" i="154"/>
  <c r="G351" i="154"/>
  <c r="D252" i="154" l="1"/>
  <c r="E252" i="154" s="1"/>
  <c r="F252" i="154" s="1"/>
  <c r="G352" i="154"/>
  <c r="I295" i="154"/>
  <c r="H296" i="154"/>
  <c r="I296" i="154" l="1"/>
  <c r="H297" i="154"/>
  <c r="D253" i="154"/>
  <c r="E253" i="154" s="1"/>
  <c r="F253" i="154" s="1"/>
  <c r="G353" i="154"/>
  <c r="D254" i="154" l="1"/>
  <c r="E254" i="154" s="1"/>
  <c r="F254" i="154" s="1"/>
  <c r="G354" i="154"/>
  <c r="I297" i="154"/>
  <c r="H298" i="154"/>
  <c r="D255" i="154" l="1"/>
  <c r="E255" i="154" s="1"/>
  <c r="F255" i="154" s="1"/>
  <c r="I298" i="154"/>
  <c r="H299" i="154"/>
  <c r="G355" i="154"/>
  <c r="D256" i="154" l="1"/>
  <c r="E256" i="154" s="1"/>
  <c r="F256" i="154" s="1"/>
  <c r="G356" i="154"/>
  <c r="I299" i="154"/>
  <c r="H300" i="154"/>
  <c r="D257" i="154" l="1"/>
  <c r="E257" i="154" s="1"/>
  <c r="F257" i="154" s="1"/>
  <c r="I300" i="154"/>
  <c r="H301" i="154"/>
  <c r="G357" i="154"/>
  <c r="I301" i="154" l="1"/>
  <c r="H302" i="154"/>
  <c r="G358" i="154"/>
  <c r="D258" i="154"/>
  <c r="E258" i="154" s="1"/>
  <c r="F258" i="154" s="1"/>
  <c r="D259" i="154" l="1"/>
  <c r="G359" i="154"/>
  <c r="I302" i="154"/>
  <c r="H303" i="154"/>
  <c r="G360" i="154" l="1"/>
  <c r="I303" i="154"/>
  <c r="H304" i="154"/>
  <c r="E259" i="154"/>
  <c r="C15" i="156"/>
  <c r="B15" i="156" l="1"/>
  <c r="F259" i="154"/>
  <c r="I304" i="154"/>
  <c r="H305" i="154"/>
  <c r="G361" i="154"/>
  <c r="G362" i="154" l="1"/>
  <c r="I305" i="154"/>
  <c r="H306" i="154"/>
  <c r="D260" i="154"/>
  <c r="I306" i="154" l="1"/>
  <c r="H307" i="154"/>
  <c r="E260" i="154"/>
  <c r="G363" i="154"/>
  <c r="G364" i="154" l="1"/>
  <c r="F260" i="154"/>
  <c r="I307" i="154"/>
  <c r="H308" i="154"/>
  <c r="I308" i="154" l="1"/>
  <c r="H309" i="154"/>
  <c r="D261" i="154"/>
  <c r="G365" i="154"/>
  <c r="E261" i="154" l="1"/>
  <c r="G366" i="154"/>
  <c r="I309" i="154"/>
  <c r="H310" i="154"/>
  <c r="I310" i="154" l="1"/>
  <c r="H311" i="154"/>
  <c r="G367" i="154"/>
  <c r="F261" i="154"/>
  <c r="D262" i="154" l="1"/>
  <c r="G368" i="154"/>
  <c r="I311" i="154"/>
  <c r="H312" i="154"/>
  <c r="I312" i="154" l="1"/>
  <c r="H313" i="154"/>
  <c r="E262" i="154"/>
  <c r="G369" i="154"/>
  <c r="G370" i="154" l="1"/>
  <c r="F262" i="154"/>
  <c r="I313" i="154"/>
  <c r="H314" i="154"/>
  <c r="I314" i="154" l="1"/>
  <c r="H315" i="154"/>
  <c r="D263" i="154"/>
  <c r="G371" i="154"/>
  <c r="E263" i="154" l="1"/>
  <c r="G372" i="154"/>
  <c r="I315" i="154"/>
  <c r="H316" i="154"/>
  <c r="I316" i="154" l="1"/>
  <c r="H317" i="154"/>
  <c r="G373" i="154"/>
  <c r="F263" i="154"/>
  <c r="D264" i="154" l="1"/>
  <c r="I317" i="154"/>
  <c r="H318" i="154"/>
  <c r="G374" i="154"/>
  <c r="G375" i="154" l="1"/>
  <c r="I318" i="154"/>
  <c r="H319" i="154"/>
  <c r="E264" i="154"/>
  <c r="F264" i="154" l="1"/>
  <c r="I319" i="154"/>
  <c r="H320" i="154"/>
  <c r="G376" i="154"/>
  <c r="G377" i="154" l="1"/>
  <c r="I320" i="154"/>
  <c r="H321" i="154"/>
  <c r="D265" i="154"/>
  <c r="E265" i="154" s="1"/>
  <c r="F265" i="154" s="1"/>
  <c r="D266" i="154" l="1"/>
  <c r="E266" i="154" s="1"/>
  <c r="F266" i="154"/>
  <c r="I321" i="154"/>
  <c r="H322" i="154"/>
  <c r="G378" i="154"/>
  <c r="D267" i="154" l="1"/>
  <c r="E267" i="154" s="1"/>
  <c r="F267" i="154" s="1"/>
  <c r="G379" i="154"/>
  <c r="I322" i="154"/>
  <c r="H323" i="154"/>
  <c r="D268" i="154" l="1"/>
  <c r="E268" i="154" s="1"/>
  <c r="F268" i="154" s="1"/>
  <c r="G380" i="154"/>
  <c r="I323" i="154"/>
  <c r="H324" i="154"/>
  <c r="I324" i="154" l="1"/>
  <c r="H325" i="154"/>
  <c r="G381" i="154"/>
  <c r="D269" i="154"/>
  <c r="E269" i="154" s="1"/>
  <c r="F269" i="154" s="1"/>
  <c r="D270" i="154" l="1"/>
  <c r="E270" i="154" s="1"/>
  <c r="F270" i="154" s="1"/>
  <c r="G382" i="154"/>
  <c r="I325" i="154"/>
  <c r="H326" i="154"/>
  <c r="D271" i="154" l="1"/>
  <c r="E271" i="154" s="1"/>
  <c r="F271" i="154" s="1"/>
  <c r="I326" i="154"/>
  <c r="H327" i="154"/>
  <c r="G383" i="154"/>
  <c r="D272" i="154" l="1"/>
  <c r="E272" i="154" s="1"/>
  <c r="F272" i="154" s="1"/>
  <c r="G384" i="154"/>
  <c r="I327" i="154"/>
  <c r="H328" i="154"/>
  <c r="D273" i="154" l="1"/>
  <c r="E273" i="154" s="1"/>
  <c r="F273" i="154" s="1"/>
  <c r="I328" i="154"/>
  <c r="H329" i="154"/>
  <c r="G385" i="154"/>
  <c r="D274" i="154" l="1"/>
  <c r="E274" i="154" s="1"/>
  <c r="F274" i="154" s="1"/>
  <c r="G386" i="154"/>
  <c r="I329" i="154"/>
  <c r="H330" i="154"/>
  <c r="I330" i="154" l="1"/>
  <c r="H331" i="154"/>
  <c r="G387" i="154"/>
  <c r="D275" i="154"/>
  <c r="E275" i="154" s="1"/>
  <c r="F275" i="154" s="1"/>
  <c r="D276" i="154" l="1"/>
  <c r="E276" i="154" s="1"/>
  <c r="F276" i="154" s="1"/>
  <c r="G388" i="154"/>
  <c r="I331" i="154"/>
  <c r="H332" i="154"/>
  <c r="I332" i="154" l="1"/>
  <c r="H333" i="154"/>
  <c r="D277" i="154"/>
  <c r="E277" i="154" s="1"/>
  <c r="F277" i="154" s="1"/>
  <c r="G389" i="154"/>
  <c r="D278" i="154" l="1"/>
  <c r="E278" i="154" s="1"/>
  <c r="F278" i="154" s="1"/>
  <c r="G390" i="154"/>
  <c r="I333" i="154"/>
  <c r="H334" i="154"/>
  <c r="D279" i="154" l="1"/>
  <c r="E279" i="154" s="1"/>
  <c r="F279" i="154" s="1"/>
  <c r="I334" i="154"/>
  <c r="H335" i="154"/>
  <c r="G391" i="154"/>
  <c r="D280" i="154" l="1"/>
  <c r="E280" i="154" s="1"/>
  <c r="F280" i="154" s="1"/>
  <c r="G392" i="154"/>
  <c r="I335" i="154"/>
  <c r="H336" i="154"/>
  <c r="D281" i="154" l="1"/>
  <c r="E281" i="154" s="1"/>
  <c r="F281" i="154" s="1"/>
  <c r="I336" i="154"/>
  <c r="H337" i="154"/>
  <c r="G393" i="154"/>
  <c r="D282" i="154" l="1"/>
  <c r="E282" i="154" s="1"/>
  <c r="F282" i="154" s="1"/>
  <c r="I337" i="154"/>
  <c r="H338" i="154"/>
  <c r="G394" i="154"/>
  <c r="D283" i="154" l="1"/>
  <c r="E283" i="154" s="1"/>
  <c r="F283" i="154" s="1"/>
  <c r="G395" i="154"/>
  <c r="I338" i="154"/>
  <c r="H339" i="154"/>
  <c r="D284" i="154" l="1"/>
  <c r="E284" i="154" s="1"/>
  <c r="F284" i="154" s="1"/>
  <c r="I339" i="154"/>
  <c r="H340" i="154"/>
  <c r="G396" i="154"/>
  <c r="I340" i="154" l="1"/>
  <c r="H341" i="154"/>
  <c r="G397" i="154"/>
  <c r="D285" i="154"/>
  <c r="E285" i="154" s="1"/>
  <c r="F285" i="154" s="1"/>
  <c r="D286" i="154" l="1"/>
  <c r="E286" i="154" s="1"/>
  <c r="F286" i="154" s="1"/>
  <c r="G398" i="154"/>
  <c r="I341" i="154"/>
  <c r="H342" i="154"/>
  <c r="D287" i="154" l="1"/>
  <c r="E287" i="154" s="1"/>
  <c r="F287" i="154" s="1"/>
  <c r="I342" i="154"/>
  <c r="H343" i="154"/>
  <c r="G399" i="154"/>
  <c r="D288" i="154" l="1"/>
  <c r="E288" i="154" s="1"/>
  <c r="F288" i="154" s="1"/>
  <c r="G400" i="154"/>
  <c r="I343" i="154"/>
  <c r="H344" i="154"/>
  <c r="D289" i="154" l="1"/>
  <c r="E289" i="154" s="1"/>
  <c r="F289" i="154" s="1"/>
  <c r="G401" i="154"/>
  <c r="I344" i="154"/>
  <c r="H345" i="154"/>
  <c r="D290" i="154" l="1"/>
  <c r="E290" i="154" s="1"/>
  <c r="F290" i="154" s="1"/>
  <c r="G402" i="154"/>
  <c r="I345" i="154"/>
  <c r="H346" i="154"/>
  <c r="I346" i="154" l="1"/>
  <c r="H347" i="154"/>
  <c r="D291" i="154"/>
  <c r="E291" i="154" s="1"/>
  <c r="F291" i="154"/>
  <c r="G403" i="154"/>
  <c r="D292" i="154" l="1"/>
  <c r="E292" i="154" s="1"/>
  <c r="F292" i="154" s="1"/>
  <c r="G404" i="154"/>
  <c r="I347" i="154"/>
  <c r="H348" i="154"/>
  <c r="D293" i="154" l="1"/>
  <c r="E293" i="154" s="1"/>
  <c r="F293" i="154" s="1"/>
  <c r="G405" i="154"/>
  <c r="I348" i="154"/>
  <c r="H349" i="154"/>
  <c r="D294" i="154" l="1"/>
  <c r="E294" i="154" s="1"/>
  <c r="F294" i="154" s="1"/>
  <c r="G406" i="154"/>
  <c r="I349" i="154"/>
  <c r="H350" i="154"/>
  <c r="D295" i="154" l="1"/>
  <c r="E295" i="154" s="1"/>
  <c r="F295" i="154"/>
  <c r="I350" i="154"/>
  <c r="H351" i="154"/>
  <c r="G407" i="154"/>
  <c r="G408" i="154" l="1"/>
  <c r="I351" i="154"/>
  <c r="H352" i="154"/>
  <c r="D296" i="154"/>
  <c r="E296" i="154" s="1"/>
  <c r="F296" i="154" s="1"/>
  <c r="D297" i="154" l="1"/>
  <c r="E297" i="154" s="1"/>
  <c r="F297" i="154" s="1"/>
  <c r="I352" i="154"/>
  <c r="H353" i="154"/>
  <c r="G409" i="154"/>
  <c r="D298" i="154" l="1"/>
  <c r="E298" i="154" s="1"/>
  <c r="F298" i="154" s="1"/>
  <c r="I353" i="154"/>
  <c r="H354" i="154"/>
  <c r="G410" i="154"/>
  <c r="D299" i="154" l="1"/>
  <c r="E299" i="154" s="1"/>
  <c r="F299" i="154"/>
  <c r="I354" i="154"/>
  <c r="H355" i="154"/>
  <c r="G411" i="154"/>
  <c r="I355" i="154" l="1"/>
  <c r="H356" i="154"/>
  <c r="G412" i="154"/>
  <c r="D300" i="154"/>
  <c r="E300" i="154" s="1"/>
  <c r="F300" i="154" s="1"/>
  <c r="D301" i="154" l="1"/>
  <c r="E301" i="154" s="1"/>
  <c r="F301" i="154" s="1"/>
  <c r="G413" i="154"/>
  <c r="I356" i="154"/>
  <c r="H357" i="154"/>
  <c r="D302" i="154" l="1"/>
  <c r="E302" i="154" s="1"/>
  <c r="F302" i="154" s="1"/>
  <c r="G414" i="154"/>
  <c r="I357" i="154"/>
  <c r="H358" i="154"/>
  <c r="D303" i="154" l="1"/>
  <c r="E303" i="154" s="1"/>
  <c r="F303" i="154" s="1"/>
  <c r="I358" i="154"/>
  <c r="H359" i="154"/>
  <c r="G415" i="154"/>
  <c r="D304" i="154" l="1"/>
  <c r="E304" i="154" s="1"/>
  <c r="F304" i="154" s="1"/>
  <c r="G416" i="154"/>
  <c r="I359" i="154"/>
  <c r="H360" i="154"/>
  <c r="I360" i="154" l="1"/>
  <c r="H361" i="154"/>
  <c r="G417" i="154"/>
  <c r="D305" i="154"/>
  <c r="E305" i="154" s="1"/>
  <c r="F305" i="154" s="1"/>
  <c r="D306" i="154" l="1"/>
  <c r="E306" i="154" s="1"/>
  <c r="F306" i="154" s="1"/>
  <c r="G418" i="154"/>
  <c r="I361" i="154"/>
  <c r="H362" i="154"/>
  <c r="D307" i="154" l="1"/>
  <c r="E307" i="154" s="1"/>
  <c r="F307" i="154" s="1"/>
  <c r="G419" i="154"/>
  <c r="I362" i="154"/>
  <c r="H363" i="154"/>
  <c r="I363" i="154" l="1"/>
  <c r="H364" i="154"/>
  <c r="G420" i="154"/>
  <c r="D308" i="154"/>
  <c r="E308" i="154" s="1"/>
  <c r="F308" i="154" s="1"/>
  <c r="D309" i="154" l="1"/>
  <c r="E309" i="154" s="1"/>
  <c r="F309" i="154" s="1"/>
  <c r="G421" i="154"/>
  <c r="I364" i="154"/>
  <c r="H365" i="154"/>
  <c r="G422" i="154" l="1"/>
  <c r="D310" i="154"/>
  <c r="E310" i="154" s="1"/>
  <c r="F310" i="154" s="1"/>
  <c r="I365" i="154"/>
  <c r="H366" i="154"/>
  <c r="G423" i="154" l="1"/>
  <c r="D311" i="154"/>
  <c r="E311" i="154" s="1"/>
  <c r="F311" i="154" s="1"/>
  <c r="I366" i="154"/>
  <c r="H367" i="154"/>
  <c r="G424" i="154" l="1"/>
  <c r="I367" i="154"/>
  <c r="H368" i="154"/>
  <c r="D312" i="154"/>
  <c r="E312" i="154" s="1"/>
  <c r="F312" i="154" s="1"/>
  <c r="G425" i="154" l="1"/>
  <c r="D313" i="154"/>
  <c r="E313" i="154" s="1"/>
  <c r="F313" i="154" s="1"/>
  <c r="I368" i="154"/>
  <c r="H369" i="154"/>
  <c r="G426" i="154" l="1"/>
  <c r="D314" i="154"/>
  <c r="E314" i="154" s="1"/>
  <c r="F314" i="154" s="1"/>
  <c r="I369" i="154"/>
  <c r="H370" i="154"/>
  <c r="G427" i="154" l="1"/>
  <c r="D315" i="154"/>
  <c r="E315" i="154" s="1"/>
  <c r="F315" i="154" s="1"/>
  <c r="I370" i="154"/>
  <c r="H371" i="154"/>
  <c r="G428" i="154" l="1"/>
  <c r="I371" i="154"/>
  <c r="H372" i="154"/>
  <c r="D316" i="154"/>
  <c r="E316" i="154" s="1"/>
  <c r="F316" i="154" s="1"/>
  <c r="G429" i="154" l="1"/>
  <c r="D317" i="154"/>
  <c r="E317" i="154" s="1"/>
  <c r="F317" i="154" s="1"/>
  <c r="I372" i="154"/>
  <c r="H373" i="154"/>
  <c r="G430" i="154" l="1"/>
  <c r="D318" i="154"/>
  <c r="E318" i="154" s="1"/>
  <c r="F318" i="154" s="1"/>
  <c r="I373" i="154"/>
  <c r="H374" i="154"/>
  <c r="G431" i="154" l="1"/>
  <c r="D319" i="154"/>
  <c r="I374" i="154"/>
  <c r="H375" i="154"/>
  <c r="G432" i="154" l="1"/>
  <c r="I375" i="154"/>
  <c r="H376" i="154"/>
  <c r="E319" i="154"/>
  <c r="C16" i="156"/>
  <c r="G433" i="154" l="1"/>
  <c r="B16" i="156"/>
  <c r="F319" i="154"/>
  <c r="I376" i="154"/>
  <c r="H377" i="154"/>
  <c r="G434" i="154" l="1"/>
  <c r="I377" i="154"/>
  <c r="H378" i="154"/>
  <c r="D320" i="154"/>
  <c r="G435" i="154" l="1"/>
  <c r="E320" i="154"/>
  <c r="I378" i="154"/>
  <c r="H379" i="154"/>
  <c r="G436" i="154" l="1"/>
  <c r="I379" i="154"/>
  <c r="H380" i="154"/>
  <c r="F320" i="154"/>
  <c r="G437" i="154" l="1"/>
  <c r="D321" i="154"/>
  <c r="I380" i="154"/>
  <c r="H381" i="154"/>
  <c r="G438" i="154" l="1"/>
  <c r="E321" i="154"/>
  <c r="I381" i="154"/>
  <c r="H382" i="154"/>
  <c r="G439" i="154" l="1"/>
  <c r="I382" i="154"/>
  <c r="H383" i="154"/>
  <c r="F321" i="154"/>
  <c r="G440" i="154" l="1"/>
  <c r="D322" i="154"/>
  <c r="I383" i="154"/>
  <c r="H384" i="154"/>
  <c r="G441" i="154" l="1"/>
  <c r="E322" i="154"/>
  <c r="I384" i="154"/>
  <c r="H385" i="154"/>
  <c r="G442" i="154" l="1"/>
  <c r="I385" i="154"/>
  <c r="H386" i="154"/>
  <c r="F322" i="154"/>
  <c r="G443" i="154" l="1"/>
  <c r="D323" i="154"/>
  <c r="I386" i="154"/>
  <c r="H387" i="154"/>
  <c r="G444" i="154" l="1"/>
  <c r="I387" i="154"/>
  <c r="H388" i="154"/>
  <c r="E323" i="154"/>
  <c r="G445" i="154" l="1"/>
  <c r="F323" i="154"/>
  <c r="I388" i="154"/>
  <c r="H389" i="154"/>
  <c r="G446" i="154" l="1"/>
  <c r="I389" i="154"/>
  <c r="H390" i="154"/>
  <c r="D324" i="154"/>
  <c r="G447" i="154" l="1"/>
  <c r="I390" i="154"/>
  <c r="H391" i="154"/>
  <c r="E324" i="154"/>
  <c r="G448" i="154" l="1"/>
  <c r="F324" i="154"/>
  <c r="I391" i="154"/>
  <c r="H392" i="154"/>
  <c r="G449" i="154" l="1"/>
  <c r="I392" i="154"/>
  <c r="H393" i="154"/>
  <c r="D325" i="154"/>
  <c r="E325" i="154" s="1"/>
  <c r="F325" i="154" s="1"/>
  <c r="G450" i="154" l="1"/>
  <c r="D326" i="154"/>
  <c r="E326" i="154" s="1"/>
  <c r="F326" i="154" s="1"/>
  <c r="I393" i="154"/>
  <c r="H394" i="154"/>
  <c r="G451" i="154" l="1"/>
  <c r="D327" i="154"/>
  <c r="E327" i="154" s="1"/>
  <c r="F327" i="154" s="1"/>
  <c r="I394" i="154"/>
  <c r="H395" i="154"/>
  <c r="G452" i="154" l="1"/>
  <c r="D328" i="154"/>
  <c r="E328" i="154" s="1"/>
  <c r="F328" i="154" s="1"/>
  <c r="I395" i="154"/>
  <c r="H396" i="154"/>
  <c r="G453" i="154" l="1"/>
  <c r="D329" i="154"/>
  <c r="E329" i="154" s="1"/>
  <c r="F329" i="154" s="1"/>
  <c r="I396" i="154"/>
  <c r="H397" i="154"/>
  <c r="G454" i="154" l="1"/>
  <c r="D330" i="154"/>
  <c r="E330" i="154" s="1"/>
  <c r="F330" i="154" s="1"/>
  <c r="I397" i="154"/>
  <c r="H398" i="154"/>
  <c r="G455" i="154" l="1"/>
  <c r="D331" i="154"/>
  <c r="E331" i="154" s="1"/>
  <c r="F331" i="154" s="1"/>
  <c r="I398" i="154"/>
  <c r="H399" i="154"/>
  <c r="G456" i="154" l="1"/>
  <c r="D332" i="154"/>
  <c r="E332" i="154" s="1"/>
  <c r="F332" i="154" s="1"/>
  <c r="I399" i="154"/>
  <c r="H400" i="154"/>
  <c r="G457" i="154" l="1"/>
  <c r="D333" i="154"/>
  <c r="E333" i="154" s="1"/>
  <c r="F333" i="154" s="1"/>
  <c r="I400" i="154"/>
  <c r="H401" i="154"/>
  <c r="G458" i="154" l="1"/>
  <c r="D334" i="154"/>
  <c r="E334" i="154" s="1"/>
  <c r="F334" i="154" s="1"/>
  <c r="I401" i="154"/>
  <c r="H402" i="154"/>
  <c r="G459" i="154" l="1"/>
  <c r="D335" i="154"/>
  <c r="E335" i="154" s="1"/>
  <c r="F335" i="154" s="1"/>
  <c r="I402" i="154"/>
  <c r="H403" i="154"/>
  <c r="G460" i="154" l="1"/>
  <c r="D336" i="154"/>
  <c r="E336" i="154" s="1"/>
  <c r="F336" i="154" s="1"/>
  <c r="I403" i="154"/>
  <c r="H404" i="154"/>
  <c r="G461" i="154" l="1"/>
  <c r="D337" i="154"/>
  <c r="E337" i="154" s="1"/>
  <c r="F337" i="154" s="1"/>
  <c r="I404" i="154"/>
  <c r="H405" i="154"/>
  <c r="G462" i="154" l="1"/>
  <c r="D338" i="154"/>
  <c r="E338" i="154" s="1"/>
  <c r="F338" i="154" s="1"/>
  <c r="I405" i="154"/>
  <c r="H406" i="154"/>
  <c r="G463" i="154" l="1"/>
  <c r="D339" i="154"/>
  <c r="E339" i="154" s="1"/>
  <c r="F339" i="154" s="1"/>
  <c r="I406" i="154"/>
  <c r="H407" i="154"/>
  <c r="G464" i="154" l="1"/>
  <c r="I407" i="154"/>
  <c r="H408" i="154"/>
  <c r="D340" i="154"/>
  <c r="E340" i="154" s="1"/>
  <c r="F340" i="154" s="1"/>
  <c r="G465" i="154" l="1"/>
  <c r="D341" i="154"/>
  <c r="E341" i="154" s="1"/>
  <c r="F341" i="154" s="1"/>
  <c r="I408" i="154"/>
  <c r="H409" i="154"/>
  <c r="G466" i="154" l="1"/>
  <c r="D342" i="154"/>
  <c r="E342" i="154" s="1"/>
  <c r="F342" i="154" s="1"/>
  <c r="I409" i="154"/>
  <c r="H410" i="154"/>
  <c r="G467" i="154" l="1"/>
  <c r="D343" i="154"/>
  <c r="E343" i="154" s="1"/>
  <c r="F343" i="154" s="1"/>
  <c r="I410" i="154"/>
  <c r="H411" i="154"/>
  <c r="G468" i="154" l="1"/>
  <c r="D344" i="154"/>
  <c r="E344" i="154" s="1"/>
  <c r="F344" i="154" s="1"/>
  <c r="I411" i="154"/>
  <c r="H412" i="154"/>
  <c r="G469" i="154" l="1"/>
  <c r="D345" i="154"/>
  <c r="E345" i="154" s="1"/>
  <c r="F345" i="154" s="1"/>
  <c r="I412" i="154"/>
  <c r="H413" i="154"/>
  <c r="G470" i="154" l="1"/>
  <c r="D346" i="154"/>
  <c r="E346" i="154" s="1"/>
  <c r="F346" i="154" s="1"/>
  <c r="I413" i="154"/>
  <c r="H414" i="154"/>
  <c r="G471" i="154" l="1"/>
  <c r="D347" i="154"/>
  <c r="E347" i="154" s="1"/>
  <c r="F347" i="154" s="1"/>
  <c r="I414" i="154"/>
  <c r="H415" i="154"/>
  <c r="G472" i="154" l="1"/>
  <c r="D348" i="154"/>
  <c r="E348" i="154" s="1"/>
  <c r="F348" i="154" s="1"/>
  <c r="I415" i="154"/>
  <c r="H416" i="154"/>
  <c r="G473" i="154" l="1"/>
  <c r="D349" i="154"/>
  <c r="E349" i="154" s="1"/>
  <c r="F349" i="154" s="1"/>
  <c r="I416" i="154"/>
  <c r="H417" i="154"/>
  <c r="G474" i="154" l="1"/>
  <c r="D350" i="154"/>
  <c r="E350" i="154" s="1"/>
  <c r="F350" i="154" s="1"/>
  <c r="I417" i="154"/>
  <c r="H418" i="154"/>
  <c r="G475" i="154" l="1"/>
  <c r="D351" i="154"/>
  <c r="E351" i="154" s="1"/>
  <c r="F351" i="154" s="1"/>
  <c r="I418" i="154"/>
  <c r="H419" i="154"/>
  <c r="G476" i="154" l="1"/>
  <c r="D352" i="154"/>
  <c r="E352" i="154" s="1"/>
  <c r="F352" i="154" s="1"/>
  <c r="I419" i="154"/>
  <c r="H420" i="154"/>
  <c r="G477" i="154" l="1"/>
  <c r="I420" i="154"/>
  <c r="H421" i="154"/>
  <c r="D353" i="154"/>
  <c r="E353" i="154" s="1"/>
  <c r="F353" i="154" s="1"/>
  <c r="G478" i="154" l="1"/>
  <c r="I421" i="154"/>
  <c r="H422" i="154"/>
  <c r="D354" i="154"/>
  <c r="E354" i="154" s="1"/>
  <c r="F354" i="154" s="1"/>
  <c r="G479" i="154" l="1"/>
  <c r="I422" i="154"/>
  <c r="H423" i="154"/>
  <c r="D355" i="154"/>
  <c r="E355" i="154" s="1"/>
  <c r="F355" i="154"/>
  <c r="G480" i="154" l="1"/>
  <c r="I423" i="154"/>
  <c r="H424" i="154"/>
  <c r="D356" i="154"/>
  <c r="E356" i="154" s="1"/>
  <c r="F356" i="154"/>
  <c r="G481" i="154" l="1"/>
  <c r="I424" i="154"/>
  <c r="H425" i="154"/>
  <c r="D357" i="154"/>
  <c r="E357" i="154" s="1"/>
  <c r="F357" i="154" s="1"/>
  <c r="G482" i="154" l="1"/>
  <c r="I425" i="154"/>
  <c r="H426" i="154"/>
  <c r="D358" i="154"/>
  <c r="E358" i="154" s="1"/>
  <c r="F358" i="154" s="1"/>
  <c r="G483" i="154" l="1"/>
  <c r="I426" i="154"/>
  <c r="H427" i="154"/>
  <c r="D359" i="154"/>
  <c r="E359" i="154" s="1"/>
  <c r="F359" i="154" s="1"/>
  <c r="G484" i="154" l="1"/>
  <c r="I427" i="154"/>
  <c r="H428" i="154"/>
  <c r="D360" i="154"/>
  <c r="E360" i="154" s="1"/>
  <c r="F360" i="154" s="1"/>
  <c r="G485" i="154" l="1"/>
  <c r="I428" i="154"/>
  <c r="H429" i="154"/>
  <c r="D361" i="154"/>
  <c r="E361" i="154" s="1"/>
  <c r="F361" i="154" s="1"/>
  <c r="G486" i="154" l="1"/>
  <c r="I429" i="154"/>
  <c r="H430" i="154"/>
  <c r="D362" i="154"/>
  <c r="E362" i="154" s="1"/>
  <c r="F362" i="154" s="1"/>
  <c r="G487" i="154" l="1"/>
  <c r="I430" i="154"/>
  <c r="H431" i="154"/>
  <c r="D363" i="154"/>
  <c r="E363" i="154" s="1"/>
  <c r="F363" i="154" s="1"/>
  <c r="G488" i="154" l="1"/>
  <c r="I431" i="154"/>
  <c r="H432" i="154"/>
  <c r="D364" i="154"/>
  <c r="E364" i="154" s="1"/>
  <c r="F364" i="154" s="1"/>
  <c r="G489" i="154" l="1"/>
  <c r="I432" i="154"/>
  <c r="H433" i="154"/>
  <c r="D365" i="154"/>
  <c r="E365" i="154" s="1"/>
  <c r="F365" i="154" s="1"/>
  <c r="G490" i="154" l="1"/>
  <c r="I433" i="154"/>
  <c r="H434" i="154"/>
  <c r="D366" i="154"/>
  <c r="E366" i="154" s="1"/>
  <c r="F366" i="154" s="1"/>
  <c r="G491" i="154" l="1"/>
  <c r="I434" i="154"/>
  <c r="H435" i="154"/>
  <c r="D367" i="154"/>
  <c r="E367" i="154" s="1"/>
  <c r="F367" i="154" s="1"/>
  <c r="G492" i="154" l="1"/>
  <c r="I435" i="154"/>
  <c r="H436" i="154"/>
  <c r="D368" i="154"/>
  <c r="E368" i="154" s="1"/>
  <c r="F368" i="154" s="1"/>
  <c r="G493" i="154" l="1"/>
  <c r="I436" i="154"/>
  <c r="H437" i="154"/>
  <c r="D369" i="154"/>
  <c r="E369" i="154" s="1"/>
  <c r="F369" i="154" s="1"/>
  <c r="G494" i="154" l="1"/>
  <c r="I437" i="154"/>
  <c r="H438" i="154"/>
  <c r="D370" i="154"/>
  <c r="E370" i="154" s="1"/>
  <c r="F370" i="154" s="1"/>
  <c r="G495" i="154" l="1"/>
  <c r="I438" i="154"/>
  <c r="H439" i="154"/>
  <c r="D371" i="154"/>
  <c r="E371" i="154" s="1"/>
  <c r="F371" i="154" s="1"/>
  <c r="G496" i="154" l="1"/>
  <c r="I439" i="154"/>
  <c r="H440" i="154"/>
  <c r="D372" i="154"/>
  <c r="E372" i="154" s="1"/>
  <c r="F372" i="154" s="1"/>
  <c r="G497" i="154" l="1"/>
  <c r="I440" i="154"/>
  <c r="H441" i="154"/>
  <c r="D373" i="154"/>
  <c r="E373" i="154" s="1"/>
  <c r="F373" i="154" s="1"/>
  <c r="G498" i="154" l="1"/>
  <c r="I441" i="154"/>
  <c r="H442" i="154"/>
  <c r="D374" i="154"/>
  <c r="E374" i="154" s="1"/>
  <c r="F374" i="154" s="1"/>
  <c r="G499" i="154" l="1"/>
  <c r="I442" i="154"/>
  <c r="H443" i="154"/>
  <c r="D375" i="154"/>
  <c r="E375" i="154" s="1"/>
  <c r="F375" i="154" s="1"/>
  <c r="G500" i="154" l="1"/>
  <c r="I443" i="154"/>
  <c r="H444" i="154"/>
  <c r="D376" i="154"/>
  <c r="E376" i="154" s="1"/>
  <c r="F376" i="154" s="1"/>
  <c r="G501" i="154" l="1"/>
  <c r="I444" i="154"/>
  <c r="H445" i="154"/>
  <c r="D377" i="154"/>
  <c r="E377" i="154" s="1"/>
  <c r="F377" i="154" s="1"/>
  <c r="G502" i="154" l="1"/>
  <c r="I445" i="154"/>
  <c r="H446" i="154"/>
  <c r="D378" i="154"/>
  <c r="E378" i="154" s="1"/>
  <c r="F378" i="154" s="1"/>
  <c r="G503" i="154" l="1"/>
  <c r="I446" i="154"/>
  <c r="H447" i="154"/>
  <c r="D379" i="154"/>
  <c r="G504" i="154" l="1"/>
  <c r="I447" i="154"/>
  <c r="H448" i="154"/>
  <c r="E379" i="154"/>
  <c r="C17" i="156"/>
  <c r="I448" i="154" l="1"/>
  <c r="H449" i="154"/>
  <c r="G505" i="154"/>
  <c r="B17" i="156"/>
  <c r="F379" i="154"/>
  <c r="G506" i="154" l="1"/>
  <c r="I449" i="154"/>
  <c r="H450" i="154"/>
  <c r="D380" i="154"/>
  <c r="I450" i="154" l="1"/>
  <c r="H451" i="154"/>
  <c r="G507" i="154"/>
  <c r="E380" i="154"/>
  <c r="G508" i="154" l="1"/>
  <c r="I451" i="154"/>
  <c r="H452" i="154"/>
  <c r="F380" i="154"/>
  <c r="I452" i="154" l="1"/>
  <c r="H453" i="154"/>
  <c r="G509" i="154"/>
  <c r="D381" i="154"/>
  <c r="G510" i="154" l="1"/>
  <c r="I453" i="154"/>
  <c r="H454" i="154"/>
  <c r="E381" i="154"/>
  <c r="I454" i="154" l="1"/>
  <c r="H455" i="154"/>
  <c r="G511" i="154"/>
  <c r="F381" i="154"/>
  <c r="G512" i="154" l="1"/>
  <c r="I455" i="154"/>
  <c r="H456" i="154"/>
  <c r="D382" i="154"/>
  <c r="I456" i="154" l="1"/>
  <c r="H457" i="154"/>
  <c r="G513" i="154"/>
  <c r="E382" i="154"/>
  <c r="I457" i="154" l="1"/>
  <c r="H458" i="154"/>
  <c r="G514" i="154"/>
  <c r="F382" i="154"/>
  <c r="G515" i="154" l="1"/>
  <c r="I458" i="154"/>
  <c r="H459" i="154"/>
  <c r="D383" i="154"/>
  <c r="I459" i="154" l="1"/>
  <c r="H460" i="154"/>
  <c r="G516" i="154"/>
  <c r="E383" i="154"/>
  <c r="I460" i="154" l="1"/>
  <c r="H461" i="154"/>
  <c r="G517" i="154"/>
  <c r="F383" i="154"/>
  <c r="G518" i="154" l="1"/>
  <c r="I461" i="154"/>
  <c r="H462" i="154"/>
  <c r="D384" i="154"/>
  <c r="I462" i="154" l="1"/>
  <c r="H463" i="154"/>
  <c r="G519" i="154"/>
  <c r="E384" i="154"/>
  <c r="G520" i="154" l="1"/>
  <c r="I463" i="154"/>
  <c r="H464" i="154"/>
  <c r="F384" i="154"/>
  <c r="I464" i="154" l="1"/>
  <c r="H465" i="154"/>
  <c r="G521" i="154"/>
  <c r="D385" i="154"/>
  <c r="E385" i="154" s="1"/>
  <c r="F385" i="154" s="1"/>
  <c r="G522" i="154" l="1"/>
  <c r="I465" i="154"/>
  <c r="H466" i="154"/>
  <c r="D386" i="154"/>
  <c r="E386" i="154" s="1"/>
  <c r="F386" i="154" s="1"/>
  <c r="I466" i="154" l="1"/>
  <c r="H467" i="154"/>
  <c r="G523" i="154"/>
  <c r="D387" i="154"/>
  <c r="E387" i="154" s="1"/>
  <c r="F387" i="154"/>
  <c r="G524" i="154" l="1"/>
  <c r="I467" i="154"/>
  <c r="H468" i="154"/>
  <c r="D388" i="154"/>
  <c r="E388" i="154" s="1"/>
  <c r="F388" i="154"/>
  <c r="I468" i="154" l="1"/>
  <c r="H469" i="154"/>
  <c r="G525" i="154"/>
  <c r="D389" i="154"/>
  <c r="E389" i="154" s="1"/>
  <c r="F389" i="154"/>
  <c r="G526" i="154" l="1"/>
  <c r="I469" i="154"/>
  <c r="H470" i="154"/>
  <c r="D390" i="154"/>
  <c r="E390" i="154" s="1"/>
  <c r="F390" i="154" s="1"/>
  <c r="I470" i="154" l="1"/>
  <c r="H471" i="154"/>
  <c r="G527" i="154"/>
  <c r="D391" i="154"/>
  <c r="E391" i="154" s="1"/>
  <c r="F391" i="154" s="1"/>
  <c r="G528" i="154" l="1"/>
  <c r="I471" i="154"/>
  <c r="H472" i="154"/>
  <c r="D392" i="154"/>
  <c r="E392" i="154" s="1"/>
  <c r="F392" i="154" s="1"/>
  <c r="I472" i="154" l="1"/>
  <c r="H473" i="154"/>
  <c r="G529" i="154"/>
  <c r="D393" i="154"/>
  <c r="E393" i="154" s="1"/>
  <c r="F393" i="154" s="1"/>
  <c r="G530" i="154" l="1"/>
  <c r="I473" i="154"/>
  <c r="H474" i="154"/>
  <c r="D394" i="154"/>
  <c r="E394" i="154" s="1"/>
  <c r="F394" i="154" s="1"/>
  <c r="I474" i="154" l="1"/>
  <c r="H475" i="154"/>
  <c r="G531" i="154"/>
  <c r="D395" i="154"/>
  <c r="E395" i="154" s="1"/>
  <c r="F395" i="154"/>
  <c r="I475" i="154" l="1"/>
  <c r="H476" i="154"/>
  <c r="G532" i="154"/>
  <c r="D396" i="154"/>
  <c r="E396" i="154" s="1"/>
  <c r="F396" i="154" s="1"/>
  <c r="G533" i="154" l="1"/>
  <c r="I476" i="154"/>
  <c r="H477" i="154"/>
  <c r="D397" i="154"/>
  <c r="E397" i="154" s="1"/>
  <c r="F397" i="154" s="1"/>
  <c r="I477" i="154" l="1"/>
  <c r="H478" i="154"/>
  <c r="G534" i="154"/>
  <c r="D398" i="154"/>
  <c r="E398" i="154" s="1"/>
  <c r="F398" i="154" s="1"/>
  <c r="G535" i="154" l="1"/>
  <c r="I478" i="154"/>
  <c r="H479" i="154"/>
  <c r="D399" i="154"/>
  <c r="E399" i="154" s="1"/>
  <c r="F399" i="154" s="1"/>
  <c r="I479" i="154" l="1"/>
  <c r="H480" i="154"/>
  <c r="G536" i="154"/>
  <c r="D400" i="154"/>
  <c r="E400" i="154" s="1"/>
  <c r="F400" i="154" s="1"/>
  <c r="I480" i="154" l="1"/>
  <c r="H481" i="154"/>
  <c r="G537" i="154"/>
  <c r="D401" i="154"/>
  <c r="E401" i="154" s="1"/>
  <c r="F401" i="154" s="1"/>
  <c r="G538" i="154" l="1"/>
  <c r="I481" i="154"/>
  <c r="H482" i="154"/>
  <c r="D402" i="154"/>
  <c r="E402" i="154" s="1"/>
  <c r="F402" i="154" s="1"/>
  <c r="I482" i="154" l="1"/>
  <c r="H483" i="154"/>
  <c r="G539" i="154"/>
  <c r="D403" i="154"/>
  <c r="E403" i="154" s="1"/>
  <c r="F403" i="154"/>
  <c r="G540" i="154" l="1"/>
  <c r="I483" i="154"/>
  <c r="H484" i="154"/>
  <c r="D404" i="154"/>
  <c r="E404" i="154" s="1"/>
  <c r="F404" i="154"/>
  <c r="I484" i="154" l="1"/>
  <c r="H485" i="154"/>
  <c r="G541" i="154"/>
  <c r="D405" i="154"/>
  <c r="E405" i="154" s="1"/>
  <c r="F405" i="154"/>
  <c r="I485" i="154" l="1"/>
  <c r="H486" i="154"/>
  <c r="G542" i="154"/>
  <c r="D406" i="154"/>
  <c r="E406" i="154" s="1"/>
  <c r="F406" i="154" s="1"/>
  <c r="I486" i="154" l="1"/>
  <c r="H487" i="154"/>
  <c r="G543" i="154"/>
  <c r="D407" i="154"/>
  <c r="E407" i="154" s="1"/>
  <c r="F407" i="154" s="1"/>
  <c r="G544" i="154" l="1"/>
  <c r="I487" i="154"/>
  <c r="H488" i="154"/>
  <c r="D408" i="154"/>
  <c r="E408" i="154" s="1"/>
  <c r="F408" i="154" s="1"/>
  <c r="I488" i="154" l="1"/>
  <c r="H489" i="154"/>
  <c r="G545" i="154"/>
  <c r="D409" i="154"/>
  <c r="E409" i="154" s="1"/>
  <c r="F409" i="154" s="1"/>
  <c r="G546" i="154" l="1"/>
  <c r="I489" i="154"/>
  <c r="H490" i="154"/>
  <c r="D410" i="154"/>
  <c r="E410" i="154" s="1"/>
  <c r="F410" i="154" s="1"/>
  <c r="I490" i="154" l="1"/>
  <c r="H491" i="154"/>
  <c r="G547" i="154"/>
  <c r="D411" i="154"/>
  <c r="E411" i="154" s="1"/>
  <c r="F411" i="154"/>
  <c r="I491" i="154" l="1"/>
  <c r="H492" i="154"/>
  <c r="G548" i="154"/>
  <c r="D412" i="154"/>
  <c r="E412" i="154" s="1"/>
  <c r="F412" i="154"/>
  <c r="I492" i="154" l="1"/>
  <c r="H493" i="154"/>
  <c r="G549" i="154"/>
  <c r="D413" i="154"/>
  <c r="E413" i="154" s="1"/>
  <c r="F413" i="154"/>
  <c r="G550" i="154" l="1"/>
  <c r="I493" i="154"/>
  <c r="H494" i="154"/>
  <c r="D414" i="154"/>
  <c r="E414" i="154" s="1"/>
  <c r="F414" i="154" s="1"/>
  <c r="I494" i="154" l="1"/>
  <c r="H495" i="154"/>
  <c r="G551" i="154"/>
  <c r="D415" i="154"/>
  <c r="E415" i="154" s="1"/>
  <c r="F415" i="154" s="1"/>
  <c r="G552" i="154" l="1"/>
  <c r="I495" i="154"/>
  <c r="H496" i="154"/>
  <c r="D416" i="154"/>
  <c r="E416" i="154" s="1"/>
  <c r="F416" i="154" s="1"/>
  <c r="I496" i="154" l="1"/>
  <c r="H497" i="154"/>
  <c r="G553" i="154"/>
  <c r="D417" i="154"/>
  <c r="E417" i="154" s="1"/>
  <c r="F417" i="154" s="1"/>
  <c r="I497" i="154" l="1"/>
  <c r="H498" i="154"/>
  <c r="G554" i="154"/>
  <c r="D418" i="154"/>
  <c r="E418" i="154" s="1"/>
  <c r="F418" i="154" s="1"/>
  <c r="G555" i="154" l="1"/>
  <c r="I498" i="154"/>
  <c r="H499" i="154"/>
  <c r="D419" i="154"/>
  <c r="E419" i="154" s="1"/>
  <c r="F419" i="154" s="1"/>
  <c r="I499" i="154" l="1"/>
  <c r="H500" i="154"/>
  <c r="G556" i="154"/>
  <c r="D420" i="154"/>
  <c r="G557" i="154" l="1"/>
  <c r="I500" i="154"/>
  <c r="H501" i="154"/>
  <c r="E420" i="154"/>
  <c r="I501" i="154" l="1"/>
  <c r="H502" i="154"/>
  <c r="G558" i="154"/>
  <c r="F420" i="154"/>
  <c r="G559" i="154" l="1"/>
  <c r="I502" i="154"/>
  <c r="H503" i="154"/>
  <c r="D421" i="154"/>
  <c r="I503" i="154" l="1"/>
  <c r="H504" i="154"/>
  <c r="G560" i="154"/>
  <c r="E421" i="154"/>
  <c r="I504" i="154" l="1"/>
  <c r="H505" i="154"/>
  <c r="G561" i="154"/>
  <c r="F421" i="154"/>
  <c r="G562" i="154" l="1"/>
  <c r="I505" i="154"/>
  <c r="H506" i="154"/>
  <c r="D422" i="154"/>
  <c r="I506" i="154" l="1"/>
  <c r="H507" i="154"/>
  <c r="G563" i="154"/>
  <c r="E422" i="154"/>
  <c r="G564" i="154" l="1"/>
  <c r="I507" i="154"/>
  <c r="H508" i="154"/>
  <c r="F422" i="154"/>
  <c r="I508" i="154" l="1"/>
  <c r="H509" i="154"/>
  <c r="G565" i="154"/>
  <c r="D423" i="154"/>
  <c r="I509" i="154" l="1"/>
  <c r="H510" i="154"/>
  <c r="G566" i="154"/>
  <c r="E423" i="154"/>
  <c r="G567" i="154" l="1"/>
  <c r="I510" i="154"/>
  <c r="H511" i="154"/>
  <c r="F423" i="154"/>
  <c r="I511" i="154" l="1"/>
  <c r="H512" i="154"/>
  <c r="G568" i="154"/>
  <c r="D424" i="154"/>
  <c r="G569" i="154" l="1"/>
  <c r="I512" i="154"/>
  <c r="H513" i="154"/>
  <c r="E424" i="154"/>
  <c r="I513" i="154" l="1"/>
  <c r="H514" i="154"/>
  <c r="G570" i="154"/>
  <c r="F424" i="154"/>
  <c r="I514" i="154" l="1"/>
  <c r="H515" i="154"/>
  <c r="G571" i="154"/>
  <c r="D425" i="154"/>
  <c r="G572" i="154" l="1"/>
  <c r="I515" i="154"/>
  <c r="H516" i="154"/>
  <c r="E425" i="154"/>
  <c r="I516" i="154" l="1"/>
  <c r="H517" i="154"/>
  <c r="G573" i="154"/>
  <c r="F425" i="154"/>
  <c r="G574" i="154" l="1"/>
  <c r="I517" i="154"/>
  <c r="H518" i="154"/>
  <c r="D426" i="154"/>
  <c r="E426" i="154" s="1"/>
  <c r="F426" i="154"/>
  <c r="I518" i="154" l="1"/>
  <c r="H519" i="154"/>
  <c r="G575" i="154"/>
  <c r="D427" i="154"/>
  <c r="E427" i="154" s="1"/>
  <c r="F427" i="154" s="1"/>
  <c r="G576" i="154" l="1"/>
  <c r="I519" i="154"/>
  <c r="H520" i="154"/>
  <c r="D428" i="154"/>
  <c r="E428" i="154" s="1"/>
  <c r="F428" i="154" s="1"/>
  <c r="I520" i="154" l="1"/>
  <c r="H521" i="154"/>
  <c r="G577" i="154"/>
  <c r="D429" i="154"/>
  <c r="E429" i="154" s="1"/>
  <c r="F429" i="154" s="1"/>
  <c r="G578" i="154" l="1"/>
  <c r="I521" i="154"/>
  <c r="H522" i="154"/>
  <c r="D430" i="154"/>
  <c r="E430" i="154" s="1"/>
  <c r="F430" i="154" s="1"/>
  <c r="I522" i="154" l="1"/>
  <c r="H523" i="154"/>
  <c r="G579" i="154"/>
  <c r="D431" i="154"/>
  <c r="E431" i="154" s="1"/>
  <c r="F431" i="154" s="1"/>
  <c r="G580" i="154" l="1"/>
  <c r="I523" i="154"/>
  <c r="H524" i="154"/>
  <c r="D432" i="154"/>
  <c r="E432" i="154" s="1"/>
  <c r="F432" i="154" s="1"/>
  <c r="I524" i="154" l="1"/>
  <c r="H525" i="154"/>
  <c r="G581" i="154"/>
  <c r="D433" i="154"/>
  <c r="E433" i="154" s="1"/>
  <c r="F433" i="154" s="1"/>
  <c r="G582" i="154" l="1"/>
  <c r="I525" i="154"/>
  <c r="H526" i="154"/>
  <c r="D434" i="154"/>
  <c r="E434" i="154" s="1"/>
  <c r="F434" i="154"/>
  <c r="I526" i="154" l="1"/>
  <c r="H527" i="154"/>
  <c r="G583" i="154"/>
  <c r="D435" i="154"/>
  <c r="E435" i="154" s="1"/>
  <c r="F435" i="154" s="1"/>
  <c r="G584" i="154" l="1"/>
  <c r="I527" i="154"/>
  <c r="H528" i="154"/>
  <c r="D436" i="154"/>
  <c r="E436" i="154" s="1"/>
  <c r="F436" i="154" s="1"/>
  <c r="I528" i="154" l="1"/>
  <c r="H529" i="154"/>
  <c r="G585" i="154"/>
  <c r="D437" i="154"/>
  <c r="E437" i="154" s="1"/>
  <c r="F437" i="154" s="1"/>
  <c r="G586" i="154" l="1"/>
  <c r="I529" i="154"/>
  <c r="H530" i="154"/>
  <c r="D438" i="154"/>
  <c r="E438" i="154" s="1"/>
  <c r="F438" i="154" s="1"/>
  <c r="I530" i="154" l="1"/>
  <c r="H531" i="154"/>
  <c r="G587" i="154"/>
  <c r="D439" i="154"/>
  <c r="G588" i="154" l="1"/>
  <c r="I531" i="154"/>
  <c r="H532" i="154"/>
  <c r="E439" i="154"/>
  <c r="C18" i="156"/>
  <c r="I532" i="154" l="1"/>
  <c r="H533" i="154"/>
  <c r="G589" i="154"/>
  <c r="B18" i="156"/>
  <c r="F439" i="154"/>
  <c r="G590" i="154" l="1"/>
  <c r="I533" i="154"/>
  <c r="H534" i="154"/>
  <c r="D440" i="154"/>
  <c r="I534" i="154" l="1"/>
  <c r="H535" i="154"/>
  <c r="G591" i="154"/>
  <c r="E440" i="154"/>
  <c r="G592" i="154" l="1"/>
  <c r="I535" i="154"/>
  <c r="H536" i="154"/>
  <c r="F440" i="154"/>
  <c r="I536" i="154" l="1"/>
  <c r="H537" i="154"/>
  <c r="G593" i="154"/>
  <c r="D441" i="154"/>
  <c r="G594" i="154" l="1"/>
  <c r="I537" i="154"/>
  <c r="H538" i="154"/>
  <c r="E441" i="154"/>
  <c r="I538" i="154" l="1"/>
  <c r="H539" i="154"/>
  <c r="G595" i="154"/>
  <c r="F441" i="154"/>
  <c r="G596" i="154" l="1"/>
  <c r="I539" i="154"/>
  <c r="H540" i="154"/>
  <c r="D442" i="154"/>
  <c r="I540" i="154" l="1"/>
  <c r="H541" i="154"/>
  <c r="G597" i="154"/>
  <c r="E442" i="154"/>
  <c r="G598" i="154" l="1"/>
  <c r="I541" i="154"/>
  <c r="H542" i="154"/>
  <c r="F442" i="154"/>
  <c r="I542" i="154" l="1"/>
  <c r="H543" i="154"/>
  <c r="G599" i="154"/>
  <c r="D443" i="154"/>
  <c r="G600" i="154" l="1"/>
  <c r="I543" i="154"/>
  <c r="H544" i="154"/>
  <c r="E443" i="154"/>
  <c r="I544" i="154" l="1"/>
  <c r="H545" i="154"/>
  <c r="G601" i="154"/>
  <c r="F443" i="154"/>
  <c r="G602" i="154" l="1"/>
  <c r="I545" i="154"/>
  <c r="H546" i="154"/>
  <c r="D444" i="154"/>
  <c r="I546" i="154" l="1"/>
  <c r="H547" i="154"/>
  <c r="G603" i="154"/>
  <c r="E444" i="154"/>
  <c r="I547" i="154" l="1"/>
  <c r="H548" i="154"/>
  <c r="G604" i="154"/>
  <c r="F444" i="154"/>
  <c r="I548" i="154" l="1"/>
  <c r="H549" i="154"/>
  <c r="G605" i="154"/>
  <c r="D445" i="154"/>
  <c r="E445" i="154" s="1"/>
  <c r="F445" i="154" s="1"/>
  <c r="G606" i="154" l="1"/>
  <c r="I549" i="154"/>
  <c r="H550" i="154"/>
  <c r="D446" i="154"/>
  <c r="E446" i="154" s="1"/>
  <c r="F446" i="154" s="1"/>
  <c r="I550" i="154" l="1"/>
  <c r="H551" i="154"/>
  <c r="G607" i="154"/>
  <c r="D447" i="154"/>
  <c r="E447" i="154" s="1"/>
  <c r="F447" i="154" s="1"/>
  <c r="G608" i="154" l="1"/>
  <c r="I551" i="154"/>
  <c r="H552" i="154"/>
  <c r="D448" i="154"/>
  <c r="I552" i="154" l="1"/>
  <c r="H553" i="154"/>
  <c r="G609" i="154"/>
  <c r="E448" i="154"/>
  <c r="G610" i="154" l="1"/>
  <c r="I553" i="154"/>
  <c r="H554" i="154"/>
  <c r="F448" i="154"/>
  <c r="D449" i="154" l="1"/>
  <c r="I554" i="154"/>
  <c r="H555" i="154"/>
  <c r="G611" i="154"/>
  <c r="G612" i="154" l="1"/>
  <c r="I555" i="154"/>
  <c r="H556" i="154"/>
  <c r="E449" i="154"/>
  <c r="F449" i="154" l="1"/>
  <c r="I556" i="154"/>
  <c r="H557" i="154"/>
  <c r="G613" i="154"/>
  <c r="G614" i="154" l="1"/>
  <c r="I557" i="154"/>
  <c r="H558" i="154"/>
  <c r="D450" i="154"/>
  <c r="E450" i="154" l="1"/>
  <c r="I558" i="154"/>
  <c r="H559" i="154"/>
  <c r="G615" i="154"/>
  <c r="G616" i="154" l="1"/>
  <c r="I559" i="154"/>
  <c r="H560" i="154"/>
  <c r="F450" i="154"/>
  <c r="D451" i="154" l="1"/>
  <c r="I560" i="154"/>
  <c r="H561" i="154"/>
  <c r="G617" i="154"/>
  <c r="E451" i="154" l="1"/>
  <c r="G618" i="154"/>
  <c r="I561" i="154"/>
  <c r="H562" i="154"/>
  <c r="I562" i="154" l="1"/>
  <c r="H563" i="154"/>
  <c r="G619" i="154"/>
  <c r="F451" i="154"/>
  <c r="D452" i="154" l="1"/>
  <c r="I563" i="154"/>
  <c r="H564" i="154"/>
  <c r="G620" i="154"/>
  <c r="G621" i="154" l="1"/>
  <c r="I564" i="154"/>
  <c r="H565" i="154"/>
  <c r="E452" i="154"/>
  <c r="F452" i="154" l="1"/>
  <c r="I565" i="154"/>
  <c r="H566" i="154"/>
  <c r="G622" i="154"/>
  <c r="G623" i="154" l="1"/>
  <c r="I566" i="154"/>
  <c r="H567" i="154"/>
  <c r="D453" i="154"/>
  <c r="E453" i="154" l="1"/>
  <c r="I567" i="154"/>
  <c r="H568" i="154"/>
  <c r="G624" i="154"/>
  <c r="G625" i="154" l="1"/>
  <c r="I568" i="154"/>
  <c r="H569" i="154"/>
  <c r="F453" i="154"/>
  <c r="D454" i="154" l="1"/>
  <c r="E454" i="154" s="1"/>
  <c r="F454" i="154"/>
  <c r="I569" i="154"/>
  <c r="H570" i="154"/>
  <c r="G626" i="154"/>
  <c r="G627" i="154" l="1"/>
  <c r="I570" i="154"/>
  <c r="H571" i="154"/>
  <c r="D455" i="154"/>
  <c r="E455" i="154" s="1"/>
  <c r="F455" i="154" s="1"/>
  <c r="D456" i="154" l="1"/>
  <c r="E456" i="154" s="1"/>
  <c r="F456" i="154" s="1"/>
  <c r="I571" i="154"/>
  <c r="H572" i="154"/>
  <c r="G628" i="154"/>
  <c r="D457" i="154" l="1"/>
  <c r="E457" i="154" s="1"/>
  <c r="F457" i="154"/>
  <c r="I572" i="154"/>
  <c r="H573" i="154"/>
  <c r="G629" i="154"/>
  <c r="G630" i="154" l="1"/>
  <c r="I573" i="154"/>
  <c r="H574" i="154"/>
  <c r="D458" i="154"/>
  <c r="E458" i="154" s="1"/>
  <c r="F458" i="154" s="1"/>
  <c r="D459" i="154" l="1"/>
  <c r="E459" i="154" s="1"/>
  <c r="F459" i="154" s="1"/>
  <c r="I574" i="154"/>
  <c r="H575" i="154"/>
  <c r="G631" i="154"/>
  <c r="D460" i="154" l="1"/>
  <c r="E460" i="154" s="1"/>
  <c r="F460" i="154" s="1"/>
  <c r="G632" i="154"/>
  <c r="I575" i="154"/>
  <c r="H576" i="154"/>
  <c r="D461" i="154" l="1"/>
  <c r="E461" i="154" s="1"/>
  <c r="F461" i="154" s="1"/>
  <c r="G633" i="154"/>
  <c r="I576" i="154"/>
  <c r="H577" i="154"/>
  <c r="D462" i="154" l="1"/>
  <c r="E462" i="154" s="1"/>
  <c r="F462" i="154"/>
  <c r="I577" i="154"/>
  <c r="H578" i="154"/>
  <c r="G634" i="154"/>
  <c r="G635" i="154" l="1"/>
  <c r="I578" i="154"/>
  <c r="H579" i="154"/>
  <c r="D463" i="154"/>
  <c r="E463" i="154" s="1"/>
  <c r="F463" i="154" s="1"/>
  <c r="D464" i="154" l="1"/>
  <c r="E464" i="154" s="1"/>
  <c r="F464" i="154" s="1"/>
  <c r="I579" i="154"/>
  <c r="H580" i="154"/>
  <c r="G636" i="154"/>
  <c r="D465" i="154" l="1"/>
  <c r="E465" i="154" s="1"/>
  <c r="F465" i="154"/>
  <c r="G637" i="154"/>
  <c r="I580" i="154"/>
  <c r="H581" i="154"/>
  <c r="G638" i="154" l="1"/>
  <c r="I581" i="154"/>
  <c r="H582" i="154"/>
  <c r="D466" i="154"/>
  <c r="E466" i="154" s="1"/>
  <c r="F466" i="154" s="1"/>
  <c r="D467" i="154" l="1"/>
  <c r="E467" i="154" s="1"/>
  <c r="F467" i="154" s="1"/>
  <c r="I582" i="154"/>
  <c r="H583" i="154"/>
  <c r="G639" i="154"/>
  <c r="D468" i="154" l="1"/>
  <c r="E468" i="154" s="1"/>
  <c r="F468" i="154" s="1"/>
  <c r="G640" i="154"/>
  <c r="I583" i="154"/>
  <c r="H584" i="154"/>
  <c r="D469" i="154" l="1"/>
  <c r="E469" i="154" s="1"/>
  <c r="F469" i="154" s="1"/>
  <c r="G641" i="154"/>
  <c r="I584" i="154"/>
  <c r="H585" i="154"/>
  <c r="D470" i="154" l="1"/>
  <c r="E470" i="154" s="1"/>
  <c r="F470" i="154"/>
  <c r="I585" i="154"/>
  <c r="H586" i="154"/>
  <c r="G642" i="154"/>
  <c r="I586" i="154" l="1"/>
  <c r="H587" i="154"/>
  <c r="G643" i="154"/>
  <c r="D471" i="154"/>
  <c r="E471" i="154" s="1"/>
  <c r="F471" i="154" s="1"/>
  <c r="D472" i="154" l="1"/>
  <c r="E472" i="154" s="1"/>
  <c r="F472" i="154" s="1"/>
  <c r="I587" i="154"/>
  <c r="H588" i="154"/>
  <c r="G644" i="154"/>
  <c r="D473" i="154" l="1"/>
  <c r="E473" i="154" s="1"/>
  <c r="F473" i="154"/>
  <c r="G645" i="154"/>
  <c r="I588" i="154"/>
  <c r="H589" i="154"/>
  <c r="I589" i="154" l="1"/>
  <c r="H590" i="154"/>
  <c r="D474" i="154"/>
  <c r="E474" i="154" s="1"/>
  <c r="F474" i="154" s="1"/>
  <c r="G646" i="154"/>
  <c r="D475" i="154" l="1"/>
  <c r="E475" i="154" s="1"/>
  <c r="F475" i="154" s="1"/>
  <c r="G647" i="154"/>
  <c r="I590" i="154"/>
  <c r="H591" i="154"/>
  <c r="D476" i="154" l="1"/>
  <c r="E476" i="154" s="1"/>
  <c r="F476" i="154" s="1"/>
  <c r="I591" i="154"/>
  <c r="H592" i="154"/>
  <c r="G648" i="154"/>
  <c r="D477" i="154" l="1"/>
  <c r="E477" i="154" s="1"/>
  <c r="F477" i="154" s="1"/>
  <c r="G649" i="154"/>
  <c r="I592" i="154"/>
  <c r="H593" i="154"/>
  <c r="D478" i="154" l="1"/>
  <c r="E478" i="154" s="1"/>
  <c r="F478" i="154"/>
  <c r="I593" i="154"/>
  <c r="H594" i="154"/>
  <c r="G650" i="154"/>
  <c r="G651" i="154" l="1"/>
  <c r="I594" i="154"/>
  <c r="H595" i="154"/>
  <c r="D479" i="154"/>
  <c r="E479" i="154" s="1"/>
  <c r="F479" i="154" s="1"/>
  <c r="D480" i="154" l="1"/>
  <c r="E480" i="154" s="1"/>
  <c r="F480" i="154" s="1"/>
  <c r="I595" i="154"/>
  <c r="H596" i="154"/>
  <c r="G652" i="154"/>
  <c r="D481" i="154" l="1"/>
  <c r="E481" i="154" s="1"/>
  <c r="F481" i="154"/>
  <c r="G653" i="154"/>
  <c r="I596" i="154"/>
  <c r="H597" i="154"/>
  <c r="I597" i="154" l="1"/>
  <c r="H598" i="154"/>
  <c r="D482" i="154"/>
  <c r="E482" i="154" s="1"/>
  <c r="F482" i="154" s="1"/>
  <c r="G654" i="154"/>
  <c r="D483" i="154" l="1"/>
  <c r="E483" i="154" s="1"/>
  <c r="F483" i="154" s="1"/>
  <c r="G655" i="154"/>
  <c r="I598" i="154"/>
  <c r="H599" i="154"/>
  <c r="D484" i="154" l="1"/>
  <c r="E484" i="154" s="1"/>
  <c r="F484" i="154" s="1"/>
  <c r="I599" i="154"/>
  <c r="H600" i="154"/>
  <c r="G656" i="154"/>
  <c r="D485" i="154" l="1"/>
  <c r="E485" i="154" s="1"/>
  <c r="F485" i="154" s="1"/>
  <c r="G657" i="154"/>
  <c r="I600" i="154"/>
  <c r="H601" i="154"/>
  <c r="D486" i="154" l="1"/>
  <c r="E486" i="154" s="1"/>
  <c r="F486" i="154"/>
  <c r="G658" i="154"/>
  <c r="I601" i="154"/>
  <c r="H602" i="154"/>
  <c r="I602" i="154" l="1"/>
  <c r="H603" i="154"/>
  <c r="D487" i="154"/>
  <c r="E487" i="154" s="1"/>
  <c r="F487" i="154" s="1"/>
  <c r="G659" i="154"/>
  <c r="D488" i="154" l="1"/>
  <c r="E488" i="154" s="1"/>
  <c r="F488" i="154" s="1"/>
  <c r="G660" i="154"/>
  <c r="I603" i="154"/>
  <c r="H604" i="154"/>
  <c r="D489" i="154" l="1"/>
  <c r="E489" i="154" s="1"/>
  <c r="F489" i="154"/>
  <c r="I604" i="154"/>
  <c r="H605" i="154"/>
  <c r="G661" i="154"/>
  <c r="G662" i="154" l="1"/>
  <c r="I605" i="154"/>
  <c r="H606" i="154"/>
  <c r="D490" i="154"/>
  <c r="E490" i="154" s="1"/>
  <c r="F490" i="154" s="1"/>
  <c r="D491" i="154" l="1"/>
  <c r="E491" i="154" s="1"/>
  <c r="F491" i="154" s="1"/>
  <c r="I606" i="154"/>
  <c r="H607" i="154"/>
  <c r="G663" i="154"/>
  <c r="D492" i="154" l="1"/>
  <c r="E492" i="154" s="1"/>
  <c r="F492" i="154" s="1"/>
  <c r="G664" i="154"/>
  <c r="I607" i="154"/>
  <c r="H608" i="154"/>
  <c r="D493" i="154" l="1"/>
  <c r="E493" i="154" s="1"/>
  <c r="F493" i="154" s="1"/>
  <c r="I608" i="154"/>
  <c r="H609" i="154"/>
  <c r="G665" i="154"/>
  <c r="D494" i="154" l="1"/>
  <c r="E494" i="154" s="1"/>
  <c r="F494" i="154"/>
  <c r="G666" i="154"/>
  <c r="I609" i="154"/>
  <c r="H610" i="154"/>
  <c r="I610" i="154" l="1"/>
  <c r="H611" i="154"/>
  <c r="G667" i="154"/>
  <c r="D495" i="154"/>
  <c r="E495" i="154" s="1"/>
  <c r="F495" i="154" s="1"/>
  <c r="D496" i="154" l="1"/>
  <c r="E496" i="154" s="1"/>
  <c r="F496" i="154" s="1"/>
  <c r="G668" i="154"/>
  <c r="I611" i="154"/>
  <c r="H612" i="154"/>
  <c r="D497" i="154" l="1"/>
  <c r="E497" i="154" s="1"/>
  <c r="F497" i="154"/>
  <c r="I612" i="154"/>
  <c r="H613" i="154"/>
  <c r="G669" i="154"/>
  <c r="G670" i="154" l="1"/>
  <c r="I613" i="154"/>
  <c r="H614" i="154"/>
  <c r="D498" i="154"/>
  <c r="E498" i="154" s="1"/>
  <c r="F498" i="154" s="1"/>
  <c r="D499" i="154" l="1"/>
  <c r="I614" i="154"/>
  <c r="H615" i="154"/>
  <c r="G671" i="154"/>
  <c r="I615" i="154" l="1"/>
  <c r="H616" i="154"/>
  <c r="G672" i="154"/>
  <c r="E499" i="154"/>
  <c r="C19" i="156"/>
  <c r="B19" i="156" l="1"/>
  <c r="F499" i="154"/>
  <c r="G673" i="154"/>
  <c r="I616" i="154"/>
  <c r="H617" i="154"/>
  <c r="G674" i="154" l="1"/>
  <c r="I617" i="154"/>
  <c r="H618" i="154"/>
  <c r="D500" i="154"/>
  <c r="E500" i="154" l="1"/>
  <c r="I618" i="154"/>
  <c r="H619" i="154"/>
  <c r="G675" i="154"/>
  <c r="G676" i="154" l="1"/>
  <c r="I619" i="154"/>
  <c r="H620" i="154"/>
  <c r="F500" i="154"/>
  <c r="D501" i="154" l="1"/>
  <c r="I620" i="154"/>
  <c r="H621" i="154"/>
  <c r="G677" i="154"/>
  <c r="G678" i="154" l="1"/>
  <c r="I621" i="154"/>
  <c r="H622" i="154"/>
  <c r="E501" i="154"/>
  <c r="F501" i="154" l="1"/>
  <c r="I622" i="154"/>
  <c r="H623" i="154"/>
  <c r="G679" i="154"/>
  <c r="G680" i="154" l="1"/>
  <c r="I623" i="154"/>
  <c r="H624" i="154"/>
  <c r="D502" i="154"/>
  <c r="E502" i="154" l="1"/>
  <c r="I624" i="154"/>
  <c r="H625" i="154"/>
  <c r="G681" i="154"/>
  <c r="G682" i="154" l="1"/>
  <c r="I625" i="154"/>
  <c r="H626" i="154"/>
  <c r="F502" i="154"/>
  <c r="D503" i="154" l="1"/>
  <c r="I626" i="154"/>
  <c r="H627" i="154"/>
  <c r="G683" i="154"/>
  <c r="E503" i="154" l="1"/>
  <c r="G684" i="154"/>
  <c r="I627" i="154"/>
  <c r="H628" i="154"/>
  <c r="I628" i="154" l="1"/>
  <c r="H629" i="154"/>
  <c r="G685" i="154"/>
  <c r="F503" i="154"/>
  <c r="D504" i="154" l="1"/>
  <c r="G686" i="154"/>
  <c r="I629" i="154"/>
  <c r="H630" i="154"/>
  <c r="I630" i="154" l="1"/>
  <c r="H631" i="154"/>
  <c r="E504" i="154"/>
  <c r="G687" i="154"/>
  <c r="G688" i="154" l="1"/>
  <c r="F504" i="154"/>
  <c r="I631" i="154"/>
  <c r="H632" i="154"/>
  <c r="I632" i="154" l="1"/>
  <c r="H633" i="154"/>
  <c r="D505" i="154"/>
  <c r="E505" i="154" s="1"/>
  <c r="F505" i="154"/>
  <c r="G689" i="154"/>
  <c r="G690" i="154" l="1"/>
  <c r="D506" i="154"/>
  <c r="E506" i="154" s="1"/>
  <c r="F506" i="154" s="1"/>
  <c r="I633" i="154"/>
  <c r="H634" i="154"/>
  <c r="D507" i="154" l="1"/>
  <c r="E507" i="154" s="1"/>
  <c r="F507" i="154" s="1"/>
  <c r="I634" i="154"/>
  <c r="H635" i="154"/>
  <c r="G691" i="154"/>
  <c r="D508" i="154" l="1"/>
  <c r="E508" i="154" s="1"/>
  <c r="F508" i="154" s="1"/>
  <c r="G692" i="154"/>
  <c r="I635" i="154"/>
  <c r="H636" i="154"/>
  <c r="D509" i="154" l="1"/>
  <c r="E509" i="154" s="1"/>
  <c r="F509" i="154" s="1"/>
  <c r="I636" i="154"/>
  <c r="H637" i="154"/>
  <c r="G693" i="154"/>
  <c r="D510" i="154" l="1"/>
  <c r="E510" i="154" s="1"/>
  <c r="F510" i="154"/>
  <c r="G694" i="154"/>
  <c r="I637" i="154"/>
  <c r="H638" i="154"/>
  <c r="I638" i="154" l="1"/>
  <c r="H639" i="154"/>
  <c r="D511" i="154"/>
  <c r="E511" i="154" s="1"/>
  <c r="F511" i="154" s="1"/>
  <c r="G695" i="154"/>
  <c r="D512" i="154" l="1"/>
  <c r="E512" i="154" s="1"/>
  <c r="F512" i="154" s="1"/>
  <c r="G696" i="154"/>
  <c r="I639" i="154"/>
  <c r="H640" i="154"/>
  <c r="D513" i="154" l="1"/>
  <c r="E513" i="154" s="1"/>
  <c r="F513" i="154"/>
  <c r="G697" i="154"/>
  <c r="I640" i="154"/>
  <c r="H641" i="154"/>
  <c r="G698" i="154" l="1"/>
  <c r="I641" i="154"/>
  <c r="H642" i="154"/>
  <c r="D514" i="154"/>
  <c r="E514" i="154" s="1"/>
  <c r="F514" i="154" s="1"/>
  <c r="D515" i="154" l="1"/>
  <c r="E515" i="154" s="1"/>
  <c r="F515" i="154" s="1"/>
  <c r="I642" i="154"/>
  <c r="H643" i="154"/>
  <c r="G699" i="154"/>
  <c r="D516" i="154" l="1"/>
  <c r="E516" i="154" s="1"/>
  <c r="F516" i="154" s="1"/>
  <c r="G700" i="154"/>
  <c r="I643" i="154"/>
  <c r="H644" i="154"/>
  <c r="D517" i="154" l="1"/>
  <c r="E517" i="154" s="1"/>
  <c r="F517" i="154" s="1"/>
  <c r="I644" i="154"/>
  <c r="H645" i="154"/>
  <c r="G701" i="154"/>
  <c r="D518" i="154" l="1"/>
  <c r="E518" i="154" s="1"/>
  <c r="F518" i="154"/>
  <c r="G702" i="154"/>
  <c r="I645" i="154"/>
  <c r="H646" i="154"/>
  <c r="I646" i="154" l="1"/>
  <c r="H647" i="154"/>
  <c r="G703" i="154"/>
  <c r="D519" i="154"/>
  <c r="E519" i="154" s="1"/>
  <c r="F519" i="154" s="1"/>
  <c r="D520" i="154" l="1"/>
  <c r="E520" i="154" s="1"/>
  <c r="F520" i="154" s="1"/>
  <c r="G704" i="154"/>
  <c r="I647" i="154"/>
  <c r="H648" i="154"/>
  <c r="D521" i="154" l="1"/>
  <c r="E521" i="154" s="1"/>
  <c r="F521" i="154"/>
  <c r="G705" i="154"/>
  <c r="I648" i="154"/>
  <c r="H649" i="154"/>
  <c r="I649" i="154" l="1"/>
  <c r="H650" i="154"/>
  <c r="D522" i="154"/>
  <c r="E522" i="154" s="1"/>
  <c r="F522" i="154" s="1"/>
  <c r="G706" i="154"/>
  <c r="D523" i="154" l="1"/>
  <c r="E523" i="154" s="1"/>
  <c r="F523" i="154" s="1"/>
  <c r="G707" i="154"/>
  <c r="I650" i="154"/>
  <c r="H651" i="154"/>
  <c r="D524" i="154" l="1"/>
  <c r="E524" i="154" s="1"/>
  <c r="F524" i="154" s="1"/>
  <c r="G708" i="154"/>
  <c r="I651" i="154"/>
  <c r="H652" i="154"/>
  <c r="D525" i="154" l="1"/>
  <c r="E525" i="154" s="1"/>
  <c r="F525" i="154" s="1"/>
  <c r="I652" i="154"/>
  <c r="H653" i="154"/>
  <c r="G709" i="154"/>
  <c r="D526" i="154" l="1"/>
  <c r="E526" i="154" s="1"/>
  <c r="F526" i="154" s="1"/>
  <c r="G710" i="154"/>
  <c r="I653" i="154"/>
  <c r="H654" i="154"/>
  <c r="D527" i="154" l="1"/>
  <c r="E527" i="154" s="1"/>
  <c r="F527" i="154" s="1"/>
  <c r="I654" i="154"/>
  <c r="H655" i="154"/>
  <c r="G711" i="154"/>
  <c r="D528" i="154" l="1"/>
  <c r="E528" i="154" s="1"/>
  <c r="F528" i="154" s="1"/>
  <c r="G712" i="154"/>
  <c r="I655" i="154"/>
  <c r="H656" i="154"/>
  <c r="D529" i="154" l="1"/>
  <c r="E529" i="154" s="1"/>
  <c r="F529" i="154"/>
  <c r="G713" i="154"/>
  <c r="I656" i="154"/>
  <c r="H657" i="154"/>
  <c r="G714" i="154" l="1"/>
  <c r="I657" i="154"/>
  <c r="H658" i="154"/>
  <c r="D530" i="154"/>
  <c r="E530" i="154" s="1"/>
  <c r="F530" i="154" s="1"/>
  <c r="D531" i="154" l="1"/>
  <c r="E531" i="154" s="1"/>
  <c r="F531" i="154" s="1"/>
  <c r="I658" i="154"/>
  <c r="H659" i="154"/>
  <c r="G715" i="154"/>
  <c r="D532" i="154" l="1"/>
  <c r="E532" i="154" s="1"/>
  <c r="F532" i="154" s="1"/>
  <c r="I659" i="154"/>
  <c r="H660" i="154"/>
  <c r="G716" i="154"/>
  <c r="D533" i="154" l="1"/>
  <c r="E533" i="154" s="1"/>
  <c r="F533" i="154" s="1"/>
  <c r="G717" i="154"/>
  <c r="I660" i="154"/>
  <c r="H661" i="154"/>
  <c r="D534" i="154" l="1"/>
  <c r="E534" i="154" s="1"/>
  <c r="F534" i="154"/>
  <c r="I661" i="154"/>
  <c r="H662" i="154"/>
  <c r="G718" i="154"/>
  <c r="G719" i="154" l="1"/>
  <c r="I662" i="154"/>
  <c r="H663" i="154"/>
  <c r="D535" i="154"/>
  <c r="E535" i="154" s="1"/>
  <c r="F535" i="154" s="1"/>
  <c r="D536" i="154" l="1"/>
  <c r="E536" i="154" s="1"/>
  <c r="F536" i="154" s="1"/>
  <c r="I663" i="154"/>
  <c r="H664" i="154"/>
  <c r="G720" i="154"/>
  <c r="D537" i="154" l="1"/>
  <c r="E537" i="154" s="1"/>
  <c r="F537" i="154"/>
  <c r="G721" i="154"/>
  <c r="I664" i="154"/>
  <c r="H665" i="154"/>
  <c r="I665" i="154" l="1"/>
  <c r="H666" i="154"/>
  <c r="D538" i="154"/>
  <c r="E538" i="154" s="1"/>
  <c r="F538" i="154" s="1"/>
  <c r="G722" i="154"/>
  <c r="D539" i="154" l="1"/>
  <c r="E539" i="154" s="1"/>
  <c r="F539" i="154" s="1"/>
  <c r="G723" i="154"/>
  <c r="I666" i="154"/>
  <c r="H667" i="154"/>
  <c r="D540" i="154" l="1"/>
  <c r="E540" i="154" s="1"/>
  <c r="F540" i="154" s="1"/>
  <c r="G724" i="154"/>
  <c r="I667" i="154"/>
  <c r="H668" i="154"/>
  <c r="D541" i="154" l="1"/>
  <c r="E541" i="154" s="1"/>
  <c r="F541" i="154" s="1"/>
  <c r="I668" i="154"/>
  <c r="H669" i="154"/>
  <c r="G725" i="154"/>
  <c r="D542" i="154" l="1"/>
  <c r="E542" i="154" s="1"/>
  <c r="F542" i="154"/>
  <c r="G726" i="154"/>
  <c r="I669" i="154"/>
  <c r="H670" i="154"/>
  <c r="I670" i="154" l="1"/>
  <c r="H671" i="154"/>
  <c r="G727" i="154"/>
  <c r="D543" i="154"/>
  <c r="E543" i="154" s="1"/>
  <c r="F543" i="154" s="1"/>
  <c r="D544" i="154" l="1"/>
  <c r="E544" i="154" s="1"/>
  <c r="F544" i="154" s="1"/>
  <c r="I671" i="154"/>
  <c r="H672" i="154"/>
  <c r="G728" i="154"/>
  <c r="D545" i="154" l="1"/>
  <c r="E545" i="154" s="1"/>
  <c r="F545" i="154"/>
  <c r="G729" i="154"/>
  <c r="I672" i="154"/>
  <c r="H673" i="154"/>
  <c r="I673" i="154" l="1"/>
  <c r="H674" i="154"/>
  <c r="D546" i="154"/>
  <c r="E546" i="154" s="1"/>
  <c r="F546" i="154" s="1"/>
  <c r="G730" i="154"/>
  <c r="D547" i="154" l="1"/>
  <c r="E547" i="154" s="1"/>
  <c r="F547" i="154" s="1"/>
  <c r="G731" i="154"/>
  <c r="I674" i="154"/>
  <c r="H675" i="154"/>
  <c r="D548" i="154" l="1"/>
  <c r="E548" i="154" s="1"/>
  <c r="F548" i="154" s="1"/>
  <c r="I675" i="154"/>
  <c r="H676" i="154"/>
  <c r="G732" i="154"/>
  <c r="D549" i="154" l="1"/>
  <c r="E549" i="154" s="1"/>
  <c r="F549" i="154" s="1"/>
  <c r="G733" i="154"/>
  <c r="I676" i="154"/>
  <c r="H677" i="154"/>
  <c r="D550" i="154" l="1"/>
  <c r="E550" i="154" s="1"/>
  <c r="F550" i="154"/>
  <c r="I677" i="154"/>
  <c r="H678" i="154"/>
  <c r="G734" i="154"/>
  <c r="G735" i="154" l="1"/>
  <c r="I678" i="154"/>
  <c r="H679" i="154"/>
  <c r="D551" i="154"/>
  <c r="E551" i="154" s="1"/>
  <c r="F551" i="154" s="1"/>
  <c r="D552" i="154" l="1"/>
  <c r="E552" i="154" s="1"/>
  <c r="F552" i="154" s="1"/>
  <c r="I679" i="154"/>
  <c r="H680" i="154"/>
  <c r="G736" i="154"/>
  <c r="D553" i="154" l="1"/>
  <c r="E553" i="154" s="1"/>
  <c r="F553" i="154"/>
  <c r="I680" i="154"/>
  <c r="H681" i="154"/>
  <c r="G737" i="154"/>
  <c r="I681" i="154" l="1"/>
  <c r="H682" i="154"/>
  <c r="D554" i="154"/>
  <c r="E554" i="154" s="1"/>
  <c r="F554" i="154" s="1"/>
  <c r="G738" i="154"/>
  <c r="D555" i="154" l="1"/>
  <c r="E555" i="154" s="1"/>
  <c r="F555" i="154" s="1"/>
  <c r="G739" i="154"/>
  <c r="I682" i="154"/>
  <c r="H683" i="154"/>
  <c r="D556" i="154" l="1"/>
  <c r="E556" i="154" s="1"/>
  <c r="F556" i="154" s="1"/>
  <c r="I683" i="154"/>
  <c r="H684" i="154"/>
  <c r="G740" i="154"/>
  <c r="D557" i="154" l="1"/>
  <c r="E557" i="154" s="1"/>
  <c r="F557" i="154" s="1"/>
  <c r="G741" i="154"/>
  <c r="I684" i="154"/>
  <c r="H685" i="154"/>
  <c r="D558" i="154" l="1"/>
  <c r="E558" i="154" s="1"/>
  <c r="F558" i="154"/>
  <c r="I685" i="154"/>
  <c r="H686" i="154"/>
  <c r="G742" i="154"/>
  <c r="I686" i="154" l="1"/>
  <c r="H687" i="154"/>
  <c r="G743" i="154"/>
  <c r="D559" i="154"/>
  <c r="E559" i="154" l="1"/>
  <c r="C20" i="156"/>
  <c r="G744" i="154"/>
  <c r="I687" i="154"/>
  <c r="H688" i="154"/>
  <c r="I688" i="154" l="1"/>
  <c r="H689" i="154"/>
  <c r="G745" i="154"/>
  <c r="B20" i="156"/>
  <c r="F559" i="154"/>
  <c r="D560" i="154" l="1"/>
  <c r="G746" i="154"/>
  <c r="I689" i="154"/>
  <c r="H690" i="154"/>
  <c r="I690" i="154" l="1"/>
  <c r="H691" i="154"/>
  <c r="E560" i="154"/>
  <c r="G747" i="154"/>
  <c r="G748" i="154" l="1"/>
  <c r="F560" i="154"/>
  <c r="I691" i="154"/>
  <c r="H692" i="154"/>
  <c r="I692" i="154" l="1"/>
  <c r="H693" i="154"/>
  <c r="D561" i="154"/>
  <c r="G749" i="154"/>
  <c r="I693" i="154" l="1"/>
  <c r="H694" i="154"/>
  <c r="G750" i="154"/>
  <c r="E561" i="154"/>
  <c r="G751" i="154" l="1"/>
  <c r="F561" i="154"/>
  <c r="I694" i="154"/>
  <c r="H695" i="154"/>
  <c r="I695" i="154" l="1"/>
  <c r="H696" i="154"/>
  <c r="D562" i="154"/>
  <c r="G752" i="154"/>
  <c r="G753" i="154" l="1"/>
  <c r="I696" i="154"/>
  <c r="H697" i="154"/>
  <c r="E562" i="154"/>
  <c r="F562" i="154" l="1"/>
  <c r="I697" i="154"/>
  <c r="H698" i="154"/>
  <c r="G754" i="154"/>
  <c r="G755" i="154" l="1"/>
  <c r="I698" i="154"/>
  <c r="H699" i="154"/>
  <c r="D563" i="154"/>
  <c r="E563" i="154" l="1"/>
  <c r="I699" i="154"/>
  <c r="H700" i="154"/>
  <c r="G756" i="154"/>
  <c r="G757" i="154" l="1"/>
  <c r="I700" i="154"/>
  <c r="H701" i="154"/>
  <c r="F563" i="154"/>
  <c r="D564" i="154" l="1"/>
  <c r="I701" i="154"/>
  <c r="H702" i="154"/>
  <c r="G758" i="154"/>
  <c r="G759" i="154" l="1"/>
  <c r="I702" i="154"/>
  <c r="H703" i="154"/>
  <c r="E564" i="154"/>
  <c r="F564" i="154" l="1"/>
  <c r="I703" i="154"/>
  <c r="H704" i="154"/>
  <c r="G760" i="154"/>
  <c r="G761" i="154" l="1"/>
  <c r="I704" i="154"/>
  <c r="H705" i="154"/>
  <c r="D565" i="154"/>
  <c r="E565" i="154" s="1"/>
  <c r="F565" i="154" s="1"/>
  <c r="D566" i="154" l="1"/>
  <c r="E566" i="154" s="1"/>
  <c r="F566" i="154" s="1"/>
  <c r="I705" i="154"/>
  <c r="H706" i="154"/>
  <c r="G762" i="154"/>
  <c r="D567" i="154" l="1"/>
  <c r="E567" i="154" s="1"/>
  <c r="F567" i="154" s="1"/>
  <c r="G763" i="154"/>
  <c r="I706" i="154"/>
  <c r="H707" i="154"/>
  <c r="D568" i="154" l="1"/>
  <c r="E568" i="154" s="1"/>
  <c r="F568" i="154" s="1"/>
  <c r="I707" i="154"/>
  <c r="H708" i="154"/>
  <c r="G764" i="154"/>
  <c r="I708" i="154" l="1"/>
  <c r="H709" i="154"/>
  <c r="D569" i="154"/>
  <c r="E569" i="154" s="1"/>
  <c r="F569" i="154" s="1"/>
  <c r="G765" i="154"/>
  <c r="D570" i="154" l="1"/>
  <c r="E570" i="154" s="1"/>
  <c r="F570" i="154" s="1"/>
  <c r="G766" i="154"/>
  <c r="I709" i="154"/>
  <c r="H710" i="154"/>
  <c r="D571" i="154" l="1"/>
  <c r="E571" i="154" s="1"/>
  <c r="F571" i="154" s="1"/>
  <c r="I710" i="154"/>
  <c r="H711" i="154"/>
  <c r="G767" i="154"/>
  <c r="D572" i="154" l="1"/>
  <c r="E572" i="154" s="1"/>
  <c r="F572" i="154" s="1"/>
  <c r="G768" i="154"/>
  <c r="I711" i="154"/>
  <c r="H712" i="154"/>
  <c r="D573" i="154" l="1"/>
  <c r="E573" i="154" s="1"/>
  <c r="F573" i="154" s="1"/>
  <c r="I712" i="154"/>
  <c r="H713" i="154"/>
  <c r="G769" i="154"/>
  <c r="D574" i="154" l="1"/>
  <c r="E574" i="154" s="1"/>
  <c r="F574" i="154" s="1"/>
  <c r="G770" i="154"/>
  <c r="I713" i="154"/>
  <c r="H714" i="154"/>
  <c r="D575" i="154" l="1"/>
  <c r="E575" i="154" s="1"/>
  <c r="F575" i="154" s="1"/>
  <c r="G771" i="154"/>
  <c r="I714" i="154"/>
  <c r="H715" i="154"/>
  <c r="G772" i="154" l="1"/>
  <c r="D576" i="154"/>
  <c r="E576" i="154" s="1"/>
  <c r="F576" i="154" s="1"/>
  <c r="I715" i="154"/>
  <c r="H716" i="154"/>
  <c r="D577" i="154" l="1"/>
  <c r="E577" i="154" s="1"/>
  <c r="F577" i="154"/>
  <c r="I716" i="154"/>
  <c r="H717" i="154"/>
  <c r="G773" i="154"/>
  <c r="G774" i="154" l="1"/>
  <c r="I717" i="154"/>
  <c r="H718" i="154"/>
  <c r="D578" i="154"/>
  <c r="E578" i="154" s="1"/>
  <c r="F578" i="154" s="1"/>
  <c r="D579" i="154" l="1"/>
  <c r="E579" i="154" s="1"/>
  <c r="F579" i="154" s="1"/>
  <c r="I718" i="154"/>
  <c r="H719" i="154"/>
  <c r="G775" i="154"/>
  <c r="D580" i="154" l="1"/>
  <c r="E580" i="154" s="1"/>
  <c r="F580" i="154" s="1"/>
  <c r="G776" i="154"/>
  <c r="I719" i="154"/>
  <c r="H720" i="154"/>
  <c r="D581" i="154" l="1"/>
  <c r="E581" i="154" s="1"/>
  <c r="F581" i="154" s="1"/>
  <c r="G777" i="154"/>
  <c r="I720" i="154"/>
  <c r="H721" i="154"/>
  <c r="D582" i="154" l="1"/>
  <c r="E582" i="154" s="1"/>
  <c r="F582" i="154" s="1"/>
  <c r="I721" i="154"/>
  <c r="H722" i="154"/>
  <c r="G778" i="154"/>
  <c r="D583" i="154" l="1"/>
  <c r="E583" i="154" s="1"/>
  <c r="F583" i="154"/>
  <c r="I722" i="154"/>
  <c r="H723" i="154"/>
  <c r="G779" i="154"/>
  <c r="G780" i="154" l="1"/>
  <c r="I723" i="154"/>
  <c r="H724" i="154"/>
  <c r="D584" i="154"/>
  <c r="E584" i="154" s="1"/>
  <c r="F584" i="154" s="1"/>
  <c r="D585" i="154" l="1"/>
  <c r="E585" i="154" s="1"/>
  <c r="F585" i="154" s="1"/>
  <c r="I724" i="154"/>
  <c r="H725" i="154"/>
  <c r="G781" i="154"/>
  <c r="G782" i="154" l="1"/>
  <c r="D586" i="154"/>
  <c r="E586" i="154" s="1"/>
  <c r="F586" i="154" s="1"/>
  <c r="I725" i="154"/>
  <c r="H726" i="154"/>
  <c r="D587" i="154" l="1"/>
  <c r="E587" i="154" s="1"/>
  <c r="F587" i="154" s="1"/>
  <c r="I726" i="154"/>
  <c r="H727" i="154"/>
  <c r="G783" i="154"/>
  <c r="D588" i="154" l="1"/>
  <c r="E588" i="154" s="1"/>
  <c r="F588" i="154" s="1"/>
  <c r="G784" i="154"/>
  <c r="I727" i="154"/>
  <c r="H728" i="154"/>
  <c r="D589" i="154" l="1"/>
  <c r="E589" i="154" s="1"/>
  <c r="F589" i="154" s="1"/>
  <c r="G785" i="154"/>
  <c r="I728" i="154"/>
  <c r="H729" i="154"/>
  <c r="D590" i="154" l="1"/>
  <c r="E590" i="154" s="1"/>
  <c r="F590" i="154" s="1"/>
  <c r="I729" i="154"/>
  <c r="H730" i="154"/>
  <c r="G786" i="154"/>
  <c r="D591" i="154" l="1"/>
  <c r="E591" i="154" s="1"/>
  <c r="F591" i="154"/>
  <c r="G787" i="154"/>
  <c r="I730" i="154"/>
  <c r="H731" i="154"/>
  <c r="I731" i="154" l="1"/>
  <c r="H732" i="154"/>
  <c r="G788" i="154"/>
  <c r="D592" i="154"/>
  <c r="E592" i="154" s="1"/>
  <c r="F592" i="154" s="1"/>
  <c r="D593" i="154" l="1"/>
  <c r="E593" i="154" s="1"/>
  <c r="F593" i="154"/>
  <c r="G789" i="154"/>
  <c r="I732" i="154"/>
  <c r="H733" i="154"/>
  <c r="I733" i="154" l="1"/>
  <c r="H734" i="154"/>
  <c r="G790" i="154"/>
  <c r="D594" i="154"/>
  <c r="E594" i="154" s="1"/>
  <c r="F594" i="154" s="1"/>
  <c r="D595" i="154" l="1"/>
  <c r="E595" i="154" s="1"/>
  <c r="F595" i="154" s="1"/>
  <c r="G791" i="154"/>
  <c r="I734" i="154"/>
  <c r="H735" i="154"/>
  <c r="D596" i="154" l="1"/>
  <c r="E596" i="154" s="1"/>
  <c r="F596" i="154" s="1"/>
  <c r="I735" i="154"/>
  <c r="H736" i="154"/>
  <c r="G792" i="154"/>
  <c r="D597" i="154" l="1"/>
  <c r="E597" i="154" s="1"/>
  <c r="F597" i="154" s="1"/>
  <c r="I736" i="154"/>
  <c r="H737" i="154"/>
  <c r="G793" i="154"/>
  <c r="D598" i="154" l="1"/>
  <c r="E598" i="154" s="1"/>
  <c r="F598" i="154" s="1"/>
  <c r="G794" i="154"/>
  <c r="I737" i="154"/>
  <c r="H738" i="154"/>
  <c r="D599" i="154" l="1"/>
  <c r="E599" i="154" s="1"/>
  <c r="F599" i="154"/>
  <c r="I738" i="154"/>
  <c r="H739" i="154"/>
  <c r="G795" i="154"/>
  <c r="G796" i="154" l="1"/>
  <c r="I739" i="154"/>
  <c r="H740" i="154"/>
  <c r="D600" i="154"/>
  <c r="E600" i="154" s="1"/>
  <c r="F600" i="154" s="1"/>
  <c r="D601" i="154" l="1"/>
  <c r="E601" i="154" s="1"/>
  <c r="F601" i="154"/>
  <c r="I740" i="154"/>
  <c r="H741" i="154"/>
  <c r="G797" i="154"/>
  <c r="D602" i="154" l="1"/>
  <c r="E602" i="154" s="1"/>
  <c r="F602" i="154" s="1"/>
  <c r="G798" i="154"/>
  <c r="I741" i="154"/>
  <c r="H742" i="154"/>
  <c r="D603" i="154" l="1"/>
  <c r="E603" i="154" s="1"/>
  <c r="F603" i="154" s="1"/>
  <c r="I742" i="154"/>
  <c r="H743" i="154"/>
  <c r="G799" i="154"/>
  <c r="D604" i="154" l="1"/>
  <c r="E604" i="154" s="1"/>
  <c r="F604" i="154" s="1"/>
  <c r="G800" i="154"/>
  <c r="I743" i="154"/>
  <c r="H744" i="154"/>
  <c r="D605" i="154" l="1"/>
  <c r="E605" i="154" s="1"/>
  <c r="F605" i="154" s="1"/>
  <c r="I744" i="154"/>
  <c r="H745" i="154"/>
  <c r="G801" i="154"/>
  <c r="D606" i="154" l="1"/>
  <c r="E606" i="154" s="1"/>
  <c r="F606" i="154" s="1"/>
  <c r="G802" i="154"/>
  <c r="I745" i="154"/>
  <c r="H746" i="154"/>
  <c r="D607" i="154" l="1"/>
  <c r="E607" i="154" s="1"/>
  <c r="F607" i="154" s="1"/>
  <c r="I746" i="154"/>
  <c r="H747" i="154"/>
  <c r="G803" i="154"/>
  <c r="G804" i="154" l="1"/>
  <c r="I747" i="154"/>
  <c r="H748" i="154"/>
  <c r="D608" i="154"/>
  <c r="E608" i="154" s="1"/>
  <c r="F608" i="154" s="1"/>
  <c r="D609" i="154" l="1"/>
  <c r="E609" i="154" s="1"/>
  <c r="F609" i="154" s="1"/>
  <c r="I748" i="154"/>
  <c r="H749" i="154"/>
  <c r="G805" i="154"/>
  <c r="I749" i="154" l="1"/>
  <c r="H750" i="154"/>
  <c r="G806" i="154"/>
  <c r="D610" i="154"/>
  <c r="E610" i="154" s="1"/>
  <c r="F610" i="154" s="1"/>
  <c r="D611" i="154" l="1"/>
  <c r="E611" i="154" s="1"/>
  <c r="F611" i="154" s="1"/>
  <c r="G807" i="154"/>
  <c r="I750" i="154"/>
  <c r="H751" i="154"/>
  <c r="D612" i="154" l="1"/>
  <c r="E612" i="154" s="1"/>
  <c r="F612" i="154" s="1"/>
  <c r="I751" i="154"/>
  <c r="H752" i="154"/>
  <c r="G808" i="154"/>
  <c r="D613" i="154" l="1"/>
  <c r="E613" i="154" s="1"/>
  <c r="F613" i="154" s="1"/>
  <c r="G809" i="154"/>
  <c r="I752" i="154"/>
  <c r="H753" i="154"/>
  <c r="D614" i="154" l="1"/>
  <c r="E614" i="154" s="1"/>
  <c r="F614" i="154" s="1"/>
  <c r="G810" i="154"/>
  <c r="I753" i="154"/>
  <c r="H754" i="154"/>
  <c r="D615" i="154" l="1"/>
  <c r="E615" i="154" s="1"/>
  <c r="F615" i="154" s="1"/>
  <c r="G811" i="154"/>
  <c r="I754" i="154"/>
  <c r="H755" i="154"/>
  <c r="I755" i="154" l="1"/>
  <c r="H756" i="154"/>
  <c r="D616" i="154"/>
  <c r="E616" i="154" s="1"/>
  <c r="F616" i="154" s="1"/>
  <c r="G812" i="154"/>
  <c r="D617" i="154" l="1"/>
  <c r="E617" i="154" s="1"/>
  <c r="F617" i="154" s="1"/>
  <c r="G813" i="154"/>
  <c r="I756" i="154"/>
  <c r="H757" i="154"/>
  <c r="I757" i="154" l="1"/>
  <c r="H758" i="154"/>
  <c r="G814" i="154"/>
  <c r="D618" i="154"/>
  <c r="E618" i="154" s="1"/>
  <c r="F618" i="154" s="1"/>
  <c r="D619" i="154" l="1"/>
  <c r="G815" i="154"/>
  <c r="I758" i="154"/>
  <c r="H759" i="154"/>
  <c r="I759" i="154" l="1"/>
  <c r="H760" i="154"/>
  <c r="G816" i="154"/>
  <c r="E619" i="154"/>
  <c r="C21" i="156"/>
  <c r="B21" i="156" l="1"/>
  <c r="F619" i="154"/>
  <c r="G817" i="154"/>
  <c r="I760" i="154"/>
  <c r="H761" i="154"/>
  <c r="G818" i="154" l="1"/>
  <c r="I761" i="154"/>
  <c r="H762" i="154"/>
  <c r="D620" i="154"/>
  <c r="E620" i="154" l="1"/>
  <c r="I762" i="154"/>
  <c r="H763" i="154"/>
  <c r="G819" i="154"/>
  <c r="G820" i="154" l="1"/>
  <c r="I763" i="154"/>
  <c r="H764" i="154"/>
  <c r="F620" i="154"/>
  <c r="D621" i="154" l="1"/>
  <c r="I764" i="154"/>
  <c r="H765" i="154"/>
  <c r="G821" i="154"/>
  <c r="G822" i="154" l="1"/>
  <c r="I765" i="154"/>
  <c r="H766" i="154"/>
  <c r="E621" i="154"/>
  <c r="F621" i="154" l="1"/>
  <c r="I766" i="154"/>
  <c r="H767" i="154"/>
  <c r="G823" i="154"/>
  <c r="G824" i="154" l="1"/>
  <c r="I767" i="154"/>
  <c r="H768" i="154"/>
  <c r="D622" i="154"/>
  <c r="E622" i="154" l="1"/>
  <c r="I768" i="154"/>
  <c r="H769" i="154"/>
  <c r="G825" i="154"/>
  <c r="G826" i="154" l="1"/>
  <c r="I769" i="154"/>
  <c r="H770" i="154"/>
  <c r="F622" i="154"/>
  <c r="D623" i="154" l="1"/>
  <c r="I770" i="154"/>
  <c r="H771" i="154"/>
  <c r="G827" i="154"/>
  <c r="G828" i="154" l="1"/>
  <c r="I771" i="154"/>
  <c r="H772" i="154"/>
  <c r="E623" i="154"/>
  <c r="I772" i="154" l="1"/>
  <c r="H773" i="154"/>
  <c r="F623" i="154"/>
  <c r="G829" i="154"/>
  <c r="G830" i="154" l="1"/>
  <c r="D624" i="154"/>
  <c r="I773" i="154"/>
  <c r="H774" i="154"/>
  <c r="I774" i="154" l="1"/>
  <c r="H775" i="154"/>
  <c r="E624" i="154"/>
  <c r="G831" i="154"/>
  <c r="G832" i="154" l="1"/>
  <c r="F624" i="154"/>
  <c r="I775" i="154"/>
  <c r="H776" i="154"/>
  <c r="I776" i="154" l="1"/>
  <c r="H777" i="154"/>
  <c r="D625" i="154"/>
  <c r="E625" i="154" s="1"/>
  <c r="F625" i="154" s="1"/>
  <c r="G833" i="154"/>
  <c r="G834" i="154" l="1"/>
  <c r="I777" i="154"/>
  <c r="H778" i="154"/>
  <c r="D626" i="154"/>
  <c r="E626" i="154" s="1"/>
  <c r="F626" i="154" s="1"/>
  <c r="D627" i="154" l="1"/>
  <c r="E627" i="154" s="1"/>
  <c r="F627" i="154" s="1"/>
  <c r="I778" i="154"/>
  <c r="H779" i="154"/>
  <c r="G835" i="154"/>
  <c r="D628" i="154" l="1"/>
  <c r="E628" i="154" s="1"/>
  <c r="F628" i="154" s="1"/>
  <c r="I779" i="154"/>
  <c r="H780" i="154"/>
  <c r="G836" i="154"/>
  <c r="D629" i="154" l="1"/>
  <c r="E629" i="154" s="1"/>
  <c r="F629" i="154" s="1"/>
  <c r="G837" i="154"/>
  <c r="I780" i="154"/>
  <c r="H781" i="154"/>
  <c r="D630" i="154" l="1"/>
  <c r="E630" i="154" s="1"/>
  <c r="F630" i="154" s="1"/>
  <c r="G838" i="154"/>
  <c r="I781" i="154"/>
  <c r="H782" i="154"/>
  <c r="D631" i="154" l="1"/>
  <c r="E631" i="154" s="1"/>
  <c r="F631" i="154" s="1"/>
  <c r="G839" i="154"/>
  <c r="I782" i="154"/>
  <c r="H783" i="154"/>
  <c r="G840" i="154" l="1"/>
  <c r="I783" i="154"/>
  <c r="H784" i="154"/>
  <c r="D632" i="154"/>
  <c r="E632" i="154" s="1"/>
  <c r="F632" i="154" s="1"/>
  <c r="D633" i="154" l="1"/>
  <c r="E633" i="154" s="1"/>
  <c r="F633" i="154" s="1"/>
  <c r="I784" i="154"/>
  <c r="H785" i="154"/>
  <c r="G841" i="154"/>
  <c r="G842" i="154" l="1"/>
  <c r="I785" i="154"/>
  <c r="H786" i="154"/>
  <c r="D634" i="154"/>
  <c r="E634" i="154" s="1"/>
  <c r="F634" i="154" s="1"/>
  <c r="D635" i="154" l="1"/>
  <c r="E635" i="154" s="1"/>
  <c r="F635" i="154" s="1"/>
  <c r="I786" i="154"/>
  <c r="H787" i="154"/>
  <c r="G843" i="154"/>
  <c r="D636" i="154" l="1"/>
  <c r="E636" i="154" s="1"/>
  <c r="F636" i="154" s="1"/>
  <c r="I787" i="154"/>
  <c r="H788" i="154"/>
  <c r="G844" i="154"/>
  <c r="D637" i="154" l="1"/>
  <c r="E637" i="154" s="1"/>
  <c r="F637" i="154" s="1"/>
  <c r="G845" i="154"/>
  <c r="I788" i="154"/>
  <c r="H789" i="154"/>
  <c r="D638" i="154" l="1"/>
  <c r="E638" i="154" s="1"/>
  <c r="F638" i="154" s="1"/>
  <c r="G846" i="154"/>
  <c r="I789" i="154"/>
  <c r="H790" i="154"/>
  <c r="D639" i="154" l="1"/>
  <c r="E639" i="154" s="1"/>
  <c r="F639" i="154" s="1"/>
  <c r="I790" i="154"/>
  <c r="H791" i="154"/>
  <c r="G847" i="154"/>
  <c r="I791" i="154" l="1"/>
  <c r="H792" i="154"/>
  <c r="D640" i="154"/>
  <c r="E640" i="154" s="1"/>
  <c r="F640" i="154" s="1"/>
  <c r="G848" i="154"/>
  <c r="D641" i="154" l="1"/>
  <c r="E641" i="154" s="1"/>
  <c r="F641" i="154" s="1"/>
  <c r="G849" i="154"/>
  <c r="I792" i="154"/>
  <c r="H793" i="154"/>
  <c r="I793" i="154" l="1"/>
  <c r="H794" i="154"/>
  <c r="D642" i="154"/>
  <c r="E642" i="154" s="1"/>
  <c r="F642" i="154" s="1"/>
  <c r="G850" i="154"/>
  <c r="D643" i="154" l="1"/>
  <c r="E643" i="154" s="1"/>
  <c r="F643" i="154" s="1"/>
  <c r="G851" i="154"/>
  <c r="I794" i="154"/>
  <c r="H795" i="154"/>
  <c r="D644" i="154" l="1"/>
  <c r="E644" i="154" s="1"/>
  <c r="F644" i="154" s="1"/>
  <c r="G852" i="154"/>
  <c r="I795" i="154"/>
  <c r="H796" i="154"/>
  <c r="D645" i="154" l="1"/>
  <c r="E645" i="154" s="1"/>
  <c r="F645" i="154" s="1"/>
  <c r="I796" i="154"/>
  <c r="H797" i="154"/>
  <c r="G853" i="154"/>
  <c r="D646" i="154" l="1"/>
  <c r="E646" i="154" s="1"/>
  <c r="F646" i="154" s="1"/>
  <c r="I797" i="154"/>
  <c r="H798" i="154"/>
  <c r="G854" i="154"/>
  <c r="D647" i="154" l="1"/>
  <c r="E647" i="154" s="1"/>
  <c r="F647" i="154" s="1"/>
  <c r="G855" i="154"/>
  <c r="I798" i="154"/>
  <c r="H799" i="154"/>
  <c r="I799" i="154" l="1"/>
  <c r="H800" i="154"/>
  <c r="G856" i="154"/>
  <c r="D648" i="154"/>
  <c r="E648" i="154" s="1"/>
  <c r="F648" i="154" s="1"/>
  <c r="D649" i="154" l="1"/>
  <c r="E649" i="154" s="1"/>
  <c r="F649" i="154" s="1"/>
  <c r="I800" i="154"/>
  <c r="H801" i="154"/>
  <c r="G857" i="154"/>
  <c r="G858" i="154" l="1"/>
  <c r="I801" i="154"/>
  <c r="H802" i="154"/>
  <c r="D650" i="154"/>
  <c r="E650" i="154" s="1"/>
  <c r="F650" i="154" s="1"/>
  <c r="D651" i="154" l="1"/>
  <c r="E651" i="154" s="1"/>
  <c r="F651" i="154" s="1"/>
  <c r="I802" i="154"/>
  <c r="H803" i="154"/>
  <c r="G859" i="154"/>
  <c r="D652" i="154" l="1"/>
  <c r="E652" i="154" s="1"/>
  <c r="F652" i="154" s="1"/>
  <c r="G860" i="154"/>
  <c r="I803" i="154"/>
  <c r="H804" i="154"/>
  <c r="D653" i="154" l="1"/>
  <c r="E653" i="154" s="1"/>
  <c r="F653" i="154" s="1"/>
  <c r="G861" i="154"/>
  <c r="I804" i="154"/>
  <c r="H805" i="154"/>
  <c r="D654" i="154" l="1"/>
  <c r="E654" i="154" s="1"/>
  <c r="F654" i="154" s="1"/>
  <c r="G862" i="154"/>
  <c r="I805" i="154"/>
  <c r="H806" i="154"/>
  <c r="D655" i="154" l="1"/>
  <c r="E655" i="154" s="1"/>
  <c r="F655" i="154" s="1"/>
  <c r="G863" i="154"/>
  <c r="I806" i="154"/>
  <c r="H807" i="154"/>
  <c r="I807" i="154" l="1"/>
  <c r="H808" i="154"/>
  <c r="D656" i="154"/>
  <c r="E656" i="154" s="1"/>
  <c r="F656" i="154" s="1"/>
  <c r="G864" i="154"/>
  <c r="D657" i="154" l="1"/>
  <c r="E657" i="154" s="1"/>
  <c r="F657" i="154"/>
  <c r="G865" i="154"/>
  <c r="I808" i="154"/>
  <c r="H809" i="154"/>
  <c r="I809" i="154" l="1"/>
  <c r="H810" i="154"/>
  <c r="G866" i="154"/>
  <c r="D658" i="154"/>
  <c r="E658" i="154" s="1"/>
  <c r="F658" i="154" s="1"/>
  <c r="D659" i="154" l="1"/>
  <c r="E659" i="154" s="1"/>
  <c r="F659" i="154" s="1"/>
  <c r="G867" i="154"/>
  <c r="I810" i="154"/>
  <c r="H811" i="154"/>
  <c r="D660" i="154" l="1"/>
  <c r="E660" i="154" s="1"/>
  <c r="F660" i="154" s="1"/>
  <c r="G868" i="154"/>
  <c r="I811" i="154"/>
  <c r="H812" i="154"/>
  <c r="D661" i="154" l="1"/>
  <c r="E661" i="154" s="1"/>
  <c r="F661" i="154" s="1"/>
  <c r="G869" i="154"/>
  <c r="I812" i="154"/>
  <c r="H813" i="154"/>
  <c r="D662" i="154" l="1"/>
  <c r="E662" i="154" s="1"/>
  <c r="F662" i="154" s="1"/>
  <c r="G870" i="154"/>
  <c r="I813" i="154"/>
  <c r="H814" i="154"/>
  <c r="D663" i="154" l="1"/>
  <c r="E663" i="154" s="1"/>
  <c r="F663" i="154"/>
  <c r="I814" i="154"/>
  <c r="H815" i="154"/>
  <c r="G871" i="154"/>
  <c r="I815" i="154" l="1"/>
  <c r="H816" i="154"/>
  <c r="G872" i="154"/>
  <c r="D664" i="154"/>
  <c r="E664" i="154" s="1"/>
  <c r="F664" i="154" s="1"/>
  <c r="D665" i="154" l="1"/>
  <c r="E665" i="154" s="1"/>
  <c r="F665" i="154"/>
  <c r="G873" i="154"/>
  <c r="I816" i="154"/>
  <c r="H817" i="154"/>
  <c r="G874" i="154" l="1"/>
  <c r="I817" i="154"/>
  <c r="H818" i="154"/>
  <c r="D666" i="154"/>
  <c r="E666" i="154" s="1"/>
  <c r="F666" i="154" s="1"/>
  <c r="D667" i="154" l="1"/>
  <c r="E667" i="154" s="1"/>
  <c r="F667" i="154" s="1"/>
  <c r="I818" i="154"/>
  <c r="H819" i="154"/>
  <c r="G875" i="154"/>
  <c r="D668" i="154" l="1"/>
  <c r="E668" i="154" s="1"/>
  <c r="F668" i="154" s="1"/>
  <c r="G876" i="154"/>
  <c r="I819" i="154"/>
  <c r="H820" i="154"/>
  <c r="D669" i="154" l="1"/>
  <c r="E669" i="154" s="1"/>
  <c r="F669" i="154" s="1"/>
  <c r="G877" i="154"/>
  <c r="I820" i="154"/>
  <c r="H821" i="154"/>
  <c r="D670" i="154" l="1"/>
  <c r="E670" i="154" s="1"/>
  <c r="F670" i="154" s="1"/>
  <c r="I821" i="154"/>
  <c r="H822" i="154"/>
  <c r="G878" i="154"/>
  <c r="D671" i="154" l="1"/>
  <c r="E671" i="154" s="1"/>
  <c r="F671" i="154"/>
  <c r="I822" i="154"/>
  <c r="H823" i="154"/>
  <c r="G879" i="154"/>
  <c r="I823" i="154" l="1"/>
  <c r="H824" i="154"/>
  <c r="G880" i="154"/>
  <c r="D672" i="154"/>
  <c r="E672" i="154" s="1"/>
  <c r="F672" i="154" s="1"/>
  <c r="D673" i="154" l="1"/>
  <c r="E673" i="154" s="1"/>
  <c r="F673" i="154" s="1"/>
  <c r="G881" i="154"/>
  <c r="I824" i="154"/>
  <c r="H825" i="154"/>
  <c r="D674" i="154" l="1"/>
  <c r="E674" i="154" s="1"/>
  <c r="F674" i="154" s="1"/>
  <c r="G882" i="154"/>
  <c r="I825" i="154"/>
  <c r="H826" i="154"/>
  <c r="D675" i="154" l="1"/>
  <c r="E675" i="154" s="1"/>
  <c r="F675" i="154" s="1"/>
  <c r="G883" i="154"/>
  <c r="I826" i="154"/>
  <c r="H827" i="154"/>
  <c r="D676" i="154" l="1"/>
  <c r="E676" i="154" s="1"/>
  <c r="F676" i="154" s="1"/>
  <c r="I827" i="154"/>
  <c r="H828" i="154"/>
  <c r="G884" i="154"/>
  <c r="D677" i="154" l="1"/>
  <c r="E677" i="154" s="1"/>
  <c r="F677" i="154" s="1"/>
  <c r="I828" i="154"/>
  <c r="H829" i="154"/>
  <c r="G885" i="154"/>
  <c r="D678" i="154" l="1"/>
  <c r="E678" i="154" s="1"/>
  <c r="F678" i="154" s="1"/>
  <c r="G886" i="154"/>
  <c r="I829" i="154"/>
  <c r="H830" i="154"/>
  <c r="D679" i="154" l="1"/>
  <c r="G887" i="154"/>
  <c r="I830" i="154"/>
  <c r="H831" i="154"/>
  <c r="G888" i="154" l="1"/>
  <c r="I831" i="154"/>
  <c r="H832" i="154"/>
  <c r="E679" i="154"/>
  <c r="C22" i="156"/>
  <c r="B22" i="156" l="1"/>
  <c r="F679" i="154"/>
  <c r="I832" i="154"/>
  <c r="H833" i="154"/>
  <c r="G889" i="154"/>
  <c r="G890" i="154" l="1"/>
  <c r="I833" i="154"/>
  <c r="H834" i="154"/>
  <c r="D680" i="154"/>
  <c r="E680" i="154" l="1"/>
  <c r="I834" i="154"/>
  <c r="H835" i="154"/>
  <c r="G891" i="154"/>
  <c r="G892" i="154" l="1"/>
  <c r="I835" i="154"/>
  <c r="H836" i="154"/>
  <c r="F680" i="154"/>
  <c r="D681" i="154" l="1"/>
  <c r="I836" i="154"/>
  <c r="H837" i="154"/>
  <c r="G893" i="154"/>
  <c r="I837" i="154" l="1"/>
  <c r="H838" i="154"/>
  <c r="G894" i="154"/>
  <c r="E681" i="154"/>
  <c r="F681" i="154" l="1"/>
  <c r="G895" i="154"/>
  <c r="I838" i="154"/>
  <c r="H839" i="154"/>
  <c r="G896" i="154" l="1"/>
  <c r="I839" i="154"/>
  <c r="H840" i="154"/>
  <c r="D682" i="154"/>
  <c r="E682" i="154" l="1"/>
  <c r="I840" i="154"/>
  <c r="H841" i="154"/>
  <c r="G897" i="154"/>
  <c r="G898" i="154" l="1"/>
  <c r="I841" i="154"/>
  <c r="H842" i="154"/>
  <c r="F682" i="154"/>
  <c r="D683" i="154" l="1"/>
  <c r="I842" i="154"/>
  <c r="H843" i="154"/>
  <c r="G899" i="154"/>
  <c r="G900" i="154" l="1"/>
  <c r="I843" i="154"/>
  <c r="H844" i="154"/>
  <c r="E683" i="154"/>
  <c r="F683" i="154" l="1"/>
  <c r="I844" i="154"/>
  <c r="H845" i="154"/>
  <c r="G901" i="154"/>
  <c r="G902" i="154" l="1"/>
  <c r="I845" i="154"/>
  <c r="H846" i="154"/>
  <c r="D684" i="154"/>
  <c r="E684" i="154" l="1"/>
  <c r="I846" i="154"/>
  <c r="H847" i="154"/>
  <c r="G903" i="154"/>
  <c r="G904" i="154" l="1"/>
  <c r="I847" i="154"/>
  <c r="H848" i="154"/>
  <c r="F684" i="154"/>
  <c r="D685" i="154" l="1"/>
  <c r="E685" i="154" s="1"/>
  <c r="F685" i="154" s="1"/>
  <c r="I848" i="154"/>
  <c r="H849" i="154"/>
  <c r="G905" i="154"/>
  <c r="D686" i="154" l="1"/>
  <c r="E686" i="154" s="1"/>
  <c r="F686" i="154" s="1"/>
  <c r="G906" i="154"/>
  <c r="I849" i="154"/>
  <c r="H850" i="154"/>
  <c r="D687" i="154" l="1"/>
  <c r="E687" i="154" s="1"/>
  <c r="F687" i="154"/>
  <c r="G907" i="154"/>
  <c r="I850" i="154"/>
  <c r="H851" i="154"/>
  <c r="I851" i="154" l="1"/>
  <c r="H852" i="154"/>
  <c r="G908" i="154"/>
  <c r="D688" i="154"/>
  <c r="E688" i="154" s="1"/>
  <c r="F688" i="154" s="1"/>
  <c r="D689" i="154" l="1"/>
  <c r="E689" i="154" s="1"/>
  <c r="F689" i="154"/>
  <c r="G909" i="154"/>
  <c r="I852" i="154"/>
  <c r="H853" i="154"/>
  <c r="I853" i="154" l="1"/>
  <c r="H854" i="154"/>
  <c r="D690" i="154"/>
  <c r="E690" i="154" s="1"/>
  <c r="F690" i="154" s="1"/>
  <c r="G910" i="154"/>
  <c r="D691" i="154" l="1"/>
  <c r="E691" i="154" s="1"/>
  <c r="F691" i="154" s="1"/>
  <c r="G911" i="154"/>
  <c r="I854" i="154"/>
  <c r="H855" i="154"/>
  <c r="D692" i="154" l="1"/>
  <c r="E692" i="154" s="1"/>
  <c r="F692" i="154" s="1"/>
  <c r="G912" i="154"/>
  <c r="I855" i="154"/>
  <c r="H856" i="154"/>
  <c r="D693" i="154" l="1"/>
  <c r="E693" i="154" s="1"/>
  <c r="F693" i="154" s="1"/>
  <c r="G913" i="154"/>
  <c r="I856" i="154"/>
  <c r="H857" i="154"/>
  <c r="D694" i="154" l="1"/>
  <c r="E694" i="154" s="1"/>
  <c r="F694" i="154" s="1"/>
  <c r="G914" i="154"/>
  <c r="I857" i="154"/>
  <c r="H858" i="154"/>
  <c r="D695" i="154" l="1"/>
  <c r="E695" i="154" s="1"/>
  <c r="F695" i="154" s="1"/>
  <c r="G915" i="154"/>
  <c r="I858" i="154"/>
  <c r="H859" i="154"/>
  <c r="D696" i="154" l="1"/>
  <c r="E696" i="154" s="1"/>
  <c r="F696" i="154" s="1"/>
  <c r="I859" i="154"/>
  <c r="H860" i="154"/>
  <c r="G916" i="154"/>
  <c r="D697" i="154" l="1"/>
  <c r="E697" i="154" s="1"/>
  <c r="F697" i="154"/>
  <c r="G917" i="154"/>
  <c r="I860" i="154"/>
  <c r="H861" i="154"/>
  <c r="I861" i="154" l="1"/>
  <c r="H862" i="154"/>
  <c r="G918" i="154"/>
  <c r="D698" i="154"/>
  <c r="E698" i="154" s="1"/>
  <c r="F698" i="154" s="1"/>
  <c r="D699" i="154" l="1"/>
  <c r="E699" i="154" s="1"/>
  <c r="F699" i="154" s="1"/>
  <c r="G919" i="154"/>
  <c r="I862" i="154"/>
  <c r="H863" i="154"/>
  <c r="D700" i="154" l="1"/>
  <c r="E700" i="154" s="1"/>
  <c r="F700" i="154" s="1"/>
  <c r="I863" i="154"/>
  <c r="H864" i="154"/>
  <c r="G920" i="154"/>
  <c r="D701" i="154" l="1"/>
  <c r="E701" i="154" s="1"/>
  <c r="F701" i="154" s="1"/>
  <c r="G921" i="154"/>
  <c r="I864" i="154"/>
  <c r="H865" i="154"/>
  <c r="D702" i="154" l="1"/>
  <c r="E702" i="154" s="1"/>
  <c r="F702" i="154" s="1"/>
  <c r="G922" i="154"/>
  <c r="I865" i="154"/>
  <c r="H866" i="154"/>
  <c r="D703" i="154" l="1"/>
  <c r="E703" i="154" s="1"/>
  <c r="F703" i="154"/>
  <c r="G923" i="154"/>
  <c r="I866" i="154"/>
  <c r="H867" i="154"/>
  <c r="I867" i="154" l="1"/>
  <c r="H868" i="154"/>
  <c r="D704" i="154"/>
  <c r="E704" i="154" s="1"/>
  <c r="F704" i="154" s="1"/>
  <c r="G924" i="154"/>
  <c r="D705" i="154" l="1"/>
  <c r="E705" i="154" s="1"/>
  <c r="F705" i="154"/>
  <c r="G925" i="154"/>
  <c r="I868" i="154"/>
  <c r="H869" i="154"/>
  <c r="G926" i="154" l="1"/>
  <c r="I869" i="154"/>
  <c r="H870" i="154"/>
  <c r="D706" i="154"/>
  <c r="E706" i="154" s="1"/>
  <c r="F706" i="154" s="1"/>
  <c r="D707" i="154" l="1"/>
  <c r="E707" i="154" s="1"/>
  <c r="F707" i="154" s="1"/>
  <c r="I870" i="154"/>
  <c r="H871" i="154"/>
  <c r="G927" i="154"/>
  <c r="D708" i="154" l="1"/>
  <c r="E708" i="154" s="1"/>
  <c r="F708" i="154" s="1"/>
  <c r="I871" i="154"/>
  <c r="H872" i="154"/>
  <c r="G928" i="154"/>
  <c r="D709" i="154" l="1"/>
  <c r="E709" i="154" s="1"/>
  <c r="F709" i="154" s="1"/>
  <c r="G929" i="154"/>
  <c r="I872" i="154"/>
  <c r="H873" i="154"/>
  <c r="D710" i="154" l="1"/>
  <c r="E710" i="154" s="1"/>
  <c r="F710" i="154" s="1"/>
  <c r="G930" i="154"/>
  <c r="I873" i="154"/>
  <c r="H874" i="154"/>
  <c r="D711" i="154" l="1"/>
  <c r="E711" i="154" s="1"/>
  <c r="F711" i="154"/>
  <c r="G931" i="154"/>
  <c r="I874" i="154"/>
  <c r="H875" i="154"/>
  <c r="I875" i="154" l="1"/>
  <c r="H876" i="154"/>
  <c r="D712" i="154"/>
  <c r="E712" i="154" s="1"/>
  <c r="F712" i="154" s="1"/>
  <c r="G932" i="154"/>
  <c r="D713" i="154" l="1"/>
  <c r="E713" i="154" s="1"/>
  <c r="F713" i="154"/>
  <c r="G933" i="154"/>
  <c r="I876" i="154"/>
  <c r="H877" i="154"/>
  <c r="I877" i="154" l="1"/>
  <c r="H878" i="154"/>
  <c r="D714" i="154"/>
  <c r="E714" i="154" s="1"/>
  <c r="F714" i="154" s="1"/>
  <c r="G934" i="154"/>
  <c r="D715" i="154" l="1"/>
  <c r="E715" i="154" s="1"/>
  <c r="F715" i="154" s="1"/>
  <c r="G935" i="154"/>
  <c r="I878" i="154"/>
  <c r="H879" i="154"/>
  <c r="D716" i="154" l="1"/>
  <c r="E716" i="154" s="1"/>
  <c r="F716" i="154" s="1"/>
  <c r="G936" i="154"/>
  <c r="I879" i="154"/>
  <c r="H880" i="154"/>
  <c r="D717" i="154" l="1"/>
  <c r="E717" i="154" s="1"/>
  <c r="F717" i="154" s="1"/>
  <c r="G937" i="154"/>
  <c r="I880" i="154"/>
  <c r="H881" i="154"/>
  <c r="D718" i="154" l="1"/>
  <c r="E718" i="154" s="1"/>
  <c r="F718" i="154" s="1"/>
  <c r="G938" i="154"/>
  <c r="I881" i="154"/>
  <c r="H882" i="154"/>
  <c r="D719" i="154" l="1"/>
  <c r="E719" i="154" s="1"/>
  <c r="F719" i="154"/>
  <c r="G939" i="154"/>
  <c r="I882" i="154"/>
  <c r="H883" i="154"/>
  <c r="G940" i="154" l="1"/>
  <c r="I883" i="154"/>
  <c r="H884" i="154"/>
  <c r="D720" i="154"/>
  <c r="E720" i="154" s="1"/>
  <c r="F720" i="154" s="1"/>
  <c r="D721" i="154" l="1"/>
  <c r="E721" i="154" s="1"/>
  <c r="F721" i="154"/>
  <c r="I884" i="154"/>
  <c r="H885" i="154"/>
  <c r="G941" i="154"/>
  <c r="G942" i="154" l="1"/>
  <c r="I885" i="154"/>
  <c r="H886" i="154"/>
  <c r="D722" i="154"/>
  <c r="E722" i="154" s="1"/>
  <c r="F722" i="154" s="1"/>
  <c r="D723" i="154" l="1"/>
  <c r="E723" i="154" s="1"/>
  <c r="F723" i="154" s="1"/>
  <c r="I886" i="154"/>
  <c r="H887" i="154"/>
  <c r="G943" i="154"/>
  <c r="D724" i="154" l="1"/>
  <c r="E724" i="154" s="1"/>
  <c r="F724" i="154" s="1"/>
  <c r="G944" i="154"/>
  <c r="I887" i="154"/>
  <c r="H888" i="154"/>
  <c r="D725" i="154" l="1"/>
  <c r="E725" i="154" s="1"/>
  <c r="F725" i="154" s="1"/>
  <c r="I888" i="154"/>
  <c r="H889" i="154"/>
  <c r="G945" i="154"/>
  <c r="D726" i="154" l="1"/>
  <c r="E726" i="154" s="1"/>
  <c r="F726" i="154" s="1"/>
  <c r="I889" i="154"/>
  <c r="H890" i="154"/>
  <c r="G946" i="154"/>
  <c r="D727" i="154" l="1"/>
  <c r="E727" i="154" s="1"/>
  <c r="F727" i="154"/>
  <c r="G947" i="154"/>
  <c r="I890" i="154"/>
  <c r="H891" i="154"/>
  <c r="I891" i="154" l="1"/>
  <c r="H892" i="154"/>
  <c r="G948" i="154"/>
  <c r="D728" i="154"/>
  <c r="E728" i="154" s="1"/>
  <c r="F728" i="154" s="1"/>
  <c r="D729" i="154" l="1"/>
  <c r="E729" i="154" s="1"/>
  <c r="F729" i="154"/>
  <c r="G949" i="154"/>
  <c r="I892" i="154"/>
  <c r="H893" i="154"/>
  <c r="I893" i="154" l="1"/>
  <c r="H894" i="154"/>
  <c r="G950" i="154"/>
  <c r="D730" i="154"/>
  <c r="E730" i="154" s="1"/>
  <c r="F730" i="154" s="1"/>
  <c r="D731" i="154" l="1"/>
  <c r="E731" i="154" s="1"/>
  <c r="F731" i="154" s="1"/>
  <c r="G951" i="154"/>
  <c r="I894" i="154"/>
  <c r="H895" i="154"/>
  <c r="D732" i="154" l="1"/>
  <c r="E732" i="154" s="1"/>
  <c r="F732" i="154" s="1"/>
  <c r="G952" i="154"/>
  <c r="I895" i="154"/>
  <c r="H896" i="154"/>
  <c r="D733" i="154" l="1"/>
  <c r="E733" i="154" s="1"/>
  <c r="F733" i="154" s="1"/>
  <c r="G953" i="154"/>
  <c r="I896" i="154"/>
  <c r="H897" i="154"/>
  <c r="D734" i="154" l="1"/>
  <c r="E734" i="154" s="1"/>
  <c r="F734" i="154" s="1"/>
  <c r="I897" i="154"/>
  <c r="H898" i="154"/>
  <c r="G954" i="154"/>
  <c r="D735" i="154" l="1"/>
  <c r="E735" i="154" s="1"/>
  <c r="F735" i="154"/>
  <c r="G955" i="154"/>
  <c r="I898" i="154"/>
  <c r="H899" i="154"/>
  <c r="I899" i="154" l="1"/>
  <c r="H900" i="154"/>
  <c r="G956" i="154"/>
  <c r="D736" i="154"/>
  <c r="E736" i="154" s="1"/>
  <c r="F736" i="154" s="1"/>
  <c r="D737" i="154" l="1"/>
  <c r="E737" i="154" s="1"/>
  <c r="F737" i="154"/>
  <c r="G957" i="154"/>
  <c r="I900" i="154"/>
  <c r="H901" i="154"/>
  <c r="I901" i="154" l="1"/>
  <c r="H902" i="154"/>
  <c r="D738" i="154"/>
  <c r="E738" i="154" s="1"/>
  <c r="F738" i="154" s="1"/>
  <c r="G958" i="154"/>
  <c r="D739" i="154" l="1"/>
  <c r="G959" i="154"/>
  <c r="I902" i="154"/>
  <c r="H903" i="154"/>
  <c r="I903" i="154" l="1"/>
  <c r="H904" i="154"/>
  <c r="G960" i="154"/>
  <c r="E739" i="154"/>
  <c r="C23" i="156"/>
  <c r="B23" i="156" l="1"/>
  <c r="F739" i="154"/>
  <c r="G961" i="154"/>
  <c r="I904" i="154"/>
  <c r="H905" i="154"/>
  <c r="G962" i="154" l="1"/>
  <c r="I905" i="154"/>
  <c r="H906" i="154"/>
  <c r="D740" i="154"/>
  <c r="E740" i="154" l="1"/>
  <c r="I906" i="154"/>
  <c r="H907" i="154"/>
  <c r="G963" i="154"/>
  <c r="G964" i="154" l="1"/>
  <c r="I907" i="154"/>
  <c r="H908" i="154"/>
  <c r="F740" i="154"/>
  <c r="D741" i="154" l="1"/>
  <c r="I908" i="154"/>
  <c r="H909" i="154"/>
  <c r="G965" i="154"/>
  <c r="G966" i="154" l="1"/>
  <c r="I909" i="154"/>
  <c r="H910" i="154"/>
  <c r="E741" i="154"/>
  <c r="F741" i="154" l="1"/>
  <c r="I910" i="154"/>
  <c r="H911" i="154"/>
  <c r="G967" i="154"/>
  <c r="I911" i="154" l="1"/>
  <c r="H912" i="154"/>
  <c r="G968" i="154"/>
  <c r="D742" i="154"/>
  <c r="E742" i="154" l="1"/>
  <c r="I912" i="154"/>
  <c r="H913" i="154"/>
  <c r="G969" i="154"/>
  <c r="G970" i="154" l="1"/>
  <c r="I913" i="154"/>
  <c r="H914" i="154"/>
  <c r="F742" i="154"/>
  <c r="D743" i="154" l="1"/>
  <c r="I914" i="154"/>
  <c r="H915" i="154"/>
  <c r="G971" i="154"/>
  <c r="G972" i="154" l="1"/>
  <c r="I915" i="154"/>
  <c r="H916" i="154"/>
  <c r="E743" i="154"/>
  <c r="F743" i="154" l="1"/>
  <c r="I916" i="154"/>
  <c r="H917" i="154"/>
  <c r="G973" i="154"/>
  <c r="I917" i="154" l="1"/>
  <c r="H918" i="154"/>
  <c r="G974" i="154"/>
  <c r="D744" i="154"/>
  <c r="G975" i="154" l="1"/>
  <c r="I918" i="154"/>
  <c r="H919" i="154"/>
  <c r="E744" i="154"/>
  <c r="I919" i="154" l="1"/>
  <c r="H920" i="154"/>
  <c r="F744" i="154"/>
  <c r="G976" i="154"/>
  <c r="D745" i="154" l="1"/>
  <c r="E745" i="154" s="1"/>
  <c r="F745" i="154" s="1"/>
  <c r="G977" i="154"/>
  <c r="I920" i="154"/>
  <c r="H921" i="154"/>
  <c r="D746" i="154" l="1"/>
  <c r="E746" i="154" s="1"/>
  <c r="F746" i="154"/>
  <c r="G978" i="154"/>
  <c r="I921" i="154"/>
  <c r="H922" i="154"/>
  <c r="I922" i="154" l="1"/>
  <c r="H923" i="154"/>
  <c r="G979" i="154"/>
  <c r="D747" i="154"/>
  <c r="E747" i="154" s="1"/>
  <c r="F747" i="154" s="1"/>
  <c r="D748" i="154" l="1"/>
  <c r="E748" i="154" s="1"/>
  <c r="F748" i="154"/>
  <c r="I923" i="154"/>
  <c r="H924" i="154"/>
  <c r="G980" i="154"/>
  <c r="G981" i="154" l="1"/>
  <c r="I924" i="154"/>
  <c r="H925" i="154"/>
  <c r="D749" i="154"/>
  <c r="E749" i="154" s="1"/>
  <c r="F749" i="154" s="1"/>
  <c r="G982" i="154" l="1"/>
  <c r="D750" i="154"/>
  <c r="E750" i="154" s="1"/>
  <c r="F750" i="154" s="1"/>
  <c r="I925" i="154"/>
  <c r="H926" i="154"/>
  <c r="G983" i="154" l="1"/>
  <c r="D751" i="154"/>
  <c r="E751" i="154" s="1"/>
  <c r="F751" i="154" s="1"/>
  <c r="I926" i="154"/>
  <c r="H927" i="154"/>
  <c r="G984" i="154" l="1"/>
  <c r="D752" i="154"/>
  <c r="E752" i="154" s="1"/>
  <c r="F752" i="154" s="1"/>
  <c r="I927" i="154"/>
  <c r="H928" i="154"/>
  <c r="G985" i="154" l="1"/>
  <c r="D753" i="154"/>
  <c r="E753" i="154" s="1"/>
  <c r="F753" i="154" s="1"/>
  <c r="I928" i="154"/>
  <c r="H929" i="154"/>
  <c r="G986" i="154" l="1"/>
  <c r="D754" i="154"/>
  <c r="E754" i="154" s="1"/>
  <c r="F754" i="154"/>
  <c r="I929" i="154"/>
  <c r="H930" i="154"/>
  <c r="G987" i="154" l="1"/>
  <c r="I930" i="154"/>
  <c r="H931" i="154"/>
  <c r="D755" i="154"/>
  <c r="E755" i="154" s="1"/>
  <c r="F755" i="154" s="1"/>
  <c r="G988" i="154" l="1"/>
  <c r="D756" i="154"/>
  <c r="E756" i="154" s="1"/>
  <c r="F756" i="154" s="1"/>
  <c r="I931" i="154"/>
  <c r="H932" i="154"/>
  <c r="G989" i="154" l="1"/>
  <c r="D757" i="154"/>
  <c r="E757" i="154" s="1"/>
  <c r="F757" i="154" s="1"/>
  <c r="I932" i="154"/>
  <c r="H933" i="154"/>
  <c r="G990" i="154" l="1"/>
  <c r="D758" i="154"/>
  <c r="E758" i="154" s="1"/>
  <c r="F758" i="154" s="1"/>
  <c r="I933" i="154"/>
  <c r="H934" i="154"/>
  <c r="G991" i="154" l="1"/>
  <c r="D759" i="154"/>
  <c r="E759" i="154" s="1"/>
  <c r="F759" i="154"/>
  <c r="I934" i="154"/>
  <c r="H935" i="154"/>
  <c r="G992" i="154" l="1"/>
  <c r="I935" i="154"/>
  <c r="H936" i="154"/>
  <c r="D760" i="154"/>
  <c r="E760" i="154" s="1"/>
  <c r="F760" i="154" s="1"/>
  <c r="G993" i="154" l="1"/>
  <c r="D761" i="154"/>
  <c r="E761" i="154" s="1"/>
  <c r="F761" i="154" s="1"/>
  <c r="I936" i="154"/>
  <c r="H937" i="154"/>
  <c r="G994" i="154" l="1"/>
  <c r="D762" i="154"/>
  <c r="E762" i="154" s="1"/>
  <c r="F762" i="154"/>
  <c r="I937" i="154"/>
  <c r="H938" i="154"/>
  <c r="G995" i="154" l="1"/>
  <c r="I938" i="154"/>
  <c r="H939" i="154"/>
  <c r="D763" i="154"/>
  <c r="E763" i="154" s="1"/>
  <c r="F763" i="154" s="1"/>
  <c r="G996" i="154" l="1"/>
  <c r="D764" i="154"/>
  <c r="E764" i="154" s="1"/>
  <c r="F764" i="154" s="1"/>
  <c r="I939" i="154"/>
  <c r="H940" i="154"/>
  <c r="G997" i="154" l="1"/>
  <c r="D765" i="154"/>
  <c r="E765" i="154" s="1"/>
  <c r="F765" i="154" s="1"/>
  <c r="I940" i="154"/>
  <c r="H941" i="154"/>
  <c r="G998" i="154" l="1"/>
  <c r="D766" i="154"/>
  <c r="E766" i="154" s="1"/>
  <c r="F766" i="154" s="1"/>
  <c r="I941" i="154"/>
  <c r="H942" i="154"/>
  <c r="G999" i="154" l="1"/>
  <c r="D767" i="154"/>
  <c r="E767" i="154" s="1"/>
  <c r="F767" i="154" s="1"/>
  <c r="I942" i="154"/>
  <c r="H943" i="154"/>
  <c r="G1000" i="154" l="1"/>
  <c r="D768" i="154"/>
  <c r="E768" i="154" s="1"/>
  <c r="F768" i="154" s="1"/>
  <c r="I943" i="154"/>
  <c r="H944" i="154"/>
  <c r="G1001" i="154" l="1"/>
  <c r="D769" i="154"/>
  <c r="E769" i="154" s="1"/>
  <c r="F769" i="154" s="1"/>
  <c r="I944" i="154"/>
  <c r="H945" i="154"/>
  <c r="G1002" i="154" l="1"/>
  <c r="D770" i="154"/>
  <c r="E770" i="154" s="1"/>
  <c r="F770" i="154" s="1"/>
  <c r="I945" i="154"/>
  <c r="H946" i="154"/>
  <c r="G1003" i="154" l="1"/>
  <c r="D771" i="154"/>
  <c r="E771" i="154" s="1"/>
  <c r="F771" i="154" s="1"/>
  <c r="I946" i="154"/>
  <c r="H947" i="154"/>
  <c r="G1004" i="154" l="1"/>
  <c r="D772" i="154"/>
  <c r="E772" i="154" s="1"/>
  <c r="F772" i="154" s="1"/>
  <c r="I947" i="154"/>
  <c r="H948" i="154"/>
  <c r="G1005" i="154" l="1"/>
  <c r="D773" i="154"/>
  <c r="E773" i="154" s="1"/>
  <c r="F773" i="154" s="1"/>
  <c r="I948" i="154"/>
  <c r="H949" i="154"/>
  <c r="G1006" i="154" l="1"/>
  <c r="D774" i="154"/>
  <c r="E774" i="154" s="1"/>
  <c r="F774" i="154" s="1"/>
  <c r="I949" i="154"/>
  <c r="H950" i="154"/>
  <c r="G1007" i="154" l="1"/>
  <c r="D775" i="154"/>
  <c r="E775" i="154" s="1"/>
  <c r="F775" i="154" s="1"/>
  <c r="I950" i="154"/>
  <c r="H951" i="154"/>
  <c r="G1008" i="154" l="1"/>
  <c r="D776" i="154"/>
  <c r="E776" i="154" s="1"/>
  <c r="F776" i="154" s="1"/>
  <c r="I951" i="154"/>
  <c r="H952" i="154"/>
  <c r="G1009" i="154" l="1"/>
  <c r="D777" i="154"/>
  <c r="E777" i="154" s="1"/>
  <c r="F777" i="154" s="1"/>
  <c r="I952" i="154"/>
  <c r="H953" i="154"/>
  <c r="G1010" i="154" l="1"/>
  <c r="D778" i="154"/>
  <c r="E778" i="154" s="1"/>
  <c r="F778" i="154"/>
  <c r="I953" i="154"/>
  <c r="H954" i="154"/>
  <c r="G1011" i="154" l="1"/>
  <c r="I954" i="154"/>
  <c r="H955" i="154"/>
  <c r="D779" i="154"/>
  <c r="E779" i="154" s="1"/>
  <c r="F779" i="154" s="1"/>
  <c r="G1012" i="154" l="1"/>
  <c r="D780" i="154"/>
  <c r="E780" i="154" s="1"/>
  <c r="F780" i="154" s="1"/>
  <c r="I955" i="154"/>
  <c r="H956" i="154"/>
  <c r="G1013" i="154" l="1"/>
  <c r="D781" i="154"/>
  <c r="E781" i="154" s="1"/>
  <c r="F781" i="154" s="1"/>
  <c r="I956" i="154"/>
  <c r="H957" i="154"/>
  <c r="G1014" i="154" l="1"/>
  <c r="I957" i="154"/>
  <c r="H958" i="154"/>
  <c r="D782" i="154"/>
  <c r="E782" i="154" s="1"/>
  <c r="F782" i="154" s="1"/>
  <c r="G1015" i="154" l="1"/>
  <c r="D783" i="154"/>
  <c r="E783" i="154" s="1"/>
  <c r="F783" i="154" s="1"/>
  <c r="I958" i="154"/>
  <c r="H959" i="154"/>
  <c r="G1016" i="154" l="1"/>
  <c r="D784" i="154"/>
  <c r="E784" i="154" s="1"/>
  <c r="F784" i="154" s="1"/>
  <c r="I959" i="154"/>
  <c r="H960" i="154"/>
  <c r="G1017" i="154" l="1"/>
  <c r="D785" i="154"/>
  <c r="E785" i="154" s="1"/>
  <c r="F785" i="154" s="1"/>
  <c r="I960" i="154"/>
  <c r="H961" i="154"/>
  <c r="G1018" i="154" l="1"/>
  <c r="D786" i="154"/>
  <c r="E786" i="154" s="1"/>
  <c r="F786" i="154"/>
  <c r="I961" i="154"/>
  <c r="H962" i="154"/>
  <c r="G1019" i="154" l="1"/>
  <c r="I962" i="154"/>
  <c r="H963" i="154"/>
  <c r="D787" i="154"/>
  <c r="E787" i="154" s="1"/>
  <c r="F787" i="154" s="1"/>
  <c r="G1020" i="154" l="1"/>
  <c r="D788" i="154"/>
  <c r="E788" i="154" s="1"/>
  <c r="F788" i="154" s="1"/>
  <c r="I963" i="154"/>
  <c r="H964" i="154"/>
  <c r="G1021" i="154" l="1"/>
  <c r="D789" i="154"/>
  <c r="E789" i="154" s="1"/>
  <c r="F789" i="154" s="1"/>
  <c r="I964" i="154"/>
  <c r="H965" i="154"/>
  <c r="G1022" i="154" l="1"/>
  <c r="D790" i="154"/>
  <c r="E790" i="154" s="1"/>
  <c r="F790" i="154" s="1"/>
  <c r="I965" i="154"/>
  <c r="H966" i="154"/>
  <c r="G1023" i="154" l="1"/>
  <c r="D791" i="154"/>
  <c r="E791" i="154" s="1"/>
  <c r="F791" i="154" s="1"/>
  <c r="I966" i="154"/>
  <c r="H967" i="154"/>
  <c r="G1024" i="154" l="1"/>
  <c r="D792" i="154"/>
  <c r="E792" i="154" s="1"/>
  <c r="F792" i="154" s="1"/>
  <c r="I967" i="154"/>
  <c r="H968" i="154"/>
  <c r="G1025" i="154" l="1"/>
  <c r="D793" i="154"/>
  <c r="E793" i="154" s="1"/>
  <c r="F793" i="154" s="1"/>
  <c r="I968" i="154"/>
  <c r="H969" i="154"/>
  <c r="G1026" i="154" l="1"/>
  <c r="D794" i="154"/>
  <c r="E794" i="154" s="1"/>
  <c r="F794" i="154"/>
  <c r="I969" i="154"/>
  <c r="H970" i="154"/>
  <c r="G1027" i="154" l="1"/>
  <c r="I970" i="154"/>
  <c r="H971" i="154"/>
  <c r="D795" i="154"/>
  <c r="E795" i="154" s="1"/>
  <c r="F795" i="154" s="1"/>
  <c r="G1028" i="154" l="1"/>
  <c r="D796" i="154"/>
  <c r="E796" i="154" s="1"/>
  <c r="F796" i="154" s="1"/>
  <c r="I971" i="154"/>
  <c r="H972" i="154"/>
  <c r="G1029" i="154" l="1"/>
  <c r="D797" i="154"/>
  <c r="E797" i="154" s="1"/>
  <c r="F797" i="154" s="1"/>
  <c r="I972" i="154"/>
  <c r="H973" i="154"/>
  <c r="G1030" i="154" l="1"/>
  <c r="D798" i="154"/>
  <c r="E798" i="154" s="1"/>
  <c r="F798" i="154" s="1"/>
  <c r="I973" i="154"/>
  <c r="H974" i="154"/>
  <c r="G1031" i="154" l="1"/>
  <c r="D799" i="154"/>
  <c r="I974" i="154"/>
  <c r="H975" i="154"/>
  <c r="G1032" i="154" l="1"/>
  <c r="I975" i="154"/>
  <c r="H976" i="154"/>
  <c r="E799" i="154"/>
  <c r="C24" i="156"/>
  <c r="G1033" i="154" l="1"/>
  <c r="B24" i="156"/>
  <c r="F799" i="154"/>
  <c r="I976" i="154"/>
  <c r="H977" i="154"/>
  <c r="G1034" i="154" l="1"/>
  <c r="I977" i="154"/>
  <c r="H978" i="154"/>
  <c r="D800" i="154"/>
  <c r="G1035" i="154" l="1"/>
  <c r="E800" i="154"/>
  <c r="I978" i="154"/>
  <c r="H979" i="154"/>
  <c r="G1036" i="154" l="1"/>
  <c r="I979" i="154"/>
  <c r="H980" i="154"/>
  <c r="F800" i="154"/>
  <c r="I980" i="154" l="1"/>
  <c r="H981" i="154"/>
  <c r="G1037" i="154"/>
  <c r="D801" i="154"/>
  <c r="G1038" i="154" l="1"/>
  <c r="I981" i="154"/>
  <c r="H982" i="154"/>
  <c r="E801" i="154"/>
  <c r="I982" i="154" l="1"/>
  <c r="H983" i="154"/>
  <c r="G1039" i="154"/>
  <c r="F801" i="154"/>
  <c r="G1040" i="154" l="1"/>
  <c r="I983" i="154"/>
  <c r="H984" i="154"/>
  <c r="D802" i="154"/>
  <c r="I984" i="154" l="1"/>
  <c r="H985" i="154"/>
  <c r="G1041" i="154"/>
  <c r="E802" i="154"/>
  <c r="G1042" i="154" l="1"/>
  <c r="I985" i="154"/>
  <c r="H986" i="154"/>
  <c r="F802" i="154"/>
  <c r="I986" i="154" l="1"/>
  <c r="H987" i="154"/>
  <c r="G1043" i="154"/>
  <c r="D803" i="154"/>
  <c r="G1044" i="154" l="1"/>
  <c r="I987" i="154"/>
  <c r="H988" i="154"/>
  <c r="E803" i="154"/>
  <c r="I988" i="154" l="1"/>
  <c r="H989" i="154"/>
  <c r="G1045" i="154"/>
  <c r="F803" i="154"/>
  <c r="G1046" i="154" l="1"/>
  <c r="I989" i="154"/>
  <c r="H990" i="154"/>
  <c r="D804" i="154"/>
  <c r="I990" i="154" l="1"/>
  <c r="H991" i="154"/>
  <c r="G1047" i="154"/>
  <c r="E804" i="154"/>
  <c r="G1048" i="154" l="1"/>
  <c r="I991" i="154"/>
  <c r="H992" i="154"/>
  <c r="F804" i="154"/>
  <c r="I992" i="154" l="1"/>
  <c r="H993" i="154"/>
  <c r="G1049" i="154"/>
  <c r="D805" i="154"/>
  <c r="E805" i="154" s="1"/>
  <c r="F805" i="154" s="1"/>
  <c r="G1050" i="154" l="1"/>
  <c r="I993" i="154"/>
  <c r="H994" i="154"/>
  <c r="D806" i="154"/>
  <c r="E806" i="154" s="1"/>
  <c r="F806" i="154" s="1"/>
  <c r="I994" i="154" l="1"/>
  <c r="H995" i="154"/>
  <c r="G1051" i="154"/>
  <c r="D807" i="154"/>
  <c r="E807" i="154" s="1"/>
  <c r="F807" i="154" s="1"/>
  <c r="G1052" i="154" l="1"/>
  <c r="I995" i="154"/>
  <c r="H996" i="154"/>
  <c r="D808" i="154"/>
  <c r="E808" i="154" s="1"/>
  <c r="F808" i="154" s="1"/>
  <c r="I996" i="154" l="1"/>
  <c r="H997" i="154"/>
  <c r="G1053" i="154"/>
  <c r="D809" i="154"/>
  <c r="E809" i="154" s="1"/>
  <c r="F809" i="154" s="1"/>
  <c r="G1054" i="154" l="1"/>
  <c r="I997" i="154"/>
  <c r="H998" i="154"/>
  <c r="D810" i="154"/>
  <c r="E810" i="154" s="1"/>
  <c r="F810" i="154"/>
  <c r="I998" i="154" l="1"/>
  <c r="H999" i="154"/>
  <c r="G1055" i="154"/>
  <c r="D811" i="154"/>
  <c r="E811" i="154" s="1"/>
  <c r="F811" i="154" s="1"/>
  <c r="G1056" i="154" l="1"/>
  <c r="I999" i="154"/>
  <c r="H1000" i="154"/>
  <c r="D812" i="154"/>
  <c r="E812" i="154" s="1"/>
  <c r="F812" i="154" s="1"/>
  <c r="I1000" i="154" l="1"/>
  <c r="H1001" i="154"/>
  <c r="G1057" i="154"/>
  <c r="D813" i="154"/>
  <c r="E813" i="154" s="1"/>
  <c r="F813" i="154" s="1"/>
  <c r="G1058" i="154" l="1"/>
  <c r="I1001" i="154"/>
  <c r="H1002" i="154"/>
  <c r="D814" i="154"/>
  <c r="E814" i="154" s="1"/>
  <c r="F814" i="154" s="1"/>
  <c r="I1002" i="154" l="1"/>
  <c r="H1003" i="154"/>
  <c r="G1059" i="154"/>
  <c r="D815" i="154"/>
  <c r="E815" i="154" s="1"/>
  <c r="F815" i="154" s="1"/>
  <c r="G1060" i="154" l="1"/>
  <c r="I1003" i="154"/>
  <c r="H1004" i="154"/>
  <c r="D816" i="154"/>
  <c r="E816" i="154" s="1"/>
  <c r="F816" i="154" s="1"/>
  <c r="I1004" i="154" l="1"/>
  <c r="H1005" i="154"/>
  <c r="G1061" i="154"/>
  <c r="D817" i="154"/>
  <c r="E817" i="154" s="1"/>
  <c r="F817" i="154" s="1"/>
  <c r="G1062" i="154" l="1"/>
  <c r="I1005" i="154"/>
  <c r="H1006" i="154"/>
  <c r="D818" i="154"/>
  <c r="E818" i="154" s="1"/>
  <c r="F818" i="154"/>
  <c r="I1006" i="154" l="1"/>
  <c r="H1007" i="154"/>
  <c r="G1063" i="154"/>
  <c r="D819" i="154"/>
  <c r="E819" i="154" s="1"/>
  <c r="F819" i="154" s="1"/>
  <c r="G1064" i="154" l="1"/>
  <c r="I1007" i="154"/>
  <c r="H1008" i="154"/>
  <c r="D820" i="154"/>
  <c r="E820" i="154" s="1"/>
  <c r="F820" i="154" s="1"/>
  <c r="I1008" i="154" l="1"/>
  <c r="H1009" i="154"/>
  <c r="G1065" i="154"/>
  <c r="D821" i="154"/>
  <c r="E821" i="154" s="1"/>
  <c r="F821" i="154" s="1"/>
  <c r="G1066" i="154" l="1"/>
  <c r="I1009" i="154"/>
  <c r="H1010" i="154"/>
  <c r="D822" i="154"/>
  <c r="E822" i="154" s="1"/>
  <c r="F822" i="154" s="1"/>
  <c r="I1010" i="154" l="1"/>
  <c r="H1011" i="154"/>
  <c r="G1067" i="154"/>
  <c r="D823" i="154"/>
  <c r="E823" i="154" s="1"/>
  <c r="F823" i="154"/>
  <c r="G1068" i="154" l="1"/>
  <c r="I1011" i="154"/>
  <c r="H1012" i="154"/>
  <c r="D824" i="154"/>
  <c r="E824" i="154" s="1"/>
  <c r="F824" i="154" s="1"/>
  <c r="I1012" i="154" l="1"/>
  <c r="H1013" i="154"/>
  <c r="G1069" i="154"/>
  <c r="D825" i="154"/>
  <c r="E825" i="154" s="1"/>
  <c r="F825" i="154" s="1"/>
  <c r="G1070" i="154" l="1"/>
  <c r="I1013" i="154"/>
  <c r="H1014" i="154"/>
  <c r="D826" i="154"/>
  <c r="E826" i="154" s="1"/>
  <c r="F826" i="154"/>
  <c r="I1014" i="154" l="1"/>
  <c r="H1015" i="154"/>
  <c r="G1071" i="154"/>
  <c r="D827" i="154"/>
  <c r="E827" i="154" s="1"/>
  <c r="F827" i="154" s="1"/>
  <c r="G1072" i="154" l="1"/>
  <c r="I1015" i="154"/>
  <c r="H1016" i="154"/>
  <c r="D828" i="154"/>
  <c r="E828" i="154" s="1"/>
  <c r="F828" i="154" s="1"/>
  <c r="I1016" i="154" l="1"/>
  <c r="H1017" i="154"/>
  <c r="G1073" i="154"/>
  <c r="D829" i="154"/>
  <c r="E829" i="154" s="1"/>
  <c r="F829" i="154" s="1"/>
  <c r="G1074" i="154" l="1"/>
  <c r="I1017" i="154"/>
  <c r="H1018" i="154"/>
  <c r="D830" i="154"/>
  <c r="E830" i="154" s="1"/>
  <c r="F830" i="154" s="1"/>
  <c r="I1018" i="154" l="1"/>
  <c r="H1019" i="154"/>
  <c r="G1075" i="154"/>
  <c r="D831" i="154"/>
  <c r="E831" i="154" s="1"/>
  <c r="F831" i="154"/>
  <c r="G1076" i="154" l="1"/>
  <c r="I1019" i="154"/>
  <c r="H1020" i="154"/>
  <c r="D832" i="154"/>
  <c r="E832" i="154" s="1"/>
  <c r="F832" i="154" s="1"/>
  <c r="I1020" i="154" l="1"/>
  <c r="H1021" i="154"/>
  <c r="G1077" i="154"/>
  <c r="D833" i="154"/>
  <c r="E833" i="154" s="1"/>
  <c r="F833" i="154" s="1"/>
  <c r="G1078" i="154" l="1"/>
  <c r="I1021" i="154"/>
  <c r="H1022" i="154"/>
  <c r="D834" i="154"/>
  <c r="E834" i="154" s="1"/>
  <c r="F834" i="154" s="1"/>
  <c r="I1022" i="154" l="1"/>
  <c r="H1023" i="154"/>
  <c r="G1079" i="154"/>
  <c r="D835" i="154"/>
  <c r="E835" i="154" s="1"/>
  <c r="F835" i="154" s="1"/>
  <c r="G1080" i="154" l="1"/>
  <c r="I1023" i="154"/>
  <c r="H1024" i="154"/>
  <c r="D836" i="154"/>
  <c r="E836" i="154" s="1"/>
  <c r="F836" i="154" s="1"/>
  <c r="I1024" i="154" l="1"/>
  <c r="H1025" i="154"/>
  <c r="G1081" i="154"/>
  <c r="D837" i="154"/>
  <c r="E837" i="154" s="1"/>
  <c r="F837" i="154" s="1"/>
  <c r="G1082" i="154" l="1"/>
  <c r="I1025" i="154"/>
  <c r="H1026" i="154"/>
  <c r="D838" i="154"/>
  <c r="E838" i="154" s="1"/>
  <c r="F838" i="154" s="1"/>
  <c r="I1026" i="154" l="1"/>
  <c r="H1027" i="154"/>
  <c r="G1083" i="154"/>
  <c r="D839" i="154"/>
  <c r="E839" i="154" s="1"/>
  <c r="F839" i="154" s="1"/>
  <c r="G1084" i="154" l="1"/>
  <c r="I1027" i="154"/>
  <c r="H1028" i="154"/>
  <c r="D840" i="154"/>
  <c r="E840" i="154" s="1"/>
  <c r="F840" i="154" s="1"/>
  <c r="I1028" i="154" l="1"/>
  <c r="H1029" i="154"/>
  <c r="G1085" i="154"/>
  <c r="D841" i="154"/>
  <c r="E841" i="154" s="1"/>
  <c r="F841" i="154" s="1"/>
  <c r="G1086" i="154" l="1"/>
  <c r="I1029" i="154"/>
  <c r="H1030" i="154"/>
  <c r="D842" i="154"/>
  <c r="E842" i="154" s="1"/>
  <c r="F842" i="154"/>
  <c r="I1030" i="154" l="1"/>
  <c r="H1031" i="154"/>
  <c r="G1087" i="154"/>
  <c r="D843" i="154"/>
  <c r="E843" i="154" s="1"/>
  <c r="F843" i="154" s="1"/>
  <c r="G1088" i="154" l="1"/>
  <c r="I1031" i="154"/>
  <c r="H1032" i="154"/>
  <c r="D844" i="154"/>
  <c r="E844" i="154" s="1"/>
  <c r="F844" i="154" s="1"/>
  <c r="I1032" i="154" l="1"/>
  <c r="H1033" i="154"/>
  <c r="G1089" i="154"/>
  <c r="D845" i="154"/>
  <c r="E845" i="154" s="1"/>
  <c r="F845" i="154" s="1"/>
  <c r="G1090" i="154" l="1"/>
  <c r="I1033" i="154"/>
  <c r="H1034" i="154"/>
  <c r="D846" i="154"/>
  <c r="E846" i="154" s="1"/>
  <c r="F846" i="154" s="1"/>
  <c r="I1034" i="154" l="1"/>
  <c r="H1035" i="154"/>
  <c r="G1091" i="154"/>
  <c r="D847" i="154"/>
  <c r="E847" i="154" s="1"/>
  <c r="F847" i="154" s="1"/>
  <c r="G1092" i="154" l="1"/>
  <c r="I1035" i="154"/>
  <c r="H1036" i="154"/>
  <c r="D848" i="154"/>
  <c r="E848" i="154" s="1"/>
  <c r="F848" i="154" s="1"/>
  <c r="I1036" i="154" l="1"/>
  <c r="H1037" i="154"/>
  <c r="G1093" i="154"/>
  <c r="D849" i="154"/>
  <c r="E849" i="154" s="1"/>
  <c r="F849" i="154" s="1"/>
  <c r="G1094" i="154" l="1"/>
  <c r="I1037" i="154"/>
  <c r="H1038" i="154"/>
  <c r="D850" i="154"/>
  <c r="E850" i="154" s="1"/>
  <c r="F850" i="154"/>
  <c r="I1038" i="154" l="1"/>
  <c r="H1039" i="154"/>
  <c r="G1095" i="154"/>
  <c r="D851" i="154"/>
  <c r="E851" i="154" s="1"/>
  <c r="F851" i="154" s="1"/>
  <c r="G1096" i="154" l="1"/>
  <c r="I1039" i="154"/>
  <c r="H1040" i="154"/>
  <c r="D852" i="154"/>
  <c r="E852" i="154" s="1"/>
  <c r="F852" i="154" s="1"/>
  <c r="I1040" i="154" l="1"/>
  <c r="H1041" i="154"/>
  <c r="G1097" i="154"/>
  <c r="D853" i="154"/>
  <c r="E853" i="154" s="1"/>
  <c r="F853" i="154" s="1"/>
  <c r="G1098" i="154" l="1"/>
  <c r="I1041" i="154"/>
  <c r="H1042" i="154"/>
  <c r="D854" i="154"/>
  <c r="E854" i="154" s="1"/>
  <c r="F854" i="154" s="1"/>
  <c r="I1042" i="154" l="1"/>
  <c r="H1043" i="154"/>
  <c r="G1099" i="154"/>
  <c r="D855" i="154"/>
  <c r="E855" i="154" s="1"/>
  <c r="F855" i="154"/>
  <c r="G1100" i="154" l="1"/>
  <c r="I1043" i="154"/>
  <c r="H1044" i="154"/>
  <c r="D856" i="154"/>
  <c r="E856" i="154" s="1"/>
  <c r="F856" i="154" s="1"/>
  <c r="I1044" i="154" l="1"/>
  <c r="H1045" i="154"/>
  <c r="G1101" i="154"/>
  <c r="D857" i="154"/>
  <c r="E857" i="154" s="1"/>
  <c r="F857" i="154" s="1"/>
  <c r="G1102" i="154" l="1"/>
  <c r="I1045" i="154"/>
  <c r="H1046" i="154"/>
  <c r="D858" i="154"/>
  <c r="E858" i="154" s="1"/>
  <c r="F858" i="154" s="1"/>
  <c r="I1046" i="154" l="1"/>
  <c r="H1047" i="154"/>
  <c r="G1103" i="154"/>
  <c r="D859" i="154"/>
  <c r="G1104" i="154" l="1"/>
  <c r="I1047" i="154"/>
  <c r="H1048" i="154"/>
  <c r="E859" i="154"/>
  <c r="C25" i="156"/>
  <c r="I1048" i="154" l="1"/>
  <c r="H1049" i="154"/>
  <c r="G1105" i="154"/>
  <c r="B25" i="156"/>
  <c r="F859" i="154"/>
  <c r="G1106" i="154" l="1"/>
  <c r="I1049" i="154"/>
  <c r="H1050" i="154"/>
  <c r="D860" i="154"/>
  <c r="I1050" i="154" l="1"/>
  <c r="H1051" i="154"/>
  <c r="G1107" i="154"/>
  <c r="E860" i="154"/>
  <c r="G1108" i="154" l="1"/>
  <c r="I1051" i="154"/>
  <c r="H1052" i="154"/>
  <c r="F860" i="154"/>
  <c r="I1052" i="154" l="1"/>
  <c r="H1053" i="154"/>
  <c r="G1109" i="154"/>
  <c r="D861" i="154"/>
  <c r="G1110" i="154" l="1"/>
  <c r="I1053" i="154"/>
  <c r="H1054" i="154"/>
  <c r="E861" i="154"/>
  <c r="I1054" i="154" l="1"/>
  <c r="H1055" i="154"/>
  <c r="G1111" i="154"/>
  <c r="F861" i="154"/>
  <c r="G1112" i="154" l="1"/>
  <c r="I1055" i="154"/>
  <c r="H1056" i="154"/>
  <c r="D862" i="154"/>
  <c r="I1056" i="154" l="1"/>
  <c r="H1057" i="154"/>
  <c r="G1113" i="154"/>
  <c r="E862" i="154"/>
  <c r="G1114" i="154" l="1"/>
  <c r="I1057" i="154"/>
  <c r="H1058" i="154"/>
  <c r="F862" i="154"/>
  <c r="I1058" i="154" l="1"/>
  <c r="H1059" i="154"/>
  <c r="G1115" i="154"/>
  <c r="D863" i="154"/>
  <c r="G1116" i="154" l="1"/>
  <c r="I1059" i="154"/>
  <c r="H1060" i="154"/>
  <c r="E863" i="154"/>
  <c r="I1060" i="154" l="1"/>
  <c r="H1061" i="154"/>
  <c r="G1117" i="154"/>
  <c r="F863" i="154"/>
  <c r="G1118" i="154" l="1"/>
  <c r="I1061" i="154"/>
  <c r="H1062" i="154"/>
  <c r="D864" i="154"/>
  <c r="I1062" i="154" l="1"/>
  <c r="H1063" i="154"/>
  <c r="G1119" i="154"/>
  <c r="E864" i="154"/>
  <c r="G1120" i="154" l="1"/>
  <c r="I1063" i="154"/>
  <c r="H1064" i="154"/>
  <c r="F864" i="154"/>
  <c r="I1064" i="154" l="1"/>
  <c r="H1065" i="154"/>
  <c r="G1121" i="154"/>
  <c r="D865" i="154"/>
  <c r="E865" i="154" s="1"/>
  <c r="F865" i="154" s="1"/>
  <c r="G1122" i="154" l="1"/>
  <c r="I1065" i="154"/>
  <c r="H1066" i="154"/>
  <c r="D866" i="154"/>
  <c r="E866" i="154" s="1"/>
  <c r="F866" i="154" s="1"/>
  <c r="I1066" i="154" l="1"/>
  <c r="H1067" i="154"/>
  <c r="G1123" i="154"/>
  <c r="D867" i="154"/>
  <c r="E867" i="154" s="1"/>
  <c r="F867" i="154" s="1"/>
  <c r="G1124" i="154" l="1"/>
  <c r="I1067" i="154"/>
  <c r="H1068" i="154"/>
  <c r="D868" i="154"/>
  <c r="E868" i="154" s="1"/>
  <c r="F868" i="154" s="1"/>
  <c r="I1068" i="154" l="1"/>
  <c r="H1069" i="154"/>
  <c r="G1125" i="154"/>
  <c r="D869" i="154"/>
  <c r="E869" i="154" s="1"/>
  <c r="F869" i="154" s="1"/>
  <c r="G1126" i="154" l="1"/>
  <c r="I1069" i="154"/>
  <c r="H1070" i="154"/>
  <c r="D870" i="154"/>
  <c r="E870" i="154" s="1"/>
  <c r="F870" i="154" s="1"/>
  <c r="I1070" i="154" l="1"/>
  <c r="H1071" i="154"/>
  <c r="G1127" i="154"/>
  <c r="D871" i="154"/>
  <c r="E871" i="154" s="1"/>
  <c r="F871" i="154" s="1"/>
  <c r="G1128" i="154" l="1"/>
  <c r="I1071" i="154"/>
  <c r="H1072" i="154"/>
  <c r="D872" i="154"/>
  <c r="E872" i="154" s="1"/>
  <c r="F872" i="154" s="1"/>
  <c r="I1072" i="154" l="1"/>
  <c r="H1073" i="154"/>
  <c r="G1129" i="154"/>
  <c r="D873" i="154"/>
  <c r="E873" i="154" s="1"/>
  <c r="F873" i="154" s="1"/>
  <c r="G1130" i="154" l="1"/>
  <c r="I1073" i="154"/>
  <c r="H1074" i="154"/>
  <c r="D874" i="154"/>
  <c r="E874" i="154" s="1"/>
  <c r="F874" i="154" s="1"/>
  <c r="I1074" i="154" l="1"/>
  <c r="H1075" i="154"/>
  <c r="G1131" i="154"/>
  <c r="D875" i="154"/>
  <c r="E875" i="154" s="1"/>
  <c r="F875" i="154" s="1"/>
  <c r="G1132" i="154" l="1"/>
  <c r="I1075" i="154"/>
  <c r="H1076" i="154"/>
  <c r="D876" i="154"/>
  <c r="E876" i="154" s="1"/>
  <c r="F876" i="154" s="1"/>
  <c r="I1076" i="154" l="1"/>
  <c r="H1077" i="154"/>
  <c r="G1133" i="154"/>
  <c r="D877" i="154"/>
  <c r="E877" i="154" s="1"/>
  <c r="F877" i="154" s="1"/>
  <c r="G1134" i="154" l="1"/>
  <c r="I1077" i="154"/>
  <c r="H1078" i="154"/>
  <c r="D878" i="154"/>
  <c r="E878" i="154" s="1"/>
  <c r="F878" i="154" s="1"/>
  <c r="I1078" i="154" l="1"/>
  <c r="H1079" i="154"/>
  <c r="G1135" i="154"/>
  <c r="D879" i="154"/>
  <c r="E879" i="154" s="1"/>
  <c r="F879" i="154" s="1"/>
  <c r="G1136" i="154" l="1"/>
  <c r="I1079" i="154"/>
  <c r="H1080" i="154"/>
  <c r="D880" i="154"/>
  <c r="E880" i="154" s="1"/>
  <c r="F880" i="154" s="1"/>
  <c r="I1080" i="154" l="1"/>
  <c r="H1081" i="154"/>
  <c r="G1137" i="154"/>
  <c r="D881" i="154"/>
  <c r="E881" i="154" s="1"/>
  <c r="F881" i="154" s="1"/>
  <c r="G1138" i="154" l="1"/>
  <c r="I1081" i="154"/>
  <c r="H1082" i="154"/>
  <c r="D882" i="154"/>
  <c r="E882" i="154" s="1"/>
  <c r="F882" i="154"/>
  <c r="I1082" i="154" l="1"/>
  <c r="H1083" i="154"/>
  <c r="G1139" i="154"/>
  <c r="D883" i="154"/>
  <c r="E883" i="154" s="1"/>
  <c r="F883" i="154" s="1"/>
  <c r="G1140" i="154" l="1"/>
  <c r="I1083" i="154"/>
  <c r="H1084" i="154"/>
  <c r="D884" i="154"/>
  <c r="E884" i="154" s="1"/>
  <c r="F884" i="154" s="1"/>
  <c r="I1084" i="154" l="1"/>
  <c r="H1085" i="154"/>
  <c r="G1141" i="154"/>
  <c r="D885" i="154"/>
  <c r="E885" i="154" s="1"/>
  <c r="F885" i="154" s="1"/>
  <c r="G1142" i="154" l="1"/>
  <c r="I1085" i="154"/>
  <c r="H1086" i="154"/>
  <c r="D886" i="154"/>
  <c r="E886" i="154" s="1"/>
  <c r="F886" i="154" s="1"/>
  <c r="I1086" i="154" l="1"/>
  <c r="H1087" i="154"/>
  <c r="G1143" i="154"/>
  <c r="D887" i="154"/>
  <c r="E887" i="154" s="1"/>
  <c r="F887" i="154" s="1"/>
  <c r="G1144" i="154" l="1"/>
  <c r="I1087" i="154"/>
  <c r="H1088" i="154"/>
  <c r="D888" i="154"/>
  <c r="E888" i="154" s="1"/>
  <c r="F888" i="154" s="1"/>
  <c r="I1088" i="154" l="1"/>
  <c r="H1089" i="154"/>
  <c r="G1145" i="154"/>
  <c r="D889" i="154"/>
  <c r="E889" i="154" s="1"/>
  <c r="F889" i="154" s="1"/>
  <c r="G1146" i="154" l="1"/>
  <c r="I1089" i="154"/>
  <c r="H1090" i="154"/>
  <c r="D890" i="154"/>
  <c r="E890" i="154" s="1"/>
  <c r="F890" i="154"/>
  <c r="I1090" i="154" l="1"/>
  <c r="H1091" i="154"/>
  <c r="G1147" i="154"/>
  <c r="D891" i="154"/>
  <c r="E891" i="154" s="1"/>
  <c r="F891" i="154" s="1"/>
  <c r="G1148" i="154" l="1"/>
  <c r="I1091" i="154"/>
  <c r="H1092" i="154"/>
  <c r="D892" i="154"/>
  <c r="E892" i="154" s="1"/>
  <c r="F892" i="154" s="1"/>
  <c r="I1092" i="154" l="1"/>
  <c r="H1093" i="154"/>
  <c r="G1149" i="154"/>
  <c r="D893" i="154"/>
  <c r="E893" i="154" s="1"/>
  <c r="F893" i="154" s="1"/>
  <c r="G1150" i="154" l="1"/>
  <c r="I1093" i="154"/>
  <c r="H1094" i="154"/>
  <c r="D894" i="154"/>
  <c r="E894" i="154" s="1"/>
  <c r="F894" i="154" s="1"/>
  <c r="I1094" i="154" l="1"/>
  <c r="H1095" i="154"/>
  <c r="G1151" i="154"/>
  <c r="D895" i="154"/>
  <c r="E895" i="154" s="1"/>
  <c r="F895" i="154" s="1"/>
  <c r="G1152" i="154" l="1"/>
  <c r="I1095" i="154"/>
  <c r="H1096" i="154"/>
  <c r="D896" i="154"/>
  <c r="E896" i="154" s="1"/>
  <c r="F896" i="154" s="1"/>
  <c r="I1096" i="154" l="1"/>
  <c r="H1097" i="154"/>
  <c r="G1153" i="154"/>
  <c r="D897" i="154"/>
  <c r="E897" i="154" s="1"/>
  <c r="F897" i="154" s="1"/>
  <c r="G1154" i="154" l="1"/>
  <c r="I1097" i="154"/>
  <c r="H1098" i="154"/>
  <c r="D898" i="154"/>
  <c r="E898" i="154" s="1"/>
  <c r="F898" i="154" s="1"/>
  <c r="I1098" i="154" l="1"/>
  <c r="H1099" i="154"/>
  <c r="G1155" i="154"/>
  <c r="D899" i="154"/>
  <c r="E899" i="154" s="1"/>
  <c r="F899" i="154" s="1"/>
  <c r="G1156" i="154" l="1"/>
  <c r="I1099" i="154"/>
  <c r="H1100" i="154"/>
  <c r="D900" i="154"/>
  <c r="E900" i="154" s="1"/>
  <c r="F900" i="154" s="1"/>
  <c r="I1100" i="154" l="1"/>
  <c r="H1101" i="154"/>
  <c r="G1157" i="154"/>
  <c r="D901" i="154"/>
  <c r="E901" i="154" s="1"/>
  <c r="F901" i="154" s="1"/>
  <c r="G1158" i="154" l="1"/>
  <c r="I1101" i="154"/>
  <c r="H1102" i="154"/>
  <c r="D902" i="154"/>
  <c r="E902" i="154" s="1"/>
  <c r="F902" i="154" s="1"/>
  <c r="I1102" i="154" l="1"/>
  <c r="H1103" i="154"/>
  <c r="G1159" i="154"/>
  <c r="D903" i="154"/>
  <c r="E903" i="154" s="1"/>
  <c r="F903" i="154" s="1"/>
  <c r="G1160" i="154" l="1"/>
  <c r="I1103" i="154"/>
  <c r="H1104" i="154"/>
  <c r="D904" i="154"/>
  <c r="E904" i="154" s="1"/>
  <c r="F904" i="154" s="1"/>
  <c r="I1104" i="154" l="1"/>
  <c r="H1105" i="154"/>
  <c r="G1161" i="154"/>
  <c r="D905" i="154"/>
  <c r="E905" i="154" s="1"/>
  <c r="F905" i="154" s="1"/>
  <c r="G1162" i="154" l="1"/>
  <c r="I1105" i="154"/>
  <c r="H1106" i="154"/>
  <c r="D906" i="154"/>
  <c r="E906" i="154" s="1"/>
  <c r="F906" i="154"/>
  <c r="I1106" i="154" l="1"/>
  <c r="H1107" i="154"/>
  <c r="G1163" i="154"/>
  <c r="D907" i="154"/>
  <c r="E907" i="154" s="1"/>
  <c r="F907" i="154" s="1"/>
  <c r="G1164" i="154" l="1"/>
  <c r="I1107" i="154"/>
  <c r="H1108" i="154"/>
  <c r="D908" i="154"/>
  <c r="E908" i="154" s="1"/>
  <c r="F908" i="154" s="1"/>
  <c r="I1108" i="154" l="1"/>
  <c r="H1109" i="154"/>
  <c r="G1165" i="154"/>
  <c r="D909" i="154"/>
  <c r="E909" i="154" s="1"/>
  <c r="F909" i="154" s="1"/>
  <c r="G1166" i="154" l="1"/>
  <c r="I1109" i="154"/>
  <c r="H1110" i="154"/>
  <c r="D910" i="154"/>
  <c r="E910" i="154" s="1"/>
  <c r="F910" i="154" s="1"/>
  <c r="I1110" i="154" l="1"/>
  <c r="H1111" i="154"/>
  <c r="G1167" i="154"/>
  <c r="D911" i="154"/>
  <c r="E911" i="154" s="1"/>
  <c r="F911" i="154" s="1"/>
  <c r="G1168" i="154" l="1"/>
  <c r="I1111" i="154"/>
  <c r="H1112" i="154"/>
  <c r="D912" i="154"/>
  <c r="E912" i="154" s="1"/>
  <c r="F912" i="154" s="1"/>
  <c r="I1112" i="154" l="1"/>
  <c r="H1113" i="154"/>
  <c r="G1169" i="154"/>
  <c r="D913" i="154"/>
  <c r="E913" i="154" s="1"/>
  <c r="F913" i="154" s="1"/>
  <c r="G1170" i="154" l="1"/>
  <c r="I1113" i="154"/>
  <c r="H1114" i="154"/>
  <c r="D914" i="154"/>
  <c r="E914" i="154" s="1"/>
  <c r="F914" i="154" s="1"/>
  <c r="I1114" i="154" l="1"/>
  <c r="H1115" i="154"/>
  <c r="G1171" i="154"/>
  <c r="D915" i="154"/>
  <c r="E915" i="154" s="1"/>
  <c r="F915" i="154" s="1"/>
  <c r="G1172" i="154" l="1"/>
  <c r="I1115" i="154"/>
  <c r="H1116" i="154"/>
  <c r="D916" i="154"/>
  <c r="E916" i="154" s="1"/>
  <c r="F916" i="154" s="1"/>
  <c r="I1116" i="154" l="1"/>
  <c r="H1117" i="154"/>
  <c r="G1173" i="154"/>
  <c r="D917" i="154"/>
  <c r="E917" i="154" s="1"/>
  <c r="F917" i="154" s="1"/>
  <c r="G1174" i="154" l="1"/>
  <c r="I1117" i="154"/>
  <c r="H1118" i="154"/>
  <c r="D918" i="154"/>
  <c r="E918" i="154" s="1"/>
  <c r="F918" i="154" s="1"/>
  <c r="I1118" i="154" l="1"/>
  <c r="H1119" i="154"/>
  <c r="G1175" i="154"/>
  <c r="D919" i="154"/>
  <c r="G1176" i="154" l="1"/>
  <c r="I1119" i="154"/>
  <c r="H1120" i="154"/>
  <c r="E919" i="154"/>
  <c r="C26" i="156"/>
  <c r="I1120" i="154" l="1"/>
  <c r="H1121" i="154"/>
  <c r="G1177" i="154"/>
  <c r="B26" i="156"/>
  <c r="F919" i="154"/>
  <c r="G1178" i="154" l="1"/>
  <c r="I1121" i="154"/>
  <c r="H1122" i="154"/>
  <c r="D920" i="154"/>
  <c r="I1122" i="154" l="1"/>
  <c r="H1123" i="154"/>
  <c r="G1179" i="154"/>
  <c r="E920" i="154"/>
  <c r="G1180" i="154" l="1"/>
  <c r="I1123" i="154"/>
  <c r="H1124" i="154"/>
  <c r="F920" i="154"/>
  <c r="I1124" i="154" l="1"/>
  <c r="H1125" i="154"/>
  <c r="G1181" i="154"/>
  <c r="D921" i="154"/>
  <c r="G1182" i="154" l="1"/>
  <c r="I1125" i="154"/>
  <c r="H1126" i="154"/>
  <c r="E921" i="154"/>
  <c r="I1126" i="154" l="1"/>
  <c r="H1127" i="154"/>
  <c r="G1183" i="154"/>
  <c r="F921" i="154"/>
  <c r="G1184" i="154" l="1"/>
  <c r="I1127" i="154"/>
  <c r="H1128" i="154"/>
  <c r="D922" i="154"/>
  <c r="I1128" i="154" l="1"/>
  <c r="H1129" i="154"/>
  <c r="G1185" i="154"/>
  <c r="E922" i="154"/>
  <c r="G1186" i="154" l="1"/>
  <c r="I1129" i="154"/>
  <c r="H1130" i="154"/>
  <c r="F922" i="154"/>
  <c r="I1130" i="154" l="1"/>
  <c r="H1131" i="154"/>
  <c r="G1187" i="154"/>
  <c r="D923" i="154"/>
  <c r="G1188" i="154" l="1"/>
  <c r="I1131" i="154"/>
  <c r="H1132" i="154"/>
  <c r="E923" i="154"/>
  <c r="I1132" i="154" l="1"/>
  <c r="H1133" i="154"/>
  <c r="G1189" i="154"/>
  <c r="F923" i="154"/>
  <c r="G1190" i="154" l="1"/>
  <c r="I1133" i="154"/>
  <c r="H1134" i="154"/>
  <c r="D924" i="154"/>
  <c r="I1134" i="154" l="1"/>
  <c r="H1135" i="154"/>
  <c r="G1191" i="154"/>
  <c r="E924" i="154"/>
  <c r="G1192" i="154" l="1"/>
  <c r="I1135" i="154"/>
  <c r="H1136" i="154"/>
  <c r="F924" i="154"/>
  <c r="I1136" i="154" l="1"/>
  <c r="H1137" i="154"/>
  <c r="G1193" i="154"/>
  <c r="D925" i="154"/>
  <c r="E925" i="154" s="1"/>
  <c r="F925" i="154" s="1"/>
  <c r="G1194" i="154" l="1"/>
  <c r="I1137" i="154"/>
  <c r="H1138" i="154"/>
  <c r="D926" i="154"/>
  <c r="E926" i="154" s="1"/>
  <c r="F926" i="154" s="1"/>
  <c r="I1138" i="154" l="1"/>
  <c r="H1139" i="154"/>
  <c r="G1195" i="154"/>
  <c r="D927" i="154"/>
  <c r="E927" i="154" s="1"/>
  <c r="F927" i="154" s="1"/>
  <c r="G1196" i="154" l="1"/>
  <c r="I1139" i="154"/>
  <c r="H1140" i="154"/>
  <c r="D928" i="154"/>
  <c r="E928" i="154" s="1"/>
  <c r="F928" i="154" s="1"/>
  <c r="I1140" i="154" l="1"/>
  <c r="H1141" i="154"/>
  <c r="G1197" i="154"/>
  <c r="D929" i="154"/>
  <c r="E929" i="154" s="1"/>
  <c r="F929" i="154" s="1"/>
  <c r="G1198" i="154" l="1"/>
  <c r="I1141" i="154"/>
  <c r="H1142" i="154"/>
  <c r="D930" i="154"/>
  <c r="E930" i="154" s="1"/>
  <c r="F930" i="154"/>
  <c r="I1142" i="154" l="1"/>
  <c r="H1143" i="154"/>
  <c r="G1199" i="154"/>
  <c r="D931" i="154"/>
  <c r="E931" i="154" s="1"/>
  <c r="F931" i="154" s="1"/>
  <c r="G1200" i="154" l="1"/>
  <c r="I1143" i="154"/>
  <c r="H1144" i="154"/>
  <c r="D932" i="154"/>
  <c r="E932" i="154" s="1"/>
  <c r="F932" i="154" s="1"/>
  <c r="I1144" i="154" l="1"/>
  <c r="H1145" i="154"/>
  <c r="G1201" i="154"/>
  <c r="D933" i="154"/>
  <c r="E933" i="154" s="1"/>
  <c r="F933" i="154" s="1"/>
  <c r="G1202" i="154" l="1"/>
  <c r="I1145" i="154"/>
  <c r="H1146" i="154"/>
  <c r="D934" i="154"/>
  <c r="E934" i="154" s="1"/>
  <c r="F934" i="154"/>
  <c r="I1146" i="154" l="1"/>
  <c r="H1147" i="154"/>
  <c r="G1203" i="154"/>
  <c r="D935" i="154"/>
  <c r="E935" i="154" s="1"/>
  <c r="F935" i="154"/>
  <c r="G1204" i="154" l="1"/>
  <c r="I1147" i="154"/>
  <c r="H1148" i="154"/>
  <c r="D936" i="154"/>
  <c r="E936" i="154" s="1"/>
  <c r="F936" i="154" s="1"/>
  <c r="I1148" i="154" l="1"/>
  <c r="H1149" i="154"/>
  <c r="G1205" i="154"/>
  <c r="D937" i="154"/>
  <c r="E937" i="154" s="1"/>
  <c r="F937" i="154" s="1"/>
  <c r="G1206" i="154" l="1"/>
  <c r="I1149" i="154"/>
  <c r="H1150" i="154"/>
  <c r="D938" i="154"/>
  <c r="E938" i="154" s="1"/>
  <c r="F938" i="154" s="1"/>
  <c r="I1150" i="154" l="1"/>
  <c r="H1151" i="154"/>
  <c r="G1207" i="154"/>
  <c r="D939" i="154"/>
  <c r="E939" i="154" s="1"/>
  <c r="F939" i="154" s="1"/>
  <c r="G1208" i="154" l="1"/>
  <c r="I1151" i="154"/>
  <c r="H1152" i="154"/>
  <c r="D940" i="154"/>
  <c r="E940" i="154" s="1"/>
  <c r="F940" i="154" s="1"/>
  <c r="I1152" i="154" l="1"/>
  <c r="H1153" i="154"/>
  <c r="G1209" i="154"/>
  <c r="D941" i="154"/>
  <c r="E941" i="154" s="1"/>
  <c r="F941" i="154" s="1"/>
  <c r="G1210" i="154" l="1"/>
  <c r="I1153" i="154"/>
  <c r="H1154" i="154"/>
  <c r="D942" i="154"/>
  <c r="E942" i="154" s="1"/>
  <c r="F942" i="154"/>
  <c r="I1154" i="154" l="1"/>
  <c r="H1155" i="154"/>
  <c r="G1211" i="154"/>
  <c r="D943" i="154"/>
  <c r="E943" i="154" s="1"/>
  <c r="F943" i="154" s="1"/>
  <c r="G1212" i="154" l="1"/>
  <c r="I1155" i="154"/>
  <c r="H1156" i="154"/>
  <c r="D944" i="154"/>
  <c r="E944" i="154" s="1"/>
  <c r="F944" i="154" s="1"/>
  <c r="I1156" i="154" l="1"/>
  <c r="H1157" i="154"/>
  <c r="G1213" i="154"/>
  <c r="D945" i="154"/>
  <c r="E945" i="154" s="1"/>
  <c r="F945" i="154" s="1"/>
  <c r="G1214" i="154" l="1"/>
  <c r="I1157" i="154"/>
  <c r="H1158" i="154"/>
  <c r="D946" i="154"/>
  <c r="E946" i="154" s="1"/>
  <c r="F946" i="154" s="1"/>
  <c r="I1158" i="154" l="1"/>
  <c r="H1159" i="154"/>
  <c r="G1215" i="154"/>
  <c r="D947" i="154"/>
  <c r="E947" i="154" s="1"/>
  <c r="F947" i="154"/>
  <c r="G1216" i="154" l="1"/>
  <c r="I1159" i="154"/>
  <c r="H1160" i="154"/>
  <c r="D948" i="154"/>
  <c r="E948" i="154" s="1"/>
  <c r="F948" i="154" s="1"/>
  <c r="I1160" i="154" l="1"/>
  <c r="H1161" i="154"/>
  <c r="G1217" i="154"/>
  <c r="D949" i="154"/>
  <c r="E949" i="154" s="1"/>
  <c r="F949" i="154" s="1"/>
  <c r="G1218" i="154" l="1"/>
  <c r="I1161" i="154"/>
  <c r="H1162" i="154"/>
  <c r="D950" i="154"/>
  <c r="E950" i="154" s="1"/>
  <c r="F950" i="154"/>
  <c r="I1162" i="154" l="1"/>
  <c r="H1163" i="154"/>
  <c r="G1219" i="154"/>
  <c r="D951" i="154"/>
  <c r="E951" i="154" s="1"/>
  <c r="F951" i="154" s="1"/>
  <c r="G1220" i="154" l="1"/>
  <c r="I1163" i="154"/>
  <c r="H1164" i="154"/>
  <c r="D952" i="154"/>
  <c r="E952" i="154" s="1"/>
  <c r="F952" i="154" s="1"/>
  <c r="I1164" i="154" l="1"/>
  <c r="H1165" i="154"/>
  <c r="G1221" i="154"/>
  <c r="D953" i="154"/>
  <c r="E953" i="154" s="1"/>
  <c r="F953" i="154" s="1"/>
  <c r="G1222" i="154" l="1"/>
  <c r="I1165" i="154"/>
  <c r="H1166" i="154"/>
  <c r="D954" i="154"/>
  <c r="E954" i="154" s="1"/>
  <c r="F954" i="154" s="1"/>
  <c r="I1166" i="154" l="1"/>
  <c r="H1167" i="154"/>
  <c r="G1223" i="154"/>
  <c r="D955" i="154"/>
  <c r="E955" i="154" s="1"/>
  <c r="F955" i="154" s="1"/>
  <c r="G1224" i="154" l="1"/>
  <c r="I1167" i="154"/>
  <c r="H1168" i="154"/>
  <c r="D956" i="154"/>
  <c r="E956" i="154" s="1"/>
  <c r="F956" i="154" s="1"/>
  <c r="I1168" i="154" l="1"/>
  <c r="H1169" i="154"/>
  <c r="G1225" i="154"/>
  <c r="D957" i="154"/>
  <c r="E957" i="154" s="1"/>
  <c r="F957" i="154" s="1"/>
  <c r="G1226" i="154" l="1"/>
  <c r="I1169" i="154"/>
  <c r="H1170" i="154"/>
  <c r="D958" i="154"/>
  <c r="E958" i="154" s="1"/>
  <c r="F958" i="154"/>
  <c r="I1170" i="154" l="1"/>
  <c r="H1171" i="154"/>
  <c r="G1227" i="154"/>
  <c r="D959" i="154"/>
  <c r="E959" i="154" s="1"/>
  <c r="F959" i="154" s="1"/>
  <c r="G1228" i="154" l="1"/>
  <c r="I1171" i="154"/>
  <c r="H1172" i="154"/>
  <c r="D960" i="154"/>
  <c r="E960" i="154" s="1"/>
  <c r="F960" i="154" s="1"/>
  <c r="I1172" i="154" l="1"/>
  <c r="H1173" i="154"/>
  <c r="G1229" i="154"/>
  <c r="D961" i="154"/>
  <c r="E961" i="154" s="1"/>
  <c r="F961" i="154" s="1"/>
  <c r="G1230" i="154" l="1"/>
  <c r="I1173" i="154"/>
  <c r="H1174" i="154"/>
  <c r="D962" i="154"/>
  <c r="E962" i="154" s="1"/>
  <c r="F962" i="154" s="1"/>
  <c r="I1174" i="154" l="1"/>
  <c r="H1175" i="154"/>
  <c r="G1231" i="154"/>
  <c r="D963" i="154"/>
  <c r="E963" i="154" s="1"/>
  <c r="F963" i="154" s="1"/>
  <c r="G1232" i="154" l="1"/>
  <c r="I1175" i="154"/>
  <c r="H1176" i="154"/>
  <c r="D964" i="154"/>
  <c r="E964" i="154" s="1"/>
  <c r="F964" i="154" s="1"/>
  <c r="I1176" i="154" l="1"/>
  <c r="H1177" i="154"/>
  <c r="G1233" i="154"/>
  <c r="D965" i="154"/>
  <c r="E965" i="154" s="1"/>
  <c r="F965" i="154" s="1"/>
  <c r="G1234" i="154" l="1"/>
  <c r="I1177" i="154"/>
  <c r="H1178" i="154"/>
  <c r="D966" i="154"/>
  <c r="E966" i="154" s="1"/>
  <c r="F966" i="154" s="1"/>
  <c r="I1178" i="154" l="1"/>
  <c r="H1179" i="154"/>
  <c r="G1235" i="154"/>
  <c r="D967" i="154"/>
  <c r="E967" i="154" s="1"/>
  <c r="F967" i="154" s="1"/>
  <c r="G1236" i="154" l="1"/>
  <c r="I1179" i="154"/>
  <c r="H1180" i="154"/>
  <c r="D968" i="154"/>
  <c r="E968" i="154" s="1"/>
  <c r="F968" i="154" s="1"/>
  <c r="I1180" i="154" l="1"/>
  <c r="H1181" i="154"/>
  <c r="G1237" i="154"/>
  <c r="D969" i="154"/>
  <c r="E969" i="154" s="1"/>
  <c r="F969" i="154" s="1"/>
  <c r="G1238" i="154" l="1"/>
  <c r="I1181" i="154"/>
  <c r="H1182" i="154"/>
  <c r="D970" i="154"/>
  <c r="E970" i="154" s="1"/>
  <c r="F970" i="154" s="1"/>
  <c r="I1182" i="154" l="1"/>
  <c r="H1183" i="154"/>
  <c r="G1239" i="154"/>
  <c r="D971" i="154"/>
  <c r="E971" i="154" s="1"/>
  <c r="F971" i="154" s="1"/>
  <c r="G1240" i="154" l="1"/>
  <c r="I1183" i="154"/>
  <c r="H1184" i="154"/>
  <c r="D972" i="154"/>
  <c r="E972" i="154" s="1"/>
  <c r="F972" i="154" s="1"/>
  <c r="I1184" i="154" l="1"/>
  <c r="H1185" i="154"/>
  <c r="G1241" i="154"/>
  <c r="D973" i="154"/>
  <c r="E973" i="154" s="1"/>
  <c r="F973" i="154" s="1"/>
  <c r="G1242" i="154" l="1"/>
  <c r="I1185" i="154"/>
  <c r="H1186" i="154"/>
  <c r="D974" i="154"/>
  <c r="E974" i="154" s="1"/>
  <c r="F974" i="154" s="1"/>
  <c r="I1186" i="154" l="1"/>
  <c r="H1187" i="154"/>
  <c r="G1243" i="154"/>
  <c r="D975" i="154"/>
  <c r="E975" i="154" s="1"/>
  <c r="F975" i="154" s="1"/>
  <c r="K42" i="155" l="1"/>
  <c r="I1187" i="154"/>
  <c r="H1188" i="154"/>
  <c r="D976" i="154"/>
  <c r="E976" i="154" s="1"/>
  <c r="F976" i="154" s="1"/>
  <c r="I1188" i="154" l="1"/>
  <c r="H1189" i="154"/>
  <c r="D977" i="154"/>
  <c r="E977" i="154" s="1"/>
  <c r="F977" i="154" s="1"/>
  <c r="I1189" i="154" l="1"/>
  <c r="H1190" i="154"/>
  <c r="D978" i="154"/>
  <c r="E978" i="154" s="1"/>
  <c r="F978" i="154" s="1"/>
  <c r="I1190" i="154" l="1"/>
  <c r="H1191" i="154"/>
  <c r="D979" i="154"/>
  <c r="I1191" i="154" l="1"/>
  <c r="H1192" i="154"/>
  <c r="E979" i="154"/>
  <c r="C27" i="156"/>
  <c r="I1192" i="154" l="1"/>
  <c r="H1193" i="154"/>
  <c r="B27" i="156"/>
  <c r="F979" i="154"/>
  <c r="I1193" i="154" l="1"/>
  <c r="H1194" i="154"/>
  <c r="D980" i="154"/>
  <c r="I1194" i="154" l="1"/>
  <c r="H1195" i="154"/>
  <c r="E980" i="154"/>
  <c r="I1195" i="154" l="1"/>
  <c r="H1196" i="154"/>
  <c r="F980" i="154"/>
  <c r="I1196" i="154" l="1"/>
  <c r="H1197" i="154"/>
  <c r="D981" i="154"/>
  <c r="E981" i="154" l="1"/>
  <c r="D982" i="154"/>
  <c r="E982" i="154" s="1"/>
  <c r="F982" i="154"/>
  <c r="I1197" i="154"/>
  <c r="H1198" i="154"/>
  <c r="F981" i="154" l="1"/>
  <c r="D983" i="154"/>
  <c r="I1198" i="154"/>
  <c r="H1199" i="154"/>
  <c r="E983" i="154" l="1"/>
  <c r="D984" i="154"/>
  <c r="E984" i="154" s="1"/>
  <c r="F984" i="154" s="1"/>
  <c r="I1199" i="154"/>
  <c r="H1200" i="154"/>
  <c r="F983" i="154" l="1"/>
  <c r="D985" i="154"/>
  <c r="F985" i="154"/>
  <c r="I1200" i="154"/>
  <c r="H1201" i="154"/>
  <c r="E985" i="154" l="1"/>
  <c r="D986" i="154"/>
  <c r="E986" i="154" s="1"/>
  <c r="F986" i="154" s="1"/>
  <c r="I1201" i="154"/>
  <c r="H1202" i="154"/>
  <c r="D987" i="154" l="1"/>
  <c r="I1202" i="154"/>
  <c r="H1203" i="154"/>
  <c r="E987" i="154" l="1"/>
  <c r="D988" i="154"/>
  <c r="E988" i="154" s="1"/>
  <c r="F988" i="154" s="1"/>
  <c r="I1203" i="154"/>
  <c r="H1204" i="154"/>
  <c r="F987" i="154" l="1"/>
  <c r="D989" i="154"/>
  <c r="I1204" i="154"/>
  <c r="H1205" i="154"/>
  <c r="E989" i="154" l="1"/>
  <c r="F989" i="154" s="1"/>
  <c r="D990" i="154"/>
  <c r="E990" i="154" s="1"/>
  <c r="F990" i="154" s="1"/>
  <c r="I1205" i="154"/>
  <c r="H1206" i="154"/>
  <c r="D991" i="154" l="1"/>
  <c r="E991" i="154" s="1"/>
  <c r="F991" i="154" s="1"/>
  <c r="I1206" i="154"/>
  <c r="H1207" i="154"/>
  <c r="D992" i="154" l="1"/>
  <c r="E992" i="154" s="1"/>
  <c r="F992" i="154" s="1"/>
  <c r="I1207" i="154"/>
  <c r="H1208" i="154"/>
  <c r="D993" i="154" l="1"/>
  <c r="E993" i="154" s="1"/>
  <c r="F993" i="154"/>
  <c r="I1208" i="154"/>
  <c r="H1209" i="154"/>
  <c r="I1209" i="154" l="1"/>
  <c r="H1210" i="154"/>
  <c r="D994" i="154"/>
  <c r="E994" i="154" s="1"/>
  <c r="F994" i="154" s="1"/>
  <c r="D995" i="154" l="1"/>
  <c r="E995" i="154" s="1"/>
  <c r="F995" i="154" s="1"/>
  <c r="I1210" i="154"/>
  <c r="H1211" i="154"/>
  <c r="D996" i="154" l="1"/>
  <c r="E996" i="154" s="1"/>
  <c r="F996" i="154" s="1"/>
  <c r="I1211" i="154"/>
  <c r="H1212" i="154"/>
  <c r="D997" i="154" l="1"/>
  <c r="E997" i="154" s="1"/>
  <c r="F997" i="154" s="1"/>
  <c r="I1212" i="154"/>
  <c r="H1213" i="154"/>
  <c r="D998" i="154" l="1"/>
  <c r="E998" i="154" s="1"/>
  <c r="F998" i="154"/>
  <c r="I1213" i="154"/>
  <c r="H1214" i="154"/>
  <c r="I1214" i="154" l="1"/>
  <c r="H1215" i="154"/>
  <c r="D999" i="154"/>
  <c r="E999" i="154" s="1"/>
  <c r="F999" i="154" s="1"/>
  <c r="D1000" i="154" l="1"/>
  <c r="E1000" i="154" s="1"/>
  <c r="F1000" i="154" s="1"/>
  <c r="I1215" i="154"/>
  <c r="H1216" i="154"/>
  <c r="D1001" i="154" l="1"/>
  <c r="E1001" i="154" s="1"/>
  <c r="F1001" i="154"/>
  <c r="I1216" i="154"/>
  <c r="H1217" i="154"/>
  <c r="I1217" i="154" l="1"/>
  <c r="H1218" i="154"/>
  <c r="D1002" i="154"/>
  <c r="E1002" i="154" s="1"/>
  <c r="F1002" i="154" s="1"/>
  <c r="D1003" i="154" l="1"/>
  <c r="E1003" i="154" s="1"/>
  <c r="F1003" i="154" s="1"/>
  <c r="I1218" i="154"/>
  <c r="H1219" i="154"/>
  <c r="D1004" i="154" l="1"/>
  <c r="E1004" i="154" s="1"/>
  <c r="F1004" i="154" s="1"/>
  <c r="I1219" i="154"/>
  <c r="H1220" i="154"/>
  <c r="D1005" i="154" l="1"/>
  <c r="E1005" i="154" s="1"/>
  <c r="F1005" i="154" s="1"/>
  <c r="I1220" i="154"/>
  <c r="H1221" i="154"/>
  <c r="D1006" i="154" l="1"/>
  <c r="E1006" i="154" s="1"/>
  <c r="F1006" i="154"/>
  <c r="I1221" i="154"/>
  <c r="H1222" i="154"/>
  <c r="I1222" i="154" l="1"/>
  <c r="H1223" i="154"/>
  <c r="D1007" i="154"/>
  <c r="E1007" i="154" s="1"/>
  <c r="F1007" i="154" s="1"/>
  <c r="D1008" i="154" l="1"/>
  <c r="E1008" i="154" s="1"/>
  <c r="F1008" i="154" s="1"/>
  <c r="I1223" i="154"/>
  <c r="H1224" i="154"/>
  <c r="D1009" i="154" l="1"/>
  <c r="E1009" i="154" s="1"/>
  <c r="F1009" i="154"/>
  <c r="I1224" i="154"/>
  <c r="H1225" i="154"/>
  <c r="I1225" i="154" l="1"/>
  <c r="H1226" i="154"/>
  <c r="D1010" i="154"/>
  <c r="E1010" i="154" s="1"/>
  <c r="F1010" i="154" s="1"/>
  <c r="D1011" i="154" l="1"/>
  <c r="E1011" i="154" s="1"/>
  <c r="F1011" i="154" s="1"/>
  <c r="I1226" i="154"/>
  <c r="H1227" i="154"/>
  <c r="D1012" i="154" l="1"/>
  <c r="E1012" i="154" s="1"/>
  <c r="F1012" i="154" s="1"/>
  <c r="I1227" i="154"/>
  <c r="H1228" i="154"/>
  <c r="D1013" i="154" l="1"/>
  <c r="E1013" i="154" s="1"/>
  <c r="F1013" i="154" s="1"/>
  <c r="I1228" i="154"/>
  <c r="H1229" i="154"/>
  <c r="D1014" i="154" l="1"/>
  <c r="E1014" i="154" s="1"/>
  <c r="F1014" i="154"/>
  <c r="I1229" i="154"/>
  <c r="H1230" i="154"/>
  <c r="I1230" i="154" l="1"/>
  <c r="H1231" i="154"/>
  <c r="D1015" i="154"/>
  <c r="E1015" i="154" s="1"/>
  <c r="F1015" i="154" s="1"/>
  <c r="D1016" i="154" l="1"/>
  <c r="E1016" i="154" s="1"/>
  <c r="F1016" i="154" s="1"/>
  <c r="I1231" i="154"/>
  <c r="H1232" i="154"/>
  <c r="D1017" i="154" l="1"/>
  <c r="E1017" i="154" s="1"/>
  <c r="F1017" i="154"/>
  <c r="I1232" i="154"/>
  <c r="H1233" i="154"/>
  <c r="I1233" i="154" l="1"/>
  <c r="H1234" i="154"/>
  <c r="D1018" i="154"/>
  <c r="E1018" i="154" s="1"/>
  <c r="F1018" i="154" s="1"/>
  <c r="D1019" i="154" l="1"/>
  <c r="E1019" i="154" s="1"/>
  <c r="F1019" i="154" s="1"/>
  <c r="I1234" i="154"/>
  <c r="H1235" i="154"/>
  <c r="D1020" i="154" l="1"/>
  <c r="E1020" i="154" s="1"/>
  <c r="F1020" i="154" s="1"/>
  <c r="I1235" i="154"/>
  <c r="H1236" i="154"/>
  <c r="D1021" i="154" l="1"/>
  <c r="E1021" i="154" s="1"/>
  <c r="F1021" i="154" s="1"/>
  <c r="I1236" i="154"/>
  <c r="H1237" i="154"/>
  <c r="D1022" i="154" l="1"/>
  <c r="E1022" i="154" s="1"/>
  <c r="F1022" i="154" s="1"/>
  <c r="I1237" i="154"/>
  <c r="H1238" i="154"/>
  <c r="D1023" i="154" l="1"/>
  <c r="E1023" i="154" s="1"/>
  <c r="F1023" i="154" s="1"/>
  <c r="I1238" i="154"/>
  <c r="H1239" i="154"/>
  <c r="D1024" i="154" l="1"/>
  <c r="E1024" i="154" s="1"/>
  <c r="F1024" i="154" s="1"/>
  <c r="I1239" i="154"/>
  <c r="H1240" i="154"/>
  <c r="D1025" i="154" l="1"/>
  <c r="E1025" i="154" s="1"/>
  <c r="F1025" i="154"/>
  <c r="I1240" i="154"/>
  <c r="H1241" i="154"/>
  <c r="I1241" i="154" l="1"/>
  <c r="H1242" i="154"/>
  <c r="D1026" i="154"/>
  <c r="E1026" i="154" s="1"/>
  <c r="F1026" i="154" s="1"/>
  <c r="D1027" i="154" l="1"/>
  <c r="E1027" i="154" s="1"/>
  <c r="F1027" i="154" s="1"/>
  <c r="I1242" i="154"/>
  <c r="H1243" i="154"/>
  <c r="I1243" i="154" s="1"/>
  <c r="D1028" i="154" l="1"/>
  <c r="E1028" i="154" s="1"/>
  <c r="F1028" i="154" s="1"/>
  <c r="D1029" i="154" l="1"/>
  <c r="E1029" i="154" s="1"/>
  <c r="F1029" i="154" s="1"/>
  <c r="D1030" i="154" l="1"/>
  <c r="E1030" i="154" s="1"/>
  <c r="F1030" i="154"/>
  <c r="D1031" i="154" l="1"/>
  <c r="E1031" i="154" s="1"/>
  <c r="F1031" i="154" s="1"/>
  <c r="D1032" i="154" l="1"/>
  <c r="E1032" i="154" s="1"/>
  <c r="F1032" i="154" s="1"/>
  <c r="D1033" i="154" l="1"/>
  <c r="E1033" i="154" s="1"/>
  <c r="F1033" i="154"/>
  <c r="D1034" i="154" l="1"/>
  <c r="E1034" i="154" s="1"/>
  <c r="F1034" i="154" s="1"/>
  <c r="D1035" i="154" l="1"/>
  <c r="E1035" i="154" s="1"/>
  <c r="F1035" i="154" s="1"/>
  <c r="D1036" i="154" l="1"/>
  <c r="E1036" i="154" s="1"/>
  <c r="F1036" i="154" s="1"/>
  <c r="D1037" i="154" l="1"/>
  <c r="E1037" i="154" s="1"/>
  <c r="F1037" i="154" s="1"/>
  <c r="D1038" i="154" l="1"/>
  <c r="E1038" i="154" s="1"/>
  <c r="F1038" i="154"/>
  <c r="D1039" i="154" l="1"/>
  <c r="E1039" i="154" l="1"/>
  <c r="C28" i="156"/>
  <c r="D1040" i="154"/>
  <c r="E1040" i="154" l="1"/>
  <c r="F1039" i="154"/>
  <c r="B28" i="156"/>
  <c r="D1041" i="154"/>
  <c r="E1041" i="154" s="1"/>
  <c r="F1041" i="154"/>
  <c r="F1040" i="154" l="1"/>
  <c r="D1042" i="154"/>
  <c r="E1042" i="154" l="1"/>
  <c r="D1043" i="154"/>
  <c r="E1043" i="154" s="1"/>
  <c r="F1043" i="154" s="1"/>
  <c r="F1042" i="154" l="1"/>
  <c r="D1044" i="154"/>
  <c r="E1044" i="154" l="1"/>
  <c r="D1045" i="154"/>
  <c r="E1045" i="154" s="1"/>
  <c r="F1045" i="154" s="1"/>
  <c r="F1044" i="154" l="1"/>
  <c r="D1046" i="154"/>
  <c r="F1046" i="154"/>
  <c r="E1046" i="154" l="1"/>
  <c r="D1047" i="154"/>
  <c r="E1047" i="154" s="1"/>
  <c r="F1047" i="154" s="1"/>
  <c r="D1048" i="154" l="1"/>
  <c r="E1048" i="154" l="1"/>
  <c r="F1048" i="154" s="1"/>
  <c r="D1049" i="154"/>
  <c r="E1049" i="154" s="1"/>
  <c r="F1049" i="154"/>
  <c r="D1050" i="154" l="1"/>
  <c r="E1050" i="154" s="1"/>
  <c r="F1050" i="154" s="1"/>
  <c r="D1051" i="154" l="1"/>
  <c r="E1051" i="154" s="1"/>
  <c r="F1051" i="154" s="1"/>
  <c r="D1052" i="154" l="1"/>
  <c r="E1052" i="154" s="1"/>
  <c r="F1052" i="154" s="1"/>
  <c r="D1053" i="154" l="1"/>
  <c r="E1053" i="154" s="1"/>
  <c r="F1053" i="154" s="1"/>
  <c r="D1054" i="154" l="1"/>
  <c r="E1054" i="154" s="1"/>
  <c r="F1054" i="154"/>
  <c r="D1055" i="154" l="1"/>
  <c r="E1055" i="154" s="1"/>
  <c r="F1055" i="154" s="1"/>
  <c r="D1056" i="154" l="1"/>
  <c r="E1056" i="154" s="1"/>
  <c r="F1056" i="154" s="1"/>
  <c r="D1057" i="154" l="1"/>
  <c r="E1057" i="154" s="1"/>
  <c r="F1057" i="154"/>
  <c r="D1058" i="154" l="1"/>
  <c r="E1058" i="154" s="1"/>
  <c r="F1058" i="154" s="1"/>
  <c r="D1059" i="154" l="1"/>
  <c r="E1059" i="154" s="1"/>
  <c r="F1059" i="154" s="1"/>
  <c r="D1060" i="154" l="1"/>
  <c r="E1060" i="154" s="1"/>
  <c r="F1060" i="154" s="1"/>
  <c r="D1061" i="154" l="1"/>
  <c r="E1061" i="154" s="1"/>
  <c r="F1061" i="154" s="1"/>
  <c r="D1062" i="154" l="1"/>
  <c r="E1062" i="154" s="1"/>
  <c r="F1062" i="154"/>
  <c r="D1063" i="154" l="1"/>
  <c r="E1063" i="154" s="1"/>
  <c r="F1063" i="154" s="1"/>
  <c r="D1064" i="154" l="1"/>
  <c r="E1064" i="154" s="1"/>
  <c r="F1064" i="154" s="1"/>
  <c r="D1065" i="154" l="1"/>
  <c r="E1065" i="154" s="1"/>
  <c r="F1065" i="154"/>
  <c r="D1066" i="154" l="1"/>
  <c r="E1066" i="154" s="1"/>
  <c r="F1066" i="154" s="1"/>
  <c r="D1067" i="154" l="1"/>
  <c r="E1067" i="154" s="1"/>
  <c r="F1067" i="154" s="1"/>
  <c r="D1068" i="154" l="1"/>
  <c r="E1068" i="154" s="1"/>
  <c r="F1068" i="154" s="1"/>
  <c r="D1069" i="154" l="1"/>
  <c r="E1069" i="154" s="1"/>
  <c r="F1069" i="154" s="1"/>
  <c r="D1070" i="154" l="1"/>
  <c r="E1070" i="154" s="1"/>
  <c r="F1070" i="154"/>
  <c r="D1071" i="154" l="1"/>
  <c r="E1071" i="154" s="1"/>
  <c r="F1071" i="154" s="1"/>
  <c r="D1072" i="154" l="1"/>
  <c r="E1072" i="154" s="1"/>
  <c r="F1072" i="154" s="1"/>
  <c r="D1073" i="154" l="1"/>
  <c r="E1073" i="154" s="1"/>
  <c r="F1073" i="154"/>
  <c r="D1074" i="154" l="1"/>
  <c r="E1074" i="154" s="1"/>
  <c r="F1074" i="154" s="1"/>
  <c r="D1075" i="154" l="1"/>
  <c r="E1075" i="154" s="1"/>
  <c r="F1075" i="154" s="1"/>
  <c r="D1076" i="154" l="1"/>
  <c r="E1076" i="154" s="1"/>
  <c r="F1076" i="154" s="1"/>
  <c r="D1077" i="154" l="1"/>
  <c r="E1077" i="154" s="1"/>
  <c r="F1077" i="154" s="1"/>
  <c r="D1078" i="154" l="1"/>
  <c r="E1078" i="154" s="1"/>
  <c r="F1078" i="154"/>
  <c r="D1079" i="154" l="1"/>
  <c r="E1079" i="154" s="1"/>
  <c r="F1079" i="154" s="1"/>
  <c r="D1080" i="154" l="1"/>
  <c r="E1080" i="154" s="1"/>
  <c r="F1080" i="154" s="1"/>
  <c r="D1081" i="154" l="1"/>
  <c r="E1081" i="154" s="1"/>
  <c r="F1081" i="154"/>
  <c r="D1082" i="154" l="1"/>
  <c r="E1082" i="154" s="1"/>
  <c r="F1082" i="154" s="1"/>
  <c r="D1083" i="154" l="1"/>
  <c r="E1083" i="154" s="1"/>
  <c r="F1083" i="154" s="1"/>
  <c r="D1084" i="154" l="1"/>
  <c r="E1084" i="154" s="1"/>
  <c r="F1084" i="154" s="1"/>
  <c r="D1085" i="154" l="1"/>
  <c r="E1085" i="154" s="1"/>
  <c r="F1085" i="154" s="1"/>
  <c r="D1086" i="154" l="1"/>
  <c r="E1086" i="154" s="1"/>
  <c r="F1086" i="154"/>
  <c r="D1087" i="154" l="1"/>
  <c r="E1087" i="154" s="1"/>
  <c r="F1087" i="154" s="1"/>
  <c r="D1088" i="154" l="1"/>
  <c r="E1088" i="154" s="1"/>
  <c r="F1088" i="154" s="1"/>
  <c r="D1089" i="154" l="1"/>
  <c r="E1089" i="154" s="1"/>
  <c r="F1089" i="154"/>
  <c r="D1090" i="154" l="1"/>
  <c r="E1090" i="154" s="1"/>
  <c r="F1090" i="154" s="1"/>
  <c r="D1091" i="154" l="1"/>
  <c r="E1091" i="154" s="1"/>
  <c r="F1091" i="154" s="1"/>
  <c r="D1092" i="154" l="1"/>
  <c r="E1092" i="154" s="1"/>
  <c r="F1092" i="154" s="1"/>
  <c r="D1093" i="154" l="1"/>
  <c r="E1093" i="154" s="1"/>
  <c r="F1093" i="154" s="1"/>
  <c r="D1094" i="154" l="1"/>
  <c r="E1094" i="154" s="1"/>
  <c r="F1094" i="154" s="1"/>
  <c r="D1095" i="154" l="1"/>
  <c r="E1095" i="154" s="1"/>
  <c r="F1095" i="154" s="1"/>
  <c r="D1096" i="154" l="1"/>
  <c r="E1096" i="154" s="1"/>
  <c r="F1096" i="154" s="1"/>
  <c r="D1097" i="154" l="1"/>
  <c r="E1097" i="154" s="1"/>
  <c r="F1097" i="154"/>
  <c r="D1098" i="154" l="1"/>
  <c r="E1098" i="154" s="1"/>
  <c r="F1098" i="154" s="1"/>
  <c r="D1099" i="154" l="1"/>
  <c r="E1099" i="154" l="1"/>
  <c r="C29" i="156"/>
  <c r="D1100" i="154"/>
  <c r="E1100" i="154" l="1"/>
  <c r="F1099" i="154"/>
  <c r="B29" i="156"/>
  <c r="D1101" i="154"/>
  <c r="E1101" i="154" s="1"/>
  <c r="F1101" i="154" s="1"/>
  <c r="F1100" i="154" l="1"/>
  <c r="D1102" i="154"/>
  <c r="F1102" i="154"/>
  <c r="E1102" i="154" l="1"/>
  <c r="D1103" i="154"/>
  <c r="E1103" i="154" s="1"/>
  <c r="F1103" i="154" s="1"/>
  <c r="D1104" i="154" l="1"/>
  <c r="E1104" i="154" l="1"/>
  <c r="D1105" i="154"/>
  <c r="E1105" i="154" s="1"/>
  <c r="F1105" i="154"/>
  <c r="F1104" i="154" l="1"/>
  <c r="D1106" i="154"/>
  <c r="E1106" i="154" l="1"/>
  <c r="D1107" i="154"/>
  <c r="E1107" i="154" s="1"/>
  <c r="F1107" i="154" s="1"/>
  <c r="F1106" i="154" l="1"/>
  <c r="D1108" i="154"/>
  <c r="E1108" i="154" l="1"/>
  <c r="F1108" i="154" s="1"/>
  <c r="D1109" i="154"/>
  <c r="E1109" i="154" s="1"/>
  <c r="F1109" i="154" s="1"/>
  <c r="D1110" i="154" l="1"/>
  <c r="E1110" i="154" s="1"/>
  <c r="F1110" i="154" s="1"/>
  <c r="D1111" i="154" l="1"/>
  <c r="E1111" i="154" s="1"/>
  <c r="F1111" i="154" s="1"/>
  <c r="D1112" i="154" l="1"/>
  <c r="E1112" i="154" s="1"/>
  <c r="F1112" i="154" s="1"/>
  <c r="D1113" i="154" l="1"/>
  <c r="E1113" i="154" s="1"/>
  <c r="F1113" i="154"/>
  <c r="D1114" i="154" l="1"/>
  <c r="E1114" i="154" s="1"/>
  <c r="F1114" i="154" s="1"/>
  <c r="D1115" i="154" l="1"/>
  <c r="E1115" i="154" s="1"/>
  <c r="F1115" i="154" s="1"/>
  <c r="D1116" i="154" l="1"/>
  <c r="E1116" i="154" s="1"/>
  <c r="F1116" i="154" s="1"/>
  <c r="D1117" i="154" l="1"/>
  <c r="E1117" i="154" s="1"/>
  <c r="F1117" i="154"/>
  <c r="D1118" i="154" l="1"/>
  <c r="E1118" i="154" s="1"/>
  <c r="F1118" i="154" s="1"/>
  <c r="D1119" i="154" l="1"/>
  <c r="E1119" i="154" s="1"/>
  <c r="F1119" i="154" s="1"/>
  <c r="D1120" i="154" l="1"/>
  <c r="E1120" i="154" s="1"/>
  <c r="F1120" i="154" s="1"/>
  <c r="D1121" i="154" l="1"/>
  <c r="E1121" i="154" s="1"/>
  <c r="F1121" i="154"/>
  <c r="D1122" i="154" l="1"/>
  <c r="E1122" i="154" s="1"/>
  <c r="F1122" i="154" s="1"/>
  <c r="D1123" i="154" l="1"/>
  <c r="E1123" i="154" s="1"/>
  <c r="F1123" i="154" s="1"/>
  <c r="D1124" i="154" l="1"/>
  <c r="E1124" i="154" s="1"/>
  <c r="F1124" i="154" s="1"/>
  <c r="D1125" i="154" l="1"/>
  <c r="E1125" i="154" s="1"/>
  <c r="F1125" i="154"/>
  <c r="D1126" i="154" l="1"/>
  <c r="E1126" i="154" s="1"/>
  <c r="F1126" i="154" s="1"/>
  <c r="D1127" i="154" l="1"/>
  <c r="E1127" i="154" s="1"/>
  <c r="F1127" i="154" s="1"/>
  <c r="D1128" i="154" l="1"/>
  <c r="E1128" i="154" s="1"/>
  <c r="F1128" i="154" s="1"/>
  <c r="D1129" i="154" l="1"/>
  <c r="E1129" i="154" s="1"/>
  <c r="F1129" i="154"/>
  <c r="D1130" i="154" l="1"/>
  <c r="E1130" i="154" s="1"/>
  <c r="F1130" i="154"/>
  <c r="D1131" i="154" l="1"/>
  <c r="E1131" i="154" s="1"/>
  <c r="F1131" i="154" s="1"/>
  <c r="D1132" i="154" l="1"/>
  <c r="E1132" i="154" s="1"/>
  <c r="F1132" i="154" s="1"/>
  <c r="D1133" i="154" l="1"/>
  <c r="E1133" i="154" s="1"/>
  <c r="F1133" i="154"/>
  <c r="D1134" i="154" l="1"/>
  <c r="E1134" i="154" s="1"/>
  <c r="F1134" i="154" s="1"/>
  <c r="D1135" i="154" l="1"/>
  <c r="E1135" i="154" s="1"/>
  <c r="F1135" i="154" s="1"/>
  <c r="D1136" i="154" l="1"/>
  <c r="E1136" i="154" s="1"/>
  <c r="F1136" i="154" s="1"/>
  <c r="D1137" i="154" l="1"/>
  <c r="E1137" i="154" s="1"/>
  <c r="F1137" i="154"/>
  <c r="D1138" i="154" l="1"/>
  <c r="E1138" i="154" s="1"/>
  <c r="F1138" i="154" s="1"/>
  <c r="D1139" i="154" l="1"/>
  <c r="E1139" i="154" s="1"/>
  <c r="F1139" i="154" s="1"/>
  <c r="D1140" i="154" l="1"/>
  <c r="E1140" i="154" s="1"/>
  <c r="F1140" i="154" s="1"/>
  <c r="D1141" i="154" l="1"/>
  <c r="E1141" i="154" s="1"/>
  <c r="F1141" i="154"/>
  <c r="D1142" i="154" l="1"/>
  <c r="E1142" i="154" s="1"/>
  <c r="F1142" i="154" s="1"/>
  <c r="D1143" i="154" l="1"/>
  <c r="E1143" i="154" s="1"/>
  <c r="F1143" i="154" s="1"/>
  <c r="D1144" i="154" l="1"/>
  <c r="E1144" i="154" s="1"/>
  <c r="F1144" i="154" s="1"/>
  <c r="D1145" i="154" l="1"/>
  <c r="E1145" i="154" s="1"/>
  <c r="F1145" i="154"/>
  <c r="D1146" i="154" l="1"/>
  <c r="E1146" i="154" s="1"/>
  <c r="F1146" i="154" s="1"/>
  <c r="D1147" i="154" l="1"/>
  <c r="E1147" i="154" s="1"/>
  <c r="F1147" i="154" s="1"/>
  <c r="D1148" i="154" l="1"/>
  <c r="E1148" i="154" s="1"/>
  <c r="F1148" i="154" s="1"/>
  <c r="D1149" i="154" l="1"/>
  <c r="E1149" i="154" s="1"/>
  <c r="F1149" i="154"/>
  <c r="D1150" i="154" l="1"/>
  <c r="E1150" i="154" s="1"/>
  <c r="F1150" i="154" s="1"/>
  <c r="D1151" i="154" l="1"/>
  <c r="E1151" i="154" s="1"/>
  <c r="F1151" i="154" s="1"/>
  <c r="D1152" i="154" l="1"/>
  <c r="E1152" i="154" s="1"/>
  <c r="F1152" i="154" s="1"/>
  <c r="D1153" i="154" l="1"/>
  <c r="E1153" i="154" s="1"/>
  <c r="F1153" i="154"/>
  <c r="D1154" i="154" l="1"/>
  <c r="E1154" i="154" s="1"/>
  <c r="F1154" i="154" s="1"/>
  <c r="D1155" i="154" l="1"/>
  <c r="E1155" i="154" s="1"/>
  <c r="F1155" i="154" s="1"/>
  <c r="D1156" i="154" l="1"/>
  <c r="E1156" i="154" s="1"/>
  <c r="F1156" i="154" s="1"/>
  <c r="D1157" i="154" l="1"/>
  <c r="E1157" i="154" s="1"/>
  <c r="F1157" i="154"/>
  <c r="D1158" i="154" l="1"/>
  <c r="E1158" i="154" s="1"/>
  <c r="F1158" i="154" s="1"/>
  <c r="D1159" i="154" l="1"/>
  <c r="E1159" i="154" l="1"/>
  <c r="C30" i="156"/>
  <c r="D1160" i="154"/>
  <c r="E1160" i="154" l="1"/>
  <c r="F1159" i="154"/>
  <c r="B30" i="156"/>
  <c r="D1161" i="154"/>
  <c r="E1161" i="154" s="1"/>
  <c r="F1161" i="154"/>
  <c r="F1160" i="154" l="1"/>
  <c r="D1162" i="154"/>
  <c r="E1162" i="154" l="1"/>
  <c r="D1163" i="154"/>
  <c r="E1163" i="154" s="1"/>
  <c r="F1163" i="154" s="1"/>
  <c r="F1162" i="154" l="1"/>
  <c r="D1164" i="154"/>
  <c r="E1164" i="154" l="1"/>
  <c r="D1165" i="154"/>
  <c r="E1165" i="154" s="1"/>
  <c r="F1165" i="154"/>
  <c r="F1164" i="154" l="1"/>
  <c r="D1166" i="154"/>
  <c r="E1166" i="154" l="1"/>
  <c r="D1167" i="154"/>
  <c r="E1167" i="154" s="1"/>
  <c r="F1167" i="154" s="1"/>
  <c r="F1166" i="154" l="1"/>
  <c r="D1168" i="154"/>
  <c r="E1168" i="154" l="1"/>
  <c r="D1169" i="154"/>
  <c r="E1169" i="154" s="1"/>
  <c r="F1169" i="154"/>
  <c r="F1168" i="154" l="1"/>
  <c r="D1170" i="154"/>
  <c r="E1170" i="154" s="1"/>
  <c r="F1170" i="154" s="1"/>
  <c r="D1171" i="154" l="1"/>
  <c r="E1171" i="154" s="1"/>
  <c r="F1171" i="154" s="1"/>
  <c r="D1172" i="154" l="1"/>
  <c r="E1172" i="154" s="1"/>
  <c r="F1172" i="154" s="1"/>
  <c r="D1173" i="154" l="1"/>
  <c r="E1173" i="154" s="1"/>
  <c r="F1173" i="154"/>
  <c r="D1174" i="154" l="1"/>
  <c r="E1174" i="154" s="1"/>
  <c r="F1174" i="154" s="1"/>
  <c r="D1175" i="154" l="1"/>
  <c r="E1175" i="154" s="1"/>
  <c r="F1175" i="154" s="1"/>
  <c r="D1176" i="154" l="1"/>
  <c r="E1176" i="154" s="1"/>
  <c r="F1176" i="154" s="1"/>
  <c r="D1177" i="154" l="1"/>
  <c r="E1177" i="154" s="1"/>
  <c r="F1177" i="154"/>
  <c r="D1178" i="154" l="1"/>
  <c r="E1178" i="154" s="1"/>
  <c r="F1178" i="154" s="1"/>
  <c r="D1179" i="154" l="1"/>
  <c r="E1179" i="154" s="1"/>
  <c r="F1179" i="154" s="1"/>
  <c r="D1180" i="154" l="1"/>
  <c r="E1180" i="154" s="1"/>
  <c r="F1180" i="154" s="1"/>
  <c r="D1181" i="154" l="1"/>
  <c r="E1181" i="154" s="1"/>
  <c r="F1181" i="154"/>
  <c r="D1182" i="154" l="1"/>
  <c r="E1182" i="154" s="1"/>
  <c r="F1182" i="154" s="1"/>
  <c r="D1183" i="154" l="1"/>
  <c r="E1183" i="154" s="1"/>
  <c r="F1183" i="154" s="1"/>
  <c r="D1184" i="154" l="1"/>
  <c r="E1184" i="154" s="1"/>
  <c r="F1184" i="154" s="1"/>
  <c r="D1185" i="154" l="1"/>
  <c r="E1185" i="154" s="1"/>
  <c r="F1185" i="154"/>
  <c r="D1186" i="154" l="1"/>
  <c r="E1186" i="154" s="1"/>
  <c r="F1186" i="154" s="1"/>
  <c r="D1187" i="154" l="1"/>
  <c r="E1187" i="154" s="1"/>
  <c r="F1187" i="154" s="1"/>
  <c r="D1188" i="154" l="1"/>
  <c r="E1188" i="154" s="1"/>
  <c r="F1188" i="154" s="1"/>
  <c r="D1189" i="154" l="1"/>
  <c r="E1189" i="154" s="1"/>
  <c r="F1189" i="154"/>
  <c r="D1190" i="154" l="1"/>
  <c r="E1190" i="154" s="1"/>
  <c r="F1190" i="154" s="1"/>
  <c r="D1191" i="154" l="1"/>
  <c r="E1191" i="154" s="1"/>
  <c r="F1191" i="154" s="1"/>
  <c r="D1192" i="154" l="1"/>
  <c r="E1192" i="154" s="1"/>
  <c r="F1192" i="154" s="1"/>
  <c r="D1193" i="154" l="1"/>
  <c r="E1193" i="154" s="1"/>
  <c r="F1193" i="154"/>
  <c r="D1194" i="154" l="1"/>
  <c r="E1194" i="154" s="1"/>
  <c r="F1194" i="154" s="1"/>
  <c r="D1195" i="154" l="1"/>
  <c r="E1195" i="154" s="1"/>
  <c r="F1195" i="154" s="1"/>
  <c r="D1196" i="154" l="1"/>
  <c r="E1196" i="154" s="1"/>
  <c r="F1196" i="154" s="1"/>
  <c r="D1197" i="154" l="1"/>
  <c r="E1197" i="154" s="1"/>
  <c r="F1197" i="154"/>
  <c r="D1198" i="154" l="1"/>
  <c r="E1198" i="154" s="1"/>
  <c r="F1198" i="154" s="1"/>
  <c r="D1199" i="154" l="1"/>
  <c r="E1199" i="154" s="1"/>
  <c r="F1199" i="154" s="1"/>
  <c r="D1200" i="154" l="1"/>
  <c r="E1200" i="154" s="1"/>
  <c r="F1200" i="154" s="1"/>
  <c r="D1201" i="154" l="1"/>
  <c r="E1201" i="154" s="1"/>
  <c r="F1201" i="154"/>
  <c r="D1202" i="154" l="1"/>
  <c r="E1202" i="154" s="1"/>
  <c r="F1202" i="154" s="1"/>
  <c r="D1203" i="154" l="1"/>
  <c r="E1203" i="154" s="1"/>
  <c r="F1203" i="154" s="1"/>
  <c r="D1204" i="154" l="1"/>
  <c r="E1204" i="154" s="1"/>
  <c r="F1204" i="154" s="1"/>
  <c r="D1205" i="154" l="1"/>
  <c r="E1205" i="154" s="1"/>
  <c r="F1205" i="154"/>
  <c r="D1206" i="154" l="1"/>
  <c r="E1206" i="154" s="1"/>
  <c r="F1206" i="154" s="1"/>
  <c r="D1207" i="154" l="1"/>
  <c r="E1207" i="154" s="1"/>
  <c r="F1207" i="154" s="1"/>
  <c r="D1208" i="154" l="1"/>
  <c r="E1208" i="154" s="1"/>
  <c r="F1208" i="154" s="1"/>
  <c r="D1209" i="154" l="1"/>
  <c r="E1209" i="154" s="1"/>
  <c r="F1209" i="154"/>
  <c r="D1210" i="154" l="1"/>
  <c r="E1210" i="154" s="1"/>
  <c r="F1210" i="154" s="1"/>
  <c r="D1211" i="154" l="1"/>
  <c r="E1211" i="154" s="1"/>
  <c r="F1211" i="154" s="1"/>
  <c r="D1212" i="154" l="1"/>
  <c r="E1212" i="154" s="1"/>
  <c r="F1212" i="154" s="1"/>
  <c r="D1213" i="154" l="1"/>
  <c r="E1213" i="154" s="1"/>
  <c r="F1213" i="154"/>
  <c r="D1214" i="154" l="1"/>
  <c r="E1214" i="154" s="1"/>
  <c r="F1214" i="154" s="1"/>
  <c r="D1215" i="154" l="1"/>
  <c r="E1215" i="154" s="1"/>
  <c r="F1215" i="154" s="1"/>
  <c r="D1216" i="154" l="1"/>
  <c r="E1216" i="154" s="1"/>
  <c r="F1216" i="154" s="1"/>
  <c r="D1217" i="154" l="1"/>
  <c r="E1217" i="154" s="1"/>
  <c r="F1217" i="154"/>
  <c r="D1218" i="154" l="1"/>
  <c r="E1218" i="154" s="1"/>
  <c r="F1218" i="154" s="1"/>
  <c r="D1219" i="154" l="1"/>
  <c r="E1219" i="154" l="1"/>
  <c r="C31" i="156"/>
  <c r="D1220" i="154"/>
  <c r="E1220" i="154" l="1"/>
  <c r="F1219" i="154"/>
  <c r="B31" i="156"/>
  <c r="D1221" i="154"/>
  <c r="E1221" i="154" s="1"/>
  <c r="F1221" i="154"/>
  <c r="F1220" i="154" l="1"/>
  <c r="D1222" i="154"/>
  <c r="E1222" i="154" l="1"/>
  <c r="D1223" i="154"/>
  <c r="E1223" i="154" s="1"/>
  <c r="F1223" i="154" s="1"/>
  <c r="F1222" i="154" l="1"/>
  <c r="D1224" i="154"/>
  <c r="E1224" i="154" l="1"/>
  <c r="D1225" i="154"/>
  <c r="E1225" i="154" s="1"/>
  <c r="F1225" i="154"/>
  <c r="F1224" i="154" l="1"/>
  <c r="D1226" i="154"/>
  <c r="E1226" i="154" l="1"/>
  <c r="D1227" i="154"/>
  <c r="E1227" i="154" s="1"/>
  <c r="F1227" i="154" s="1"/>
  <c r="F1226" i="154" l="1"/>
  <c r="D1228" i="154"/>
  <c r="E1228" i="154" l="1"/>
  <c r="D1229" i="154"/>
  <c r="E1229" i="154" s="1"/>
  <c r="F1229" i="154"/>
  <c r="F1228" i="154" l="1"/>
  <c r="D1230" i="154"/>
  <c r="E1230" i="154" s="1"/>
  <c r="F1230" i="154" s="1"/>
  <c r="D1231" i="154" l="1"/>
  <c r="E1231" i="154" s="1"/>
  <c r="F1231" i="154" s="1"/>
  <c r="D1232" i="154" l="1"/>
  <c r="E1232" i="154" s="1"/>
  <c r="F1232" i="154" s="1"/>
  <c r="D1233" i="154" l="1"/>
  <c r="E1233" i="154" s="1"/>
  <c r="F1233" i="154"/>
  <c r="D1234" i="154" l="1"/>
  <c r="E1234" i="154" s="1"/>
  <c r="F1234" i="154" s="1"/>
  <c r="D1235" i="154" l="1"/>
  <c r="E1235" i="154" s="1"/>
  <c r="F1235" i="154" s="1"/>
  <c r="D1236" i="154" l="1"/>
  <c r="E1236" i="154" s="1"/>
  <c r="F1236" i="154" s="1"/>
  <c r="D1237" i="154" l="1"/>
  <c r="E1237" i="154" s="1"/>
  <c r="F1237" i="154"/>
  <c r="D1238" i="154" l="1"/>
  <c r="E1238" i="154" s="1"/>
  <c r="F1238" i="154" s="1"/>
  <c r="D1239" i="154" l="1"/>
  <c r="E1239" i="154" s="1"/>
  <c r="F1239" i="154" s="1"/>
  <c r="D1240" i="154" l="1"/>
  <c r="E1240" i="154" s="1"/>
  <c r="F1240" i="154" s="1"/>
  <c r="D1241" i="154" l="1"/>
  <c r="E1241" i="154" s="1"/>
  <c r="F1241" i="154"/>
  <c r="D1242" i="154" l="1"/>
  <c r="E1242" i="154" s="1"/>
  <c r="F1242" i="154" s="1"/>
  <c r="D1243" i="154" l="1"/>
  <c r="E1243" i="154" l="1"/>
  <c r="J46" i="155"/>
  <c r="C32" i="156"/>
  <c r="F1243" i="154" l="1"/>
  <c r="J45" i="155"/>
  <c r="B32" i="156"/>
  <c r="K51" i="155" l="1"/>
  <c r="J50" i="155" s="1"/>
  <c r="K47" i="155"/>
</calcChain>
</file>

<file path=xl/sharedStrings.xml><?xml version="1.0" encoding="utf-8"?>
<sst xmlns="http://schemas.openxmlformats.org/spreadsheetml/2006/main" count="7426" uniqueCount="1577">
  <si>
    <t>Month of Payment</t>
  </si>
  <si>
    <t>Principal</t>
  </si>
  <si>
    <t>Interest</t>
  </si>
  <si>
    <t>Asset classes</t>
  </si>
  <si>
    <t>Years of amortization</t>
  </si>
  <si>
    <t>Payment at beginning or end of month</t>
  </si>
  <si>
    <t>Beginning</t>
  </si>
  <si>
    <t>End</t>
  </si>
  <si>
    <t>Principal Payments</t>
  </si>
  <si>
    <t>Interest Payments</t>
  </si>
  <si>
    <t>Yes</t>
  </si>
  <si>
    <t>No</t>
  </si>
  <si>
    <t xml:space="preserve">Payment </t>
  </si>
  <si>
    <t>Fiscal Reporting Year</t>
  </si>
  <si>
    <t>Reporting Fiscal Year:</t>
  </si>
  <si>
    <t>FI$Cal</t>
  </si>
  <si>
    <t>Non-FI$Cal</t>
  </si>
  <si>
    <t>Fund Number:</t>
  </si>
  <si>
    <t>DEPT OF TRANSPORTATION</t>
  </si>
  <si>
    <t>DEPARTMENT OF MOTOR VEHICLES</t>
  </si>
  <si>
    <t>DEPARTMENT OF WATER RESOURCES</t>
  </si>
  <si>
    <t>DEPT OF CORRECTIONS &amp; REHAB</t>
  </si>
  <si>
    <t>DEPARTMENT OF TECHNOLOGY</t>
  </si>
  <si>
    <t>GENERAL GOVERNMENT</t>
  </si>
  <si>
    <t>TRANSPORTATION</t>
  </si>
  <si>
    <t>RESOURCES</t>
  </si>
  <si>
    <t>CORRECTIONS AND REHABILITATION</t>
  </si>
  <si>
    <t>CALIFORNIA STATE AUDITOR</t>
  </si>
  <si>
    <t>STATE COMPENSATION INSURANCE FUND</t>
  </si>
  <si>
    <t>Is the payment at beginning or end of the month?</t>
  </si>
  <si>
    <t>Org Code:</t>
  </si>
  <si>
    <t>First month of contract</t>
  </si>
  <si>
    <t>Contract Description</t>
  </si>
  <si>
    <t>Contract Information:</t>
  </si>
  <si>
    <t>Is this a proprietary fund?</t>
  </si>
  <si>
    <t>General government</t>
  </si>
  <si>
    <t>Health and human services</t>
  </si>
  <si>
    <t>Resources</t>
  </si>
  <si>
    <t>Dr: Acct 5808 - GENERAL GOV. (REV &amp; EXP)</t>
  </si>
  <si>
    <t>Dr: Acct 5810 - EDUCATION EXP (REV-EXP)</t>
  </si>
  <si>
    <t>Dr: Acct 5815 - HEALTH HM SRV &amp; LAB (REV-EXP)</t>
  </si>
  <si>
    <t>Dr: Acct 5820 - NATURL RSRCS &amp; ENVIR (REV-EXP)</t>
  </si>
  <si>
    <t>Dr: Acct 5825 - BUS, CONS SERV, HS (REV-EXP)</t>
  </si>
  <si>
    <t>Dr: Acct 5830 - TRANSPORTATION (REV-EXP)</t>
  </si>
  <si>
    <t>Cr: Acct 0808 - GENERAL GOV. (GAAP ADJ)</t>
  </si>
  <si>
    <t>Cr: Acct 0810 - EDUCATION EXP (GAAP ADJ)</t>
  </si>
  <si>
    <t>Cr: Acct 0830 - TRANSPORTATION (GAAP ADJ)</t>
  </si>
  <si>
    <t>Cr: Acct 0815 - HLTH&amp;HUM SV SV.LAB(GAAP ADJ)</t>
  </si>
  <si>
    <t>Cr: Acct 0820 - NAT RES &amp; ENVIRON (GAAP ADJ)</t>
  </si>
  <si>
    <t>Cr: Acct 0825 - BUS, CONSUMER SERV, HOUSING</t>
  </si>
  <si>
    <t>Cr: Acct 0835 - CORRECTIONS AND REHABILITATION</t>
  </si>
  <si>
    <t/>
  </si>
  <si>
    <t>Dr: Acct 5835 - CORRECTIONAL PROG. (REV-EXP)</t>
  </si>
  <si>
    <t>Dr: Acct 0808 - GENERAL GOV. (GAAP ADJ)</t>
  </si>
  <si>
    <t>Dr: Acct 0810 - EDUCATION EXP (GAAP ADJ)</t>
  </si>
  <si>
    <t>Dr: Acct 0815 - HLTH&amp;HUM SV SV.LAB(GAAP ADJ)</t>
  </si>
  <si>
    <t>Dr: Acct 0820 - NAT RES &amp; ENVIRON (GAAP ADJ)</t>
  </si>
  <si>
    <t>Dr: Acct 0825 - BUS, CONSUMER SERV, HOUSING</t>
  </si>
  <si>
    <t>Dr: Acct 0830 - TRANSPORTATION (GAAP ADJ)</t>
  </si>
  <si>
    <t>Dr: Acct 0835 - CORRECTIONS AND REHABILITATION</t>
  </si>
  <si>
    <t xml:space="preserve"> Please select fund type above.</t>
  </si>
  <si>
    <t>Please select fund type above.</t>
  </si>
  <si>
    <t>Fiscal Year</t>
  </si>
  <si>
    <t>Accumulated Amortization</t>
  </si>
  <si>
    <t>Entry #</t>
  </si>
  <si>
    <t>Agency</t>
  </si>
  <si>
    <t>Title</t>
  </si>
  <si>
    <t>Hier1</t>
  </si>
  <si>
    <t>Desc1</t>
  </si>
  <si>
    <t>Desc2</t>
  </si>
  <si>
    <t>Hier2</t>
  </si>
  <si>
    <t>Hier3</t>
  </si>
  <si>
    <t>Hier4</t>
  </si>
  <si>
    <t>Hier5</t>
  </si>
  <si>
    <t>EffectiveDate</t>
  </si>
  <si>
    <t>CancelDate</t>
  </si>
  <si>
    <t>0000</t>
  </si>
  <si>
    <t>BOND INTEREST AND REDEMPTION</t>
  </si>
  <si>
    <t>9000</t>
  </si>
  <si>
    <t>9030</t>
  </si>
  <si>
    <t>9600</t>
  </si>
  <si>
    <t>04/04/1984</t>
  </si>
  <si>
    <t>00/00/0000</t>
  </si>
  <si>
    <t>0010</t>
  </si>
  <si>
    <t>LEGISLATIVE, JUDICIAL AND EXEC</t>
  </si>
  <si>
    <t>0808</t>
  </si>
  <si>
    <t>07/11/2006</t>
  </si>
  <si>
    <t>0015</t>
  </si>
  <si>
    <t>ADD AGENCY TEST</t>
  </si>
  <si>
    <t>99/99/9999</t>
  </si>
  <si>
    <t>0020</t>
  </si>
  <si>
    <t>LEGISLATIVE</t>
  </si>
  <si>
    <t>0100</t>
  </si>
  <si>
    <t>LEGISLATURE</t>
  </si>
  <si>
    <t>0110</t>
  </si>
  <si>
    <t>SENATE</t>
  </si>
  <si>
    <t>06/26/1985</t>
  </si>
  <si>
    <t>0120</t>
  </si>
  <si>
    <t>ASSEMBLY</t>
  </si>
  <si>
    <t>0130</t>
  </si>
  <si>
    <t>LEGISLATIVE JOINT EXPENSES</t>
  </si>
  <si>
    <t>0150</t>
  </si>
  <si>
    <t>CONTRIB TO LEGIS RETIRE FUND</t>
  </si>
  <si>
    <t>0155</t>
  </si>
  <si>
    <t>AUDITOR GENERAL OFFICE</t>
  </si>
  <si>
    <t>0160</t>
  </si>
  <si>
    <t>LEGISLATIVE COUNSEL BUREAU</t>
  </si>
  <si>
    <t>0170</t>
  </si>
  <si>
    <t>CA LAW REVISION COMMISSION</t>
  </si>
  <si>
    <t>07/01/1985</t>
  </si>
  <si>
    <t>0180</t>
  </si>
  <si>
    <t>COMMISSION ON UNIFORM ST LAWS</t>
  </si>
  <si>
    <t>0200</t>
  </si>
  <si>
    <t>JUDICIAL</t>
  </si>
  <si>
    <t>0240</t>
  </si>
  <si>
    <t>CA JUDICAL CENTER LIBRARY</t>
  </si>
  <si>
    <t>08/18/2000</t>
  </si>
  <si>
    <t>0250</t>
  </si>
  <si>
    <t>JUDICIARY</t>
  </si>
  <si>
    <t>0260</t>
  </si>
  <si>
    <t>SUPREME COURT</t>
  </si>
  <si>
    <t>0270</t>
  </si>
  <si>
    <t>JUDICIAL COUNCIL</t>
  </si>
  <si>
    <t>0280</t>
  </si>
  <si>
    <t>COMM ON JUDICIAL PERFORMANCE</t>
  </si>
  <si>
    <t>0290</t>
  </si>
  <si>
    <t>HABEAS RESOURCE CENTER</t>
  </si>
  <si>
    <t>07/23/1999</t>
  </si>
  <si>
    <t>0300</t>
  </si>
  <si>
    <t>DISTRICT COURTS OF APPEAL</t>
  </si>
  <si>
    <t>04/05/1984</t>
  </si>
  <si>
    <t>0310</t>
  </si>
  <si>
    <t>FIRST DIST COURT OF APPEAL</t>
  </si>
  <si>
    <t>0320</t>
  </si>
  <si>
    <t>SECOND DIST COURT OF APPEAL</t>
  </si>
  <si>
    <t>0330</t>
  </si>
  <si>
    <t>THIRD DIST COURT OF APPEAL</t>
  </si>
  <si>
    <t>0340</t>
  </si>
  <si>
    <t>FOURTH DIST COURT OF APPEAL</t>
  </si>
  <si>
    <t>0350</t>
  </si>
  <si>
    <t>FIFTH DIST COURT OF APPEAL</t>
  </si>
  <si>
    <t>0360</t>
  </si>
  <si>
    <t>SIXTH DIST COURT OF APPEAL</t>
  </si>
  <si>
    <t>0390</t>
  </si>
  <si>
    <t>CONTRIB TO JUDGES RET FUND</t>
  </si>
  <si>
    <t>0420</t>
  </si>
  <si>
    <t>SAL OF SUPERIOR COURT JUDGES</t>
  </si>
  <si>
    <t>0440</t>
  </si>
  <si>
    <t>ST BLOCK GRANT FOR SUP CT JUDG</t>
  </si>
  <si>
    <t>0450</t>
  </si>
  <si>
    <t>ST. BLK GRANT TRIAL CT.FUNDING</t>
  </si>
  <si>
    <t>0460</t>
  </si>
  <si>
    <t>NAT CENTER FOR STATE COURTS</t>
  </si>
  <si>
    <t>0490</t>
  </si>
  <si>
    <t>EXECUTIVE</t>
  </si>
  <si>
    <t>0500</t>
  </si>
  <si>
    <t>GOVERNORS OFFICE</t>
  </si>
  <si>
    <t>0505</t>
  </si>
  <si>
    <t>OFFICE OF TECHNOLOGY</t>
  </si>
  <si>
    <t>GENERAL GOVERNMENT- DO NOT USE</t>
  </si>
  <si>
    <t>11/04/2016</t>
  </si>
  <si>
    <t>0509</t>
  </si>
  <si>
    <t>GOV OFC OF BUSINESS &amp; ECONOMIC</t>
  </si>
  <si>
    <t>08/06/2013</t>
  </si>
  <si>
    <t>0511</t>
  </si>
  <si>
    <t>SEC FOR GOVERNMENT OPERATIONS</t>
  </si>
  <si>
    <t>08/26/2014</t>
  </si>
  <si>
    <t>0515</t>
  </si>
  <si>
    <t>SEC FOR BUS-CONSUM-SERV &amp; HOUS</t>
  </si>
  <si>
    <t>0825</t>
  </si>
  <si>
    <t>BUS, CONSUMER SERV, HOUSING</t>
  </si>
  <si>
    <t>08/19/2016</t>
  </si>
  <si>
    <t>0521</t>
  </si>
  <si>
    <t>SECRETARY OF TRANSPORTATION AG</t>
  </si>
  <si>
    <t>0830</t>
  </si>
  <si>
    <t>0530</t>
  </si>
  <si>
    <t>HEALTH AND WELFARE AGENCY</t>
  </si>
  <si>
    <t>0815</t>
  </si>
  <si>
    <t>HEALTH AND HUMAN SERVICES</t>
  </si>
  <si>
    <t>0531</t>
  </si>
  <si>
    <t>OFFICE OF SYSTEM INTEGRATION</t>
  </si>
  <si>
    <t>0540</t>
  </si>
  <si>
    <t>NATURAL RESOURCES AGENCY, SECY</t>
  </si>
  <si>
    <t>0820</t>
  </si>
  <si>
    <t>07/08/2016</t>
  </si>
  <si>
    <t>00/00/1999</t>
  </si>
  <si>
    <t>0550</t>
  </si>
  <si>
    <t>YOUTH &amp; ADULT CORRECTIONAL AG</t>
  </si>
  <si>
    <t>0835</t>
  </si>
  <si>
    <t>CORRECTIONS AND REHAB DONOTUSE</t>
  </si>
  <si>
    <t>0552</t>
  </si>
  <si>
    <t>OFFICE OF THE INSPECTOR GENERL</t>
  </si>
  <si>
    <t>0553</t>
  </si>
  <si>
    <t>OFFICE OF INSPECTOR GENERAL</t>
  </si>
  <si>
    <t>08/29/2001</t>
  </si>
  <si>
    <t>0555</t>
  </si>
  <si>
    <t>ENVIRONMENTAL PROTECTION, SECY</t>
  </si>
  <si>
    <t>0558</t>
  </si>
  <si>
    <t>SECTY CHILD DEV &amp; EDUCATION</t>
  </si>
  <si>
    <t>0810</t>
  </si>
  <si>
    <t>EDUCATION - DO NOT USE</t>
  </si>
  <si>
    <t>0559</t>
  </si>
  <si>
    <t>SEC-LABOR-AND-WORKFORCE-DEVLMT</t>
  </si>
  <si>
    <t>0560</t>
  </si>
  <si>
    <t>CITIZEN INIT &amp; VOLUNTARY ACT</t>
  </si>
  <si>
    <t>0565</t>
  </si>
  <si>
    <t>CA COMM INDUSTRIAL INNOVATION</t>
  </si>
  <si>
    <t>0570</t>
  </si>
  <si>
    <t>GOV COUNCIL ON WEL &amp; PHYS FIT</t>
  </si>
  <si>
    <t>0580</t>
  </si>
  <si>
    <t>OFFICE CA/MEXICO AFFAIRS</t>
  </si>
  <si>
    <t>0585</t>
  </si>
  <si>
    <t>CA STATE WORLD TRADE COMM</t>
  </si>
  <si>
    <t>0590</t>
  </si>
  <si>
    <t>SOUTHWEST BOARDER REG CONN</t>
  </si>
  <si>
    <t>01/01/1984</t>
  </si>
  <si>
    <t>0630</t>
  </si>
  <si>
    <t>OFC/SP HEALTH CARE NEGOTIATNS</t>
  </si>
  <si>
    <t>0650</t>
  </si>
  <si>
    <t>OFFICE OF PLANNING &amp; RESEARCH</t>
  </si>
  <si>
    <t>0660</t>
  </si>
  <si>
    <t>DEPT. OF ECONOMIC OPPORTUNITY</t>
  </si>
  <si>
    <t>0670</t>
  </si>
  <si>
    <t>OFFICE LONG-ERM CARE</t>
  </si>
  <si>
    <t>06/28/1984</t>
  </si>
  <si>
    <t>0690</t>
  </si>
  <si>
    <t>CA EMERGENCY MANAGEMENT AGENCY</t>
  </si>
  <si>
    <t>09/17/2009</t>
  </si>
  <si>
    <t>0695</t>
  </si>
  <si>
    <t>NATURAL DISASTER ASSISTANCE</t>
  </si>
  <si>
    <t>06/28/1990</t>
  </si>
  <si>
    <t>0697</t>
  </si>
  <si>
    <t>NORTHRIDGE EARTHQUAKE</t>
  </si>
  <si>
    <t>07/30/1997</t>
  </si>
  <si>
    <t>0720</t>
  </si>
  <si>
    <t>GOVERNORS PORTRAIT</t>
  </si>
  <si>
    <t>0730</t>
  </si>
  <si>
    <t>REG OF GOV ELECT &amp; OUTGO GOV</t>
  </si>
  <si>
    <t>0740</t>
  </si>
  <si>
    <t>EXECUTIVE/CONSTITUTIONAL OFF</t>
  </si>
  <si>
    <t>0750</t>
  </si>
  <si>
    <t>OFFICE OF LIEUTENANT GOVERNOR</t>
  </si>
  <si>
    <t>0780</t>
  </si>
  <si>
    <t>RURAL YOUTH EMPLOYMENT COMM</t>
  </si>
  <si>
    <t>DEPARTMENT OF JUSTICE</t>
  </si>
  <si>
    <t>OJ HAWKINS DATA CENTER</t>
  </si>
  <si>
    <t>0840</t>
  </si>
  <si>
    <t>STATE CONTROLLER</t>
  </si>
  <si>
    <t>0841</t>
  </si>
  <si>
    <t>SCO STATEWIDE INFO TECH PROJ</t>
  </si>
  <si>
    <t>0845</t>
  </si>
  <si>
    <t>DEPARTMENT OF INSURANCE</t>
  </si>
  <si>
    <t>10/24/1995</t>
  </si>
  <si>
    <t>0850</t>
  </si>
  <si>
    <t>CAL STATE LOTTERY COMMISSION</t>
  </si>
  <si>
    <t>0855</t>
  </si>
  <si>
    <t>GAMBLING CONTROL COMMISSION</t>
  </si>
  <si>
    <t>0860</t>
  </si>
  <si>
    <t>STATE BOARD OF EQUALIZATION</t>
  </si>
  <si>
    <t>0870</t>
  </si>
  <si>
    <t>OFFICE OF TAX APPEALS</t>
  </si>
  <si>
    <t>08/06/2018</t>
  </si>
  <si>
    <t>0890</t>
  </si>
  <si>
    <t>SECRETARY OF STATE</t>
  </si>
  <si>
    <t>0911</t>
  </si>
  <si>
    <t>CITIZENS REDISTRICTING COMM</t>
  </si>
  <si>
    <t>08/25/2010</t>
  </si>
  <si>
    <t>0950</t>
  </si>
  <si>
    <t>STATE TREASURER</t>
  </si>
  <si>
    <t>04/18/1988</t>
  </si>
  <si>
    <t>0953</t>
  </si>
  <si>
    <t>LOCAL AGY INDEBTEDNSS LOAN PGM</t>
  </si>
  <si>
    <t>0954</t>
  </si>
  <si>
    <t>SCHOLARSHARE INVESTMENT BOARD</t>
  </si>
  <si>
    <t>EDUCATION</t>
  </si>
  <si>
    <t>0955</t>
  </si>
  <si>
    <t>CALIF REVENUE BOND FINAN AU</t>
  </si>
  <si>
    <t>0956</t>
  </si>
  <si>
    <t>DEBT ADVISORY COMMISSION</t>
  </si>
  <si>
    <t>0959</t>
  </si>
  <si>
    <t>CA DEBT LIMIT ALLOCATN COMMITE</t>
  </si>
  <si>
    <t>0960</t>
  </si>
  <si>
    <t>LOCAL AGCY INDEBTEDNESS LN PG</t>
  </si>
  <si>
    <t>0962</t>
  </si>
  <si>
    <t>CAL RAIL PASSENGER FIN COMM</t>
  </si>
  <si>
    <t>0964</t>
  </si>
  <si>
    <t>CA TRANSPORTATION FINANCE AUTH</t>
  </si>
  <si>
    <t>0965</t>
  </si>
  <si>
    <t>CA INDUSTRL DEV FIN ADVRY COMM</t>
  </si>
  <si>
    <t>0968</t>
  </si>
  <si>
    <t>MORTGAGE BOND ALLOC COMMITTEE</t>
  </si>
  <si>
    <t>0970</t>
  </si>
  <si>
    <t>0971</t>
  </si>
  <si>
    <t>CA ALT ENERGY SOURCE FIN AUTHY</t>
  </si>
  <si>
    <t>0974</t>
  </si>
  <si>
    <t>POLLUTION CONTRL FINANCNG AUTH</t>
  </si>
  <si>
    <t>0975</t>
  </si>
  <si>
    <t>L.A. STATE BLDG AUTHORITY</t>
  </si>
  <si>
    <t>0976</t>
  </si>
  <si>
    <t>CAPITOL AREA DEVELOPMENT AUTH</t>
  </si>
  <si>
    <t>0977</t>
  </si>
  <si>
    <t>CA HEALTH FACILITIES FIN AUTH</t>
  </si>
  <si>
    <t>0978</t>
  </si>
  <si>
    <t>S.F. STATE BLDG AUTHORITY</t>
  </si>
  <si>
    <t>0979</t>
  </si>
  <si>
    <t>OAKLAND JOINT POWERS AUTHORITY</t>
  </si>
  <si>
    <t>0980</t>
  </si>
  <si>
    <t>0981</t>
  </si>
  <si>
    <t>CALIFORNIA ABLE ACT BOARD</t>
  </si>
  <si>
    <t>08/10/2017</t>
  </si>
  <si>
    <t>0983</t>
  </si>
  <si>
    <t>CA URBN WTRFRNT AREA RES FIN</t>
  </si>
  <si>
    <t>0984</t>
  </si>
  <si>
    <t>SECURE CHOICE RETIRE SAVINGS I</t>
  </si>
  <si>
    <t>09/29/2014</t>
  </si>
  <si>
    <t>0985</t>
  </si>
  <si>
    <t>CA SCHOOL FINANCE AUTHORITY</t>
  </si>
  <si>
    <t>0986</t>
  </si>
  <si>
    <t>CAL STUDENT LOAN AUTHORITY</t>
  </si>
  <si>
    <t>0989</t>
  </si>
  <si>
    <t>CAL EDUC FACILITIES AUTHORITY</t>
  </si>
  <si>
    <t>0992</t>
  </si>
  <si>
    <t>HAZARD SUB CLEANUP FIN AUTH</t>
  </si>
  <si>
    <t>0994</t>
  </si>
  <si>
    <t>CA.COMM.TO PROMOTE SELF-ESTEEM</t>
  </si>
  <si>
    <t>1000</t>
  </si>
  <si>
    <t>STATE AND CONSUMER SERVICES</t>
  </si>
  <si>
    <t>1045</t>
  </si>
  <si>
    <t>CANNABIS CONTROL APPEALS PANEL</t>
  </si>
  <si>
    <t>1108</t>
  </si>
  <si>
    <t>CALIFORNIA AEROSPACE COMM.</t>
  </si>
  <si>
    <t>1110</t>
  </si>
  <si>
    <t>DEPT OF CONSUMER AFFAIRS</t>
  </si>
  <si>
    <t>1111</t>
  </si>
  <si>
    <t>1120</t>
  </si>
  <si>
    <t>BOARD OF ACCOUNTANCY</t>
  </si>
  <si>
    <t>1130</t>
  </si>
  <si>
    <t>BD OF ARCHITECTURAL EXAMINERS</t>
  </si>
  <si>
    <t>1140</t>
  </si>
  <si>
    <t>STATE ATHLETIC COMMISSION</t>
  </si>
  <si>
    <t>1150</t>
  </si>
  <si>
    <t>BUREAU OF AUTOMOTIVE REPAIR</t>
  </si>
  <si>
    <t>1160</t>
  </si>
  <si>
    <t>BOARD OF BARBER EXAMINERS</t>
  </si>
  <si>
    <t>1165</t>
  </si>
  <si>
    <t>BD OF BARBERING &amp; COSMETOLOGY</t>
  </si>
  <si>
    <t>1170</t>
  </si>
  <si>
    <t>BD OF BEHAVIORAL SCIENCE EXAM</t>
  </si>
  <si>
    <t>1180</t>
  </si>
  <si>
    <t>CEMETERY BOARD</t>
  </si>
  <si>
    <t>1190</t>
  </si>
  <si>
    <t>BUR COLLECTION/INVEST SERVICE</t>
  </si>
  <si>
    <t>1200</t>
  </si>
  <si>
    <t>BUREAU OF COLLECTION AGENCIES</t>
  </si>
  <si>
    <t>1210</t>
  </si>
  <si>
    <t>BUREAU OF PRIVATE INVEST &amp; ADJ</t>
  </si>
  <si>
    <t>1220</t>
  </si>
  <si>
    <t>ST BD OF REGIS CONSTR INSP</t>
  </si>
  <si>
    <t>1230</t>
  </si>
  <si>
    <t>CONTRACTORS LICENSE BOARD</t>
  </si>
  <si>
    <t>1240</t>
  </si>
  <si>
    <t>BOARD OF COSMETOLOGY</t>
  </si>
  <si>
    <t>1250</t>
  </si>
  <si>
    <t>BOARD OF DENTAL EXAMINERS</t>
  </si>
  <si>
    <t>10/28/2016</t>
  </si>
  <si>
    <t>1260</t>
  </si>
  <si>
    <t>BOARD OF DENTISTRY</t>
  </si>
  <si>
    <t>1270</t>
  </si>
  <si>
    <t>BOARD OF DENTAL AUXILIARIES</t>
  </si>
  <si>
    <t>1280</t>
  </si>
  <si>
    <t>BU OF ELECTRON &amp; APPL REPAIR</t>
  </si>
  <si>
    <t>1300</t>
  </si>
  <si>
    <t>BUREAU OF PERSONNEL SERVICES</t>
  </si>
  <si>
    <t>1310</t>
  </si>
  <si>
    <t>NURSES REGISTRY</t>
  </si>
  <si>
    <t>1330</t>
  </si>
  <si>
    <t>BD OF FUNERAL DIR &amp; EMBALMERS</t>
  </si>
  <si>
    <t>1340</t>
  </si>
  <si>
    <t>BD OF REGIS FOR GEOLOGISTS</t>
  </si>
  <si>
    <t>1350</t>
  </si>
  <si>
    <t>BD OF GUIDE DOGS FOR THE BLIND</t>
  </si>
  <si>
    <t>1360</t>
  </si>
  <si>
    <t>BUREAU OF HOME FURNISHING</t>
  </si>
  <si>
    <t>1370</t>
  </si>
  <si>
    <t>BD OF LANDSCAPE ARCHITECTS</t>
  </si>
  <si>
    <t>1380</t>
  </si>
  <si>
    <t>MEDICAL QUALITY ASSURANCE</t>
  </si>
  <si>
    <t>11/03/2016</t>
  </si>
  <si>
    <t>1390</t>
  </si>
  <si>
    <t>BD OF MED QUALITY ASSURANCE</t>
  </si>
  <si>
    <t>1400</t>
  </si>
  <si>
    <t>ACUPUNCTURE ADVIS COMMITTEE</t>
  </si>
  <si>
    <t>1410</t>
  </si>
  <si>
    <t>BD-MED EXAM-HEARING AID DISP</t>
  </si>
  <si>
    <t>1420</t>
  </si>
  <si>
    <t>PHYSICAL THERAPY EXAM COMM</t>
  </si>
  <si>
    <t>1430</t>
  </si>
  <si>
    <t>BD OF REGIS PHYS ASST EX COMM</t>
  </si>
  <si>
    <t>1440</t>
  </si>
  <si>
    <t>PODIATRY EXAMINING COMMITTEE</t>
  </si>
  <si>
    <t>1450</t>
  </si>
  <si>
    <t>PSYCHOLOGY EXAMINING COMMITTEE</t>
  </si>
  <si>
    <t>1455</t>
  </si>
  <si>
    <t>RESPIRATORY CARE EXAM COMITE</t>
  </si>
  <si>
    <t>1460</t>
  </si>
  <si>
    <t>BD OF M Q ASSURSP PATH AUDIO</t>
  </si>
  <si>
    <t>1470</t>
  </si>
  <si>
    <t>BD OF NURSING HOME ADMIN</t>
  </si>
  <si>
    <t>1475</t>
  </si>
  <si>
    <t>BD OF OCCUPATIONAL THERAPY</t>
  </si>
  <si>
    <t>1480</t>
  </si>
  <si>
    <t>BOARD OF OPTOMETRY</t>
  </si>
  <si>
    <t>1485</t>
  </si>
  <si>
    <t>OSTEOPATHIC-MEDICAL-OF CA</t>
  </si>
  <si>
    <t>1490</t>
  </si>
  <si>
    <t>BOARD OF PHARMACY</t>
  </si>
  <si>
    <t>1500</t>
  </si>
  <si>
    <t>BD OF REG-PROFFESSIONAL ENGRS</t>
  </si>
  <si>
    <t>1510</t>
  </si>
  <si>
    <t>BD OF REGISTERED NURSING</t>
  </si>
  <si>
    <t>1520</t>
  </si>
  <si>
    <t>CERT SHORTHAND REPORTERS BD</t>
  </si>
  <si>
    <t>1530</t>
  </si>
  <si>
    <t>STRUCTURAL PEST CONTROL BOARD</t>
  </si>
  <si>
    <t>1540</t>
  </si>
  <si>
    <t>TAX PREPARERS' PROGRAM</t>
  </si>
  <si>
    <t>1550</t>
  </si>
  <si>
    <t>VETERINARY MEDICINE</t>
  </si>
  <si>
    <t>1560</t>
  </si>
  <si>
    <t>VETERINARY MEDICINE EXAM BOARD</t>
  </si>
  <si>
    <t>1570</t>
  </si>
  <si>
    <t>ANIMAL HEALTH TECH EXAM COMM</t>
  </si>
  <si>
    <t>1580</t>
  </si>
  <si>
    <t>BD OF VOC NURS AND PSYCH TECH</t>
  </si>
  <si>
    <t>1590</t>
  </si>
  <si>
    <t>VOCATIONAL NURSE EXAM BOARD</t>
  </si>
  <si>
    <t>1600</t>
  </si>
  <si>
    <t>PSYCH TECH EXAMINING COMMITTEE</t>
  </si>
  <si>
    <t>1654</t>
  </si>
  <si>
    <t>1655</t>
  </si>
  <si>
    <t>DEPT OF CONSUMER AFF -ADM SEV</t>
  </si>
  <si>
    <t>1660</t>
  </si>
  <si>
    <t>DEPT CONSUMER AFF-INVESTIGATE</t>
  </si>
  <si>
    <t>1670</t>
  </si>
  <si>
    <t>DEPT CONSUMER AFF-ADMINISTN</t>
  </si>
  <si>
    <t>1680</t>
  </si>
  <si>
    <t>CONSUMER AFF-BLDG MAINT &amp; OP</t>
  </si>
  <si>
    <t>1690</t>
  </si>
  <si>
    <t>SIESMIC SAFETY COMMISSION</t>
  </si>
  <si>
    <t>1700</t>
  </si>
  <si>
    <t>DEPT FAIR EMPLOYMENT &amp; HOUSING</t>
  </si>
  <si>
    <t>1701</t>
  </si>
  <si>
    <t>BUSINESS OVERSIGHT</t>
  </si>
  <si>
    <t>1705</t>
  </si>
  <si>
    <t>FAIR EMPLOY AND HOUSING COMM</t>
  </si>
  <si>
    <t>1750</t>
  </si>
  <si>
    <t>HORSE RACING BOARD</t>
  </si>
  <si>
    <t>1790</t>
  </si>
  <si>
    <t>OFFICE OF STATE ARCHITECT</t>
  </si>
  <si>
    <t>1800</t>
  </si>
  <si>
    <t>OFFICE OF STATE PRINTING</t>
  </si>
  <si>
    <t>1820</t>
  </si>
  <si>
    <t>OFFICE OF PUBLIC SCHOOL CONSTR</t>
  </si>
  <si>
    <t>1830</t>
  </si>
  <si>
    <t>STATE ALLOCATION BOARD</t>
  </si>
  <si>
    <t>1860</t>
  </si>
  <si>
    <t>INTERGOVT PERS ACT ADVIS COUNC</t>
  </si>
  <si>
    <t>1880</t>
  </si>
  <si>
    <t>STATE PERSONNEL BOARD</t>
  </si>
  <si>
    <t>2000</t>
  </si>
  <si>
    <t>BUSINESS, TRANSP AND HOUSING</t>
  </si>
  <si>
    <t>12/21/2016</t>
  </si>
  <si>
    <t>2010</t>
  </si>
  <si>
    <t>BUSINESS AND HOUSING</t>
  </si>
  <si>
    <t>2020</t>
  </si>
  <si>
    <t>2050</t>
  </si>
  <si>
    <t>BUS, TRANSP AND HSNG AGCY PROG</t>
  </si>
  <si>
    <t>2060</t>
  </si>
  <si>
    <t>SOLAR CAL OFFICE</t>
  </si>
  <si>
    <t>2070</t>
  </si>
  <si>
    <t>SOLAR BUSINESS OFFICE</t>
  </si>
  <si>
    <t>2080</t>
  </si>
  <si>
    <t>SOLAR AND ENERGY CONS MTG CORP</t>
  </si>
  <si>
    <t>2100</t>
  </si>
  <si>
    <t>DEPT OF ALCOHOLIC BEV CONTROL</t>
  </si>
  <si>
    <t>12/12/2016</t>
  </si>
  <si>
    <t>2120</t>
  </si>
  <si>
    <t>ALCOHOLIC BEV CTRL APPEALS BD</t>
  </si>
  <si>
    <t>2140</t>
  </si>
  <si>
    <t>STATE BANKING DEPARTMENT</t>
  </si>
  <si>
    <t>2150</t>
  </si>
  <si>
    <t>FINANCIAL INSTITUTIONS</t>
  </si>
  <si>
    <t>ADD BACK TO POST PY REVERSAL</t>
  </si>
  <si>
    <t>DELETE 16/17</t>
  </si>
  <si>
    <t>08/18/2016</t>
  </si>
  <si>
    <t>2180</t>
  </si>
  <si>
    <t>DEPART OF CORPORATIONS</t>
  </si>
  <si>
    <t>08/24/2016</t>
  </si>
  <si>
    <t>2190</t>
  </si>
  <si>
    <t>MAJOR MEDICAL INSURANCE BOARD</t>
  </si>
  <si>
    <t>2200</t>
  </si>
  <si>
    <t>DEPARTMENT OF COMMERCE</t>
  </si>
  <si>
    <t>2220</t>
  </si>
  <si>
    <t>OFFICE OF SMALL BUSINESS DEVEL</t>
  </si>
  <si>
    <t>2222</t>
  </si>
  <si>
    <t>ST ASST FD FOR ENTERPRISE</t>
  </si>
  <si>
    <t>2225</t>
  </si>
  <si>
    <t>UNITARY FUND PROGRAMS</t>
  </si>
  <si>
    <t>2230</t>
  </si>
  <si>
    <t>CA INDTRL DEV FINCL ADVRY COMM</t>
  </si>
  <si>
    <t>2235</t>
  </si>
  <si>
    <t>CA HOME LOAN MORTGAGE ASSN</t>
  </si>
  <si>
    <t>2240</t>
  </si>
  <si>
    <t>DEPT-HOUSING/COMMUNITY DEVEL</t>
  </si>
  <si>
    <t>2245</t>
  </si>
  <si>
    <t>CALIFORNIA HOUSING FINANCE AGY</t>
  </si>
  <si>
    <t>2265</t>
  </si>
  <si>
    <t>CALIFORNIA HOUSING INSURANCE</t>
  </si>
  <si>
    <t>2270</t>
  </si>
  <si>
    <t>2290</t>
  </si>
  <si>
    <t>2295</t>
  </si>
  <si>
    <t>INSURANCE ADVISORY OFFICE</t>
  </si>
  <si>
    <t>2320</t>
  </si>
  <si>
    <t>DEPARTMENT OF REAL ESTATE</t>
  </si>
  <si>
    <t>12/20/2018</t>
  </si>
  <si>
    <t>2340</t>
  </si>
  <si>
    <t>DEPARTMENT OF SAVINGS AND LOAN</t>
  </si>
  <si>
    <t>2400</t>
  </si>
  <si>
    <t>DEPT. OF MANAGED HEALTH CARE</t>
  </si>
  <si>
    <t>2500</t>
  </si>
  <si>
    <t>08/18/2017</t>
  </si>
  <si>
    <t>2600</t>
  </si>
  <si>
    <t>CA TRANSPORTATION COMM</t>
  </si>
  <si>
    <t>2640</t>
  </si>
  <si>
    <t>STATE TRANSIT ASSISTANCE</t>
  </si>
  <si>
    <t>2660</t>
  </si>
  <si>
    <t>2665</t>
  </si>
  <si>
    <t>HIGH SPEED RAIL AUTHORITY</t>
  </si>
  <si>
    <t>2670</t>
  </si>
  <si>
    <t>BD OF PILOT COMMISSIONERS-SF</t>
  </si>
  <si>
    <t>08/03/2017</t>
  </si>
  <si>
    <t>2700</t>
  </si>
  <si>
    <t>OFFICE OF TRAFFIC SAFETY</t>
  </si>
  <si>
    <t>MERGED W/0521-ADD 4 PY ACCR RV</t>
  </si>
  <si>
    <t>09/28/2016</t>
  </si>
  <si>
    <t>2720</t>
  </si>
  <si>
    <t>DEPT OF CAL HIGHWAY PATROL</t>
  </si>
  <si>
    <t>2740</t>
  </si>
  <si>
    <t>2780</t>
  </si>
  <si>
    <t>STEPHEN P TEALE DATA CENTER</t>
  </si>
  <si>
    <t>2900</t>
  </si>
  <si>
    <t>TRADE AND COMMERCE</t>
  </si>
  <si>
    <t>2920</t>
  </si>
  <si>
    <t>TECHNOLOGY TRADE &amp; COMMERCE AG</t>
  </si>
  <si>
    <t>3000</t>
  </si>
  <si>
    <t>NATURAL RESOURCES</t>
  </si>
  <si>
    <t>3100</t>
  </si>
  <si>
    <t>EXPOSITION PARK</t>
  </si>
  <si>
    <t>10/17/2018</t>
  </si>
  <si>
    <t>3105</t>
  </si>
  <si>
    <t>CALIFORNIA AFRO-AMERICAN MUSEU</t>
  </si>
  <si>
    <t>09/05/2014</t>
  </si>
  <si>
    <t>3110</t>
  </si>
  <si>
    <t>SPECIAL RESOURCES PROGRAMS</t>
  </si>
  <si>
    <t>3125</t>
  </si>
  <si>
    <t>CALIF TAHOE CONSERVANCY</t>
  </si>
  <si>
    <t>3130</t>
  </si>
  <si>
    <t>WATERWAYS MANAGEMENT PLANNING</t>
  </si>
  <si>
    <t>3140</t>
  </si>
  <si>
    <t>SEA GRANT PROGRAM</t>
  </si>
  <si>
    <t>3150</t>
  </si>
  <si>
    <t>CALIF TAHOE REGIONAL PLANNING</t>
  </si>
  <si>
    <t>3180</t>
  </si>
  <si>
    <t>GEOTHERMAL RESOURCES DEV PRGMS</t>
  </si>
  <si>
    <t>3210</t>
  </si>
  <si>
    <t>ENVIRONMENTAL PROTECTION PGM</t>
  </si>
  <si>
    <t>03/08/2001</t>
  </si>
  <si>
    <t>3300</t>
  </si>
  <si>
    <t>ST ASSIT FD-ENGY CA BUS/INDUS</t>
  </si>
  <si>
    <t>3310</t>
  </si>
  <si>
    <t>CA ALT ENERGY SOURCE FIN AUTH</t>
  </si>
  <si>
    <t>3320</t>
  </si>
  <si>
    <t>POLLUTN CONTL FINANCING AUTH</t>
  </si>
  <si>
    <t>3340</t>
  </si>
  <si>
    <t>CALIFORNIA CONSERVATION CORPS</t>
  </si>
  <si>
    <t>3360</t>
  </si>
  <si>
    <t>ENERGY RES CONS AND DEV COMM</t>
  </si>
  <si>
    <t>3410</t>
  </si>
  <si>
    <t>HUMBOLDT BAY FUND</t>
  </si>
  <si>
    <t>07/21/1986</t>
  </si>
  <si>
    <t>3460</t>
  </si>
  <si>
    <t>COLORADO RIVER BOARD OF CALIF</t>
  </si>
  <si>
    <t>3480</t>
  </si>
  <si>
    <t>DEPARTMENT OF CONSERVATION</t>
  </si>
  <si>
    <t>3540</t>
  </si>
  <si>
    <t>DEPARTMENT OF FORESTRY</t>
  </si>
  <si>
    <t>3560</t>
  </si>
  <si>
    <t>STATE LANDS COMMISSION</t>
  </si>
  <si>
    <t>3580</t>
  </si>
  <si>
    <t>SEISMIC SAFETY COMMISSION</t>
  </si>
  <si>
    <t>3600</t>
  </si>
  <si>
    <t>DEPT OF FISH AND GAME</t>
  </si>
  <si>
    <t>3640</t>
  </si>
  <si>
    <t>WILDLIFE CONSERVATION BOARD</t>
  </si>
  <si>
    <t>3720</t>
  </si>
  <si>
    <t>CALIFORNIA COASTAL COMMISSION</t>
  </si>
  <si>
    <t>3760</t>
  </si>
  <si>
    <t>STATE COASTAL CONSERVANCY</t>
  </si>
  <si>
    <t>08/05/2016</t>
  </si>
  <si>
    <t>3780</t>
  </si>
  <si>
    <t>NATIVE AMERICAN HERITAGE COMM</t>
  </si>
  <si>
    <t>3790</t>
  </si>
  <si>
    <t>DEPT OF PARKS AND RECREATION</t>
  </si>
  <si>
    <t>3810</t>
  </si>
  <si>
    <t>SANTA MONICA MOUNTAINS CONSERV</t>
  </si>
  <si>
    <t>3820</t>
  </si>
  <si>
    <t>SF BAY CONSERVATION/DEVEL COMM</t>
  </si>
  <si>
    <t>3825</t>
  </si>
  <si>
    <t>SAN GABRIEL/LOWER LA RIVERS</t>
  </si>
  <si>
    <t>3830</t>
  </si>
  <si>
    <t>SAN JOAQUIN RIVER CONSUCY</t>
  </si>
  <si>
    <t>3835</t>
  </si>
  <si>
    <t>BALDWIN HILLS CONSERVANCY</t>
  </si>
  <si>
    <t>10/15/2002</t>
  </si>
  <si>
    <t>3840</t>
  </si>
  <si>
    <t>DELTA PROTECTION COMMISSION</t>
  </si>
  <si>
    <t>04/04/1994</t>
  </si>
  <si>
    <t>3845</t>
  </si>
  <si>
    <t>SAN DIEGO RIVE CONSERVANCY</t>
  </si>
  <si>
    <t>08/18/2004</t>
  </si>
  <si>
    <t>3850</t>
  </si>
  <si>
    <t>COACHELLA VALLEY MTS CONSV</t>
  </si>
  <si>
    <t>3855</t>
  </si>
  <si>
    <t>SIERRA NEVADA CONSERVANCY</t>
  </si>
  <si>
    <t>3860</t>
  </si>
  <si>
    <t>3870</t>
  </si>
  <si>
    <t>CA BAY DELTA</t>
  </si>
  <si>
    <t>3875</t>
  </si>
  <si>
    <t>SAC-SAN JOAQUIN DELTA CONSERV</t>
  </si>
  <si>
    <t>3885</t>
  </si>
  <si>
    <t>DELTA STEWARDSHIP COUNCIL</t>
  </si>
  <si>
    <t>3900</t>
  </si>
  <si>
    <t>AIR RESOURCES BOARD</t>
  </si>
  <si>
    <t>06/23/1992</t>
  </si>
  <si>
    <t>3910</t>
  </si>
  <si>
    <t>CA INTEGRATED WASTE MANAGE. BD</t>
  </si>
  <si>
    <t>3930</t>
  </si>
  <si>
    <t>DEPT OF PESTICIDE REGULATION</t>
  </si>
  <si>
    <t>3940</t>
  </si>
  <si>
    <t>ST WATER RESOURCES CONTROL BD</t>
  </si>
  <si>
    <t>3945</t>
  </si>
  <si>
    <t>PYMT OF INTEREST ON PMIA LOANS</t>
  </si>
  <si>
    <t>10/23/1990</t>
  </si>
  <si>
    <t>3946</t>
  </si>
  <si>
    <t>GENERAL OBLIGATION BONDS</t>
  </si>
  <si>
    <t>3948</t>
  </si>
  <si>
    <t>STATE MANDATED LOCAL COSTS</t>
  </si>
  <si>
    <t>3949</t>
  </si>
  <si>
    <t>MISC ADJUSTMENTS</t>
  </si>
  <si>
    <t>3960</t>
  </si>
  <si>
    <t>DEPT OF TOXIC SUBSTANCES CTL</t>
  </si>
  <si>
    <t>3970</t>
  </si>
  <si>
    <t>RESOURCES RECYCLING RECOVERY</t>
  </si>
  <si>
    <t>3980</t>
  </si>
  <si>
    <t>OFFICE OF ENVIR HLTH HAZ ASS</t>
  </si>
  <si>
    <t>4000</t>
  </si>
  <si>
    <t>HEALTH AND WELFARE</t>
  </si>
  <si>
    <t>4100</t>
  </si>
  <si>
    <t>STATE COUNCIL-DEV DISABILITY</t>
  </si>
  <si>
    <t>4110</t>
  </si>
  <si>
    <t>AREA BOARD-DEV DISABILITY</t>
  </si>
  <si>
    <t>4120</t>
  </si>
  <si>
    <t>EMERGENCY MEDICAL SERVICE AUTH</t>
  </si>
  <si>
    <t>4130</t>
  </si>
  <si>
    <t>HLTH AND HUMAN SVCS AGY CTR</t>
  </si>
  <si>
    <t>4140</t>
  </si>
  <si>
    <t>OFFICE OF HEALTH PLAN &amp; DEV</t>
  </si>
  <si>
    <t>4150</t>
  </si>
  <si>
    <t>DEPT OF MANAGED HEALTH CARE</t>
  </si>
  <si>
    <t>RENUMBERED FROM 2400</t>
  </si>
  <si>
    <t>4170</t>
  </si>
  <si>
    <t>DEPARTMENT OF AGING</t>
  </si>
  <si>
    <t>4180</t>
  </si>
  <si>
    <t>COMMISSION ON AGING</t>
  </si>
  <si>
    <t>4185</t>
  </si>
  <si>
    <t>CALIFORNIA SENIOR LEGISLATURE</t>
  </si>
  <si>
    <t>4210</t>
  </si>
  <si>
    <t>GOV COUNCIL DRUG/ALCOHOL ABUSE</t>
  </si>
  <si>
    <t>4220</t>
  </si>
  <si>
    <t>GOV ADV COM CHILD DEVEL PROG</t>
  </si>
  <si>
    <t>4250</t>
  </si>
  <si>
    <t>CA. CHILDREN AND FAMILIES COMM</t>
  </si>
  <si>
    <t>4260</t>
  </si>
  <si>
    <t>DEPARTMENT OF HEALTH CARE SVCS</t>
  </si>
  <si>
    <t>4265</t>
  </si>
  <si>
    <t>DEPARTMENT OF PUBLIC HEALTH</t>
  </si>
  <si>
    <t>4270</t>
  </si>
  <si>
    <t>CAL MED ASSISTANCE COMMISSION</t>
  </si>
  <si>
    <t>4280</t>
  </si>
  <si>
    <t>MANAGED RISK MED INSUR BD.</t>
  </si>
  <si>
    <t>4300</t>
  </si>
  <si>
    <t>DEPT. DEVELOPMENTAL SVCS</t>
  </si>
  <si>
    <t>4310</t>
  </si>
  <si>
    <t>DO NOT USE AGENCY MERGED WITH</t>
  </si>
  <si>
    <t>09/07/2018</t>
  </si>
  <si>
    <t>4320</t>
  </si>
  <si>
    <t>STATE HOSPITALS</t>
  </si>
  <si>
    <t>4350</t>
  </si>
  <si>
    <t>4370</t>
  </si>
  <si>
    <t>4390</t>
  </si>
  <si>
    <t>4400</t>
  </si>
  <si>
    <t>4430</t>
  </si>
  <si>
    <t>4440</t>
  </si>
  <si>
    <t>DEPT. OF STATE HOSPITAL</t>
  </si>
  <si>
    <t>4450</t>
  </si>
  <si>
    <t>SACRAMENTO STATE HOSPITAL</t>
  </si>
  <si>
    <t>4460</t>
  </si>
  <si>
    <t>4470</t>
  </si>
  <si>
    <t>ATASCADERO STATE HOSPITAL</t>
  </si>
  <si>
    <t>4490</t>
  </si>
  <si>
    <t>METROPOLITAN STATE HOSPITAL</t>
  </si>
  <si>
    <t>4500</t>
  </si>
  <si>
    <t>NAPA STATE HOSPITAL</t>
  </si>
  <si>
    <t>4510</t>
  </si>
  <si>
    <t>PATTON STATE HOSPITAL</t>
  </si>
  <si>
    <t>4520</t>
  </si>
  <si>
    <t>STOCKTON STATE HOSPITAL-DMH</t>
  </si>
  <si>
    <t>4530</t>
  </si>
  <si>
    <t>VACAVILLE STATE HOSPITAL</t>
  </si>
  <si>
    <t>4540</t>
  </si>
  <si>
    <t>COALINGA STATE HOSPITAL</t>
  </si>
  <si>
    <t>4550</t>
  </si>
  <si>
    <t>SALINAS STATE HOSPITAL</t>
  </si>
  <si>
    <t>4560</t>
  </si>
  <si>
    <t>MENTAL HEALTH SVCS OVERSIGHT</t>
  </si>
  <si>
    <t>4700</t>
  </si>
  <si>
    <t>DEPT. COMMUNTY SVCS AND DEV</t>
  </si>
  <si>
    <t>4800</t>
  </si>
  <si>
    <t>CA. HLTH AND BENEFIT EXCHANGE</t>
  </si>
  <si>
    <t>5160</t>
  </si>
  <si>
    <t>DEPARTMENT OF REHABILITATION</t>
  </si>
  <si>
    <t>5165</t>
  </si>
  <si>
    <t>YOUTH AND COMMUNITY RESTORATIO</t>
  </si>
  <si>
    <t>09/09/2019</t>
  </si>
  <si>
    <t>5170</t>
  </si>
  <si>
    <t>ST INDPT LIVING COUNCIL</t>
  </si>
  <si>
    <t>5175</t>
  </si>
  <si>
    <t>DEPT OF CHILD SUPPORT SERVICE</t>
  </si>
  <si>
    <t>5180</t>
  </si>
  <si>
    <t>DEPT OF SOCIAL SERVICES</t>
  </si>
  <si>
    <t>5190</t>
  </si>
  <si>
    <t>CALIF HEALTH FACILITIES COMM</t>
  </si>
  <si>
    <t>5195</t>
  </si>
  <si>
    <t>STATE-LOCAL REALIGNMENT</t>
  </si>
  <si>
    <t>5196</t>
  </si>
  <si>
    <t>STATE-LOCAL REALIGNMENT,2011</t>
  </si>
  <si>
    <t>5210</t>
  </si>
  <si>
    <t>5225</t>
  </si>
  <si>
    <t>5226</t>
  </si>
  <si>
    <t>CORRECTIONS &amp; REHAB HDQTRS</t>
  </si>
  <si>
    <t>5227</t>
  </si>
  <si>
    <t>STATE/COMMUNITY CORRECTIONS</t>
  </si>
  <si>
    <t>5228</t>
  </si>
  <si>
    <t>SAFE NGHBORHOODS &amp; SCHOOLS ACT</t>
  </si>
  <si>
    <t>5231</t>
  </si>
  <si>
    <t>CORRECTIONS &amp; REHAB CORCORAN</t>
  </si>
  <si>
    <t>5232</t>
  </si>
  <si>
    <t>CORRECTIONS &amp; REHAB EL CENTRO</t>
  </si>
  <si>
    <t>5233</t>
  </si>
  <si>
    <t>CORRECTIONS &amp; REHAB BAKERSFLD</t>
  </si>
  <si>
    <t>5234</t>
  </si>
  <si>
    <t>CORRECTIONS &amp; REHAB SACTO</t>
  </si>
  <si>
    <t>5236</t>
  </si>
  <si>
    <t>CORRECTIONS &amp; REHAB NO COAST</t>
  </si>
  <si>
    <t>5237</t>
  </si>
  <si>
    <t>CORRECTIONS &amp; REHAB CNTR COAS</t>
  </si>
  <si>
    <t>5238</t>
  </si>
  <si>
    <t>CORRECTIONS &amp; REHAB SO CAL</t>
  </si>
  <si>
    <t>5239</t>
  </si>
  <si>
    <t>DEPARTMENT OF CORRECTIONS</t>
  </si>
  <si>
    <t>5240</t>
  </si>
  <si>
    <t>DEPT OF CORRECTIONS-UNALLOC</t>
  </si>
  <si>
    <t>5241</t>
  </si>
  <si>
    <t>CORRECTIONS &amp; REHAB NO YOUTH</t>
  </si>
  <si>
    <t>5242</t>
  </si>
  <si>
    <t>CORRECTIONS &amp; REHAB SO YOUTH</t>
  </si>
  <si>
    <t>5250</t>
  </si>
  <si>
    <t>5260</t>
  </si>
  <si>
    <t>PAROLE &amp; COMMUNITY SVC DIV</t>
  </si>
  <si>
    <t>5280</t>
  </si>
  <si>
    <t>CORRECTIONAL INSTITUTIONS</t>
  </si>
  <si>
    <t>5281</t>
  </si>
  <si>
    <t>CORCORAN REGION</t>
  </si>
  <si>
    <t>5282</t>
  </si>
  <si>
    <t>EL CENTRO REGION</t>
  </si>
  <si>
    <t>5283</t>
  </si>
  <si>
    <t>BAKERSFIELD REGION</t>
  </si>
  <si>
    <t>5284</t>
  </si>
  <si>
    <t>SACRAMENTO REGION</t>
  </si>
  <si>
    <t>5285</t>
  </si>
  <si>
    <t>NORTH COAST REGION</t>
  </si>
  <si>
    <t>5286</t>
  </si>
  <si>
    <t>CENTRAL COAST REGION</t>
  </si>
  <si>
    <t>5287</t>
  </si>
  <si>
    <t>SOUTHERN CALIFORNIA REGION</t>
  </si>
  <si>
    <t>5288</t>
  </si>
  <si>
    <t>CENTRAL VALLEY REGION</t>
  </si>
  <si>
    <t>5290</t>
  </si>
  <si>
    <t>CALIF CORR CENTER SUSANVILLE</t>
  </si>
  <si>
    <t>5291</t>
  </si>
  <si>
    <t>CA ST PRISON-MADERA CO II</t>
  </si>
  <si>
    <t>5292</t>
  </si>
  <si>
    <t>CA ST PRISON-MONTEREY CO SOLII</t>
  </si>
  <si>
    <t>5295</t>
  </si>
  <si>
    <t>CA ST PRISON-LASSEN CO SUSANII</t>
  </si>
  <si>
    <t>5300</t>
  </si>
  <si>
    <t>CA CORRECTIONAL INSTITUTION</t>
  </si>
  <si>
    <t>5310</t>
  </si>
  <si>
    <t>CALIFORNIA INSTITUTION FOR MEN</t>
  </si>
  <si>
    <t>5320</t>
  </si>
  <si>
    <t>CALIF INSTITUTION FOR WOMEN</t>
  </si>
  <si>
    <t>5330</t>
  </si>
  <si>
    <t>CALIFORNIA MEDICAL FACILITY</t>
  </si>
  <si>
    <t>5335</t>
  </si>
  <si>
    <t>CA STATE PRISON-SOLANO COUNTY</t>
  </si>
  <si>
    <t>5340</t>
  </si>
  <si>
    <t>CALIFORNIA MENS COLONY</t>
  </si>
  <si>
    <t>5341</t>
  </si>
  <si>
    <t>CALIF ST PRISON, FRESNO CO</t>
  </si>
  <si>
    <t>5342</t>
  </si>
  <si>
    <t>CALIF ST PRISON, IMPERIAL CO</t>
  </si>
  <si>
    <t>5343</t>
  </si>
  <si>
    <t>CALIF RECEPTION CENTER, LA</t>
  </si>
  <si>
    <t>5344</t>
  </si>
  <si>
    <t>CA STATE PRISON, SACRAMENTO</t>
  </si>
  <si>
    <t>5349</t>
  </si>
  <si>
    <t>CORCORAN CENTER</t>
  </si>
  <si>
    <t>5350</t>
  </si>
  <si>
    <t>CALIF REHABILITATION CENTER</t>
  </si>
  <si>
    <t>5351</t>
  </si>
  <si>
    <t>CA STATE PRISON-AMADOR COUNTY</t>
  </si>
  <si>
    <t>5352</t>
  </si>
  <si>
    <t>CA STATE PRISON-KINGS COUNTY</t>
  </si>
  <si>
    <t>5353</t>
  </si>
  <si>
    <t>CA STATE PRISON- L.A. COUNTY</t>
  </si>
  <si>
    <t>5354</t>
  </si>
  <si>
    <t>CA STATE PRISON-RIVERSIDE CO.</t>
  </si>
  <si>
    <t>5355</t>
  </si>
  <si>
    <t>CALIF ST PRISON RIVERSIDE</t>
  </si>
  <si>
    <t>5356</t>
  </si>
  <si>
    <t>CA STATE PRISON-S/BERN COUNTY</t>
  </si>
  <si>
    <t>5357</t>
  </si>
  <si>
    <t>CA STATE PRISON-S/DIEGO CO.</t>
  </si>
  <si>
    <t>5358</t>
  </si>
  <si>
    <t>CA STATE PRISON - CORCORAN</t>
  </si>
  <si>
    <t>5359</t>
  </si>
  <si>
    <t>PRISON OF THE REDWOODS</t>
  </si>
  <si>
    <t>5361</t>
  </si>
  <si>
    <t>CA STATE PRISON, MADERA COUNTY</t>
  </si>
  <si>
    <t>5362</t>
  </si>
  <si>
    <t>CA ST PRISON, IMPERIAL COUNTY</t>
  </si>
  <si>
    <t>5363</t>
  </si>
  <si>
    <t>CA ST PRISON,WASCO,KERN COUNTY</t>
  </si>
  <si>
    <t>5364</t>
  </si>
  <si>
    <t>CA ST PRISON, DELANO, KERN CO.</t>
  </si>
  <si>
    <t>5365</t>
  </si>
  <si>
    <t>CA ST PRISON-KERN CO AT DELANO</t>
  </si>
  <si>
    <t>5370</t>
  </si>
  <si>
    <t>DEUEL VOCATIONAL INSTITUTION</t>
  </si>
  <si>
    <t>5380</t>
  </si>
  <si>
    <t>FOLSOM STATE PRISON</t>
  </si>
  <si>
    <t>5384</t>
  </si>
  <si>
    <t>NO. CA WOMEN'S FACILITY</t>
  </si>
  <si>
    <t>5388</t>
  </si>
  <si>
    <t>RICHARD A MCGEE TRAINING CTR</t>
  </si>
  <si>
    <t>5390</t>
  </si>
  <si>
    <t>SAN QUENTIN STATE PRISON</t>
  </si>
  <si>
    <t>5400</t>
  </si>
  <si>
    <t>SIERRA CONSERVATION CENTER</t>
  </si>
  <si>
    <t>5420</t>
  </si>
  <si>
    <t>PRISON INDUSTRY AUTHORITY</t>
  </si>
  <si>
    <t>5430</t>
  </si>
  <si>
    <t>BOARD OF CORRECTIONS</t>
  </si>
  <si>
    <t>5440</t>
  </si>
  <si>
    <t>BOARD OF PRISON TERMS</t>
  </si>
  <si>
    <t>5450</t>
  </si>
  <si>
    <t>YOUTHFUL OFFENDER PAROLE BOARD</t>
  </si>
  <si>
    <t>5459</t>
  </si>
  <si>
    <t>DEPT OF YOUTH AUTHORITY</t>
  </si>
  <si>
    <t>5460</t>
  </si>
  <si>
    <t>DEPT OF YOUTH AUTHORITY-UNALOC</t>
  </si>
  <si>
    <t>5465</t>
  </si>
  <si>
    <t>YOUTH AUTHTY-HEADQUARTERS REG</t>
  </si>
  <si>
    <t>5470</t>
  </si>
  <si>
    <t>DEPT OF THE YOUTH AUTHORITY</t>
  </si>
  <si>
    <t>5471</t>
  </si>
  <si>
    <t>NORTHERN SCHOOLS</t>
  </si>
  <si>
    <t>5472</t>
  </si>
  <si>
    <t>NORTHERN CAMPS</t>
  </si>
  <si>
    <t>5473</t>
  </si>
  <si>
    <t>YOUTH AUTHTY-NORTH REGION</t>
  </si>
  <si>
    <t>5474</t>
  </si>
  <si>
    <t>SOUTHERN YOUTH CONSERV CAMPS</t>
  </si>
  <si>
    <t>5480</t>
  </si>
  <si>
    <t>COMM. ON CORR PEACE OFFICERS'</t>
  </si>
  <si>
    <t>5490</t>
  </si>
  <si>
    <t>YOUTH AUTH CONSERVATION CAMPS</t>
  </si>
  <si>
    <t>5500</t>
  </si>
  <si>
    <t>NO CAL RECEPTION CENTER/CLINIC</t>
  </si>
  <si>
    <t>5510</t>
  </si>
  <si>
    <t>SOUTHERN RECEP CENTER/CLINIC</t>
  </si>
  <si>
    <t>5520</t>
  </si>
  <si>
    <t>EL PASO DE ROBLES SCHOOL</t>
  </si>
  <si>
    <t>5530</t>
  </si>
  <si>
    <t>FRED C NELLES SCHOOL FOR BOYS</t>
  </si>
  <si>
    <t>5580</t>
  </si>
  <si>
    <t>PRESTON SCHOOL OF INDUSTRY</t>
  </si>
  <si>
    <t>5590</t>
  </si>
  <si>
    <t>VENTURA SCHOOL</t>
  </si>
  <si>
    <t>5600</t>
  </si>
  <si>
    <t>YOUTH TRAINING SCHOOL</t>
  </si>
  <si>
    <t>5990</t>
  </si>
  <si>
    <t>FED IMMIGRATION-INCARCERATION</t>
  </si>
  <si>
    <t>5991</t>
  </si>
  <si>
    <t>VIOLENT OFFENDER</t>
  </si>
  <si>
    <t>6000</t>
  </si>
  <si>
    <t>6010</t>
  </si>
  <si>
    <t>K-12 EDUCATION</t>
  </si>
  <si>
    <t>6020</t>
  </si>
  <si>
    <t>HIGHER EDUCATION</t>
  </si>
  <si>
    <t>6050</t>
  </si>
  <si>
    <t>DEPARTMENT OF EDUCATION</t>
  </si>
  <si>
    <t>08/19/1986</t>
  </si>
  <si>
    <t>6100</t>
  </si>
  <si>
    <t>6110</t>
  </si>
  <si>
    <t>DEPT. OF EDUCATION HD QTRS</t>
  </si>
  <si>
    <t>6120</t>
  </si>
  <si>
    <t>STATE LIBRARY</t>
  </si>
  <si>
    <t>6125</t>
  </si>
  <si>
    <t>ED-AUDIT-APPLS</t>
  </si>
  <si>
    <t>08/15/2003</t>
  </si>
  <si>
    <t>6190</t>
  </si>
  <si>
    <t>SPECIAL SCHOOLS</t>
  </si>
  <si>
    <t>6200</t>
  </si>
  <si>
    <t>CALIF SCHOOL FOR THE BLIND</t>
  </si>
  <si>
    <t>6210</t>
  </si>
  <si>
    <t>DIAGN SCH-NEUR HND CHIL-NO CAL</t>
  </si>
  <si>
    <t>6220</t>
  </si>
  <si>
    <t>DIAGN SCH NEUR HND CHIL CT CA</t>
  </si>
  <si>
    <t>6230</t>
  </si>
  <si>
    <t>DIAGN SCH-NEUR HND CHIL-SO CAL</t>
  </si>
  <si>
    <t>6240</t>
  </si>
  <si>
    <t>SCHOOL FOR THE DEAF, FREMONT</t>
  </si>
  <si>
    <t>6250</t>
  </si>
  <si>
    <t>SCHOOL FOR THE DEAF,RIVERSIDE</t>
  </si>
  <si>
    <t>6255</t>
  </si>
  <si>
    <t>CALIF STATE SUMMER SCHOOL FOR</t>
  </si>
  <si>
    <t>6260</t>
  </si>
  <si>
    <t>DIAGNOSTIC CENTERS</t>
  </si>
  <si>
    <t>08/03/1998</t>
  </si>
  <si>
    <t>6300</t>
  </si>
  <si>
    <t>CONTRIB TO ST TEARCHR RET FUND</t>
  </si>
  <si>
    <t>6320</t>
  </si>
  <si>
    <t>CA ST COUNCIL ON VOCATNL EDUC</t>
  </si>
  <si>
    <t>6330</t>
  </si>
  <si>
    <t>CA CAREER RESOURCE NETWORK</t>
  </si>
  <si>
    <t>6350</t>
  </si>
  <si>
    <t>SCHOOL FACILITIES AID PROGRAM</t>
  </si>
  <si>
    <t>6360</t>
  </si>
  <si>
    <t>COMM TEACHER CREDENTIALING</t>
  </si>
  <si>
    <t>6380</t>
  </si>
  <si>
    <t>DEBT SERV ON PUB SCHL BLDG</t>
  </si>
  <si>
    <t>6420</t>
  </si>
  <si>
    <t>CA POSTSECONDARY EDUC COMM</t>
  </si>
  <si>
    <t>6425</t>
  </si>
  <si>
    <t>COMM REVIEW MASTR PLAN-HIGH ED</t>
  </si>
  <si>
    <t>6440</t>
  </si>
  <si>
    <t>UNIVERSITY OF CALIFORNIA</t>
  </si>
  <si>
    <t>6445</t>
  </si>
  <si>
    <t>CA INSTITUTE REGENERATIVE MED</t>
  </si>
  <si>
    <t>10/28/2005</t>
  </si>
  <si>
    <t>6600</t>
  </si>
  <si>
    <t>HASTINGS COLLEGE OF LAW</t>
  </si>
  <si>
    <t>6610</t>
  </si>
  <si>
    <t>TOTAL CALIF STATE UNIVERSITIES</t>
  </si>
  <si>
    <t>6620</t>
  </si>
  <si>
    <t>CSU STATE WIDE PROGRAMS</t>
  </si>
  <si>
    <t>6630</t>
  </si>
  <si>
    <t>CSU SYSTEM WIDE PROGRAMS</t>
  </si>
  <si>
    <t>6640</t>
  </si>
  <si>
    <t>CSU CAMPUSES</t>
  </si>
  <si>
    <t>6645</t>
  </si>
  <si>
    <t>CSU HLTH BENEFITS RETIRED ANNU</t>
  </si>
  <si>
    <t>6650</t>
  </si>
  <si>
    <t>CAL ST COLLEGE BAKERSFIELD</t>
  </si>
  <si>
    <t>6660</t>
  </si>
  <si>
    <t>CAL ST COLL SAN BERNARDINO</t>
  </si>
  <si>
    <t>6670</t>
  </si>
  <si>
    <t>CAL ST COLL STANISLAUS</t>
  </si>
  <si>
    <t>6680</t>
  </si>
  <si>
    <t>CAL ST UNIV CHICO</t>
  </si>
  <si>
    <t>6690</t>
  </si>
  <si>
    <t>CAL ST UNIV DOMINGUEZ HILLS</t>
  </si>
  <si>
    <t>6700</t>
  </si>
  <si>
    <t>CAL ST UNIV FRESNO</t>
  </si>
  <si>
    <t>6710</t>
  </si>
  <si>
    <t>CAL ST UNIV FULLERTON</t>
  </si>
  <si>
    <t>6720</t>
  </si>
  <si>
    <t>CAL ST UNIV EAST BAY</t>
  </si>
  <si>
    <t>6730</t>
  </si>
  <si>
    <t>HUMBOLDT STATE UNIVERSITY</t>
  </si>
  <si>
    <t>6740</t>
  </si>
  <si>
    <t>CAL ST UNIV LONG BEACH</t>
  </si>
  <si>
    <t>6750</t>
  </si>
  <si>
    <t>CAL ST UNIV LOS ANGELES</t>
  </si>
  <si>
    <t>6752</t>
  </si>
  <si>
    <t>CAL ST UNIV MARITIME ACADEMY</t>
  </si>
  <si>
    <t>6756</t>
  </si>
  <si>
    <t>CAL ST UNIV MONTEREY BAY</t>
  </si>
  <si>
    <t>6760</t>
  </si>
  <si>
    <t>CAL ST UNIV NORTHRIDGE</t>
  </si>
  <si>
    <t>6770</t>
  </si>
  <si>
    <t>CAL ST POLY UNIV POMONA</t>
  </si>
  <si>
    <t>6780</t>
  </si>
  <si>
    <t>CAL ST UNIV SACRAMENTO</t>
  </si>
  <si>
    <t>6790</t>
  </si>
  <si>
    <t>SAN DIEGO STATE UNIVERSITY</t>
  </si>
  <si>
    <t>6800</t>
  </si>
  <si>
    <t>SAN FRANCISCO STATE UNIVERSITY</t>
  </si>
  <si>
    <t>6810</t>
  </si>
  <si>
    <t>SAN JOSE STATE UNIVERSITY</t>
  </si>
  <si>
    <t>6820</t>
  </si>
  <si>
    <t>CAL POLY ST UNIVERSITY SLO</t>
  </si>
  <si>
    <t>6830</t>
  </si>
  <si>
    <t>SONOMA STATE UNIVERSITY</t>
  </si>
  <si>
    <t>6840</t>
  </si>
  <si>
    <t>CA STATE UNIV., SAN MARCOS</t>
  </si>
  <si>
    <t>6850</t>
  </si>
  <si>
    <t>CAL ST UNIV CHANNEL ISLANDS</t>
  </si>
  <si>
    <t>6860</t>
  </si>
  <si>
    <t>CALIFORNIA MARITIME ACADEMY</t>
  </si>
  <si>
    <t>6870</t>
  </si>
  <si>
    <t>BD OF GOVS-COMMUNITY COLLEGES</t>
  </si>
  <si>
    <t>6880</t>
  </si>
  <si>
    <t>COUNC.FOR PR.POSTSECOND.&amp;VO.ED</t>
  </si>
  <si>
    <t>6910</t>
  </si>
  <si>
    <t>AWARDS FOR INNOVATION HIGHR ED</t>
  </si>
  <si>
    <t>6980</t>
  </si>
  <si>
    <t>CA STUDENT AID COMMISSION</t>
  </si>
  <si>
    <t>7000</t>
  </si>
  <si>
    <t>LABOR AND WORKFORCE DEVELOPM</t>
  </si>
  <si>
    <t>7020</t>
  </si>
  <si>
    <t>LABOR &amp; WORKFORCE DVLPMNT, SEC</t>
  </si>
  <si>
    <t>7100</t>
  </si>
  <si>
    <t>EMPLOYMENT-DEVELOPMENT-DEPT</t>
  </si>
  <si>
    <t>7120</t>
  </si>
  <si>
    <t>CA WORKFORCE INVESTMENT BOARD</t>
  </si>
  <si>
    <t>7300</t>
  </si>
  <si>
    <t>AGRICULTURL-LABOR-RELATION-BD</t>
  </si>
  <si>
    <t>7320</t>
  </si>
  <si>
    <t>PUB EMPLOYMENT RELATIONS</t>
  </si>
  <si>
    <t>7350</t>
  </si>
  <si>
    <t>DEPT-OF-INDUSTRIAL-RELATIONS</t>
  </si>
  <si>
    <t>7501</t>
  </si>
  <si>
    <t>DEPT OF HUMAN RESOURCES</t>
  </si>
  <si>
    <t>7502</t>
  </si>
  <si>
    <t>7503</t>
  </si>
  <si>
    <t>7600</t>
  </si>
  <si>
    <t>DEPT OF TAX &amp; FEE ADMINISTRATN</t>
  </si>
  <si>
    <t>7730</t>
  </si>
  <si>
    <t>FRANCHISE TAX BOARD</t>
  </si>
  <si>
    <t>7760</t>
  </si>
  <si>
    <t>DEPARTMENT OF GENERAL SERVICES</t>
  </si>
  <si>
    <t>7870</t>
  </si>
  <si>
    <t>CA VICTIM COMP/GOVT CLMS BD</t>
  </si>
  <si>
    <t>7900</t>
  </si>
  <si>
    <t>PUBLIC EMPLOYEES RETIREMENT SY</t>
  </si>
  <si>
    <t>7910</t>
  </si>
  <si>
    <t>OFFICE OF ADMINISTRATIVE LAW</t>
  </si>
  <si>
    <t>7920</t>
  </si>
  <si>
    <t>TEACHERS RETIREMENT SYSTEM</t>
  </si>
  <si>
    <t>8000</t>
  </si>
  <si>
    <t>OTHER GOVERNMENTAL UNITS</t>
  </si>
  <si>
    <t>8010</t>
  </si>
  <si>
    <t>CIVIL/CRIMINAL JUSTICE</t>
  </si>
  <si>
    <t>8100</t>
  </si>
  <si>
    <t>OFFICE OF CRIMINAL JUST PLAN</t>
  </si>
  <si>
    <t>8103</t>
  </si>
  <si>
    <t>BD OF VICTIM'S ASSISTANCE</t>
  </si>
  <si>
    <t>8105</t>
  </si>
  <si>
    <t>COMM FOR REVISION OF JUVENILE</t>
  </si>
  <si>
    <t>09/14/2006</t>
  </si>
  <si>
    <t>8120</t>
  </si>
  <si>
    <t>COMM ON PEACE OFF STD &amp; TRNG</t>
  </si>
  <si>
    <t>8140</t>
  </si>
  <si>
    <t>OFFICE OF STATE PUBLIC DEF</t>
  </si>
  <si>
    <t>8160</t>
  </si>
  <si>
    <t>ASST TO CO FOR DEF OF INDIGENT</t>
  </si>
  <si>
    <t>8170</t>
  </si>
  <si>
    <t>SUBV FOR GRDSHP/CONSHP PROCEED</t>
  </si>
  <si>
    <t>8180</t>
  </si>
  <si>
    <t>PAY TO CO FOR COSTS OF HOM TRI</t>
  </si>
  <si>
    <t>8190</t>
  </si>
  <si>
    <t>ADMIN AND PAY OF TORT LIAB CLM</t>
  </si>
  <si>
    <t>8200</t>
  </si>
  <si>
    <t>CA COMM FOR ECONOMIC DEV</t>
  </si>
  <si>
    <t>8225</t>
  </si>
  <si>
    <t>CAL ENTERTAINMENT COMMISSION</t>
  </si>
  <si>
    <t>8255</t>
  </si>
  <si>
    <t>CAL BICENTENNIAL COMMISSION</t>
  </si>
  <si>
    <t>8260</t>
  </si>
  <si>
    <t>ARTS COUNCIL</t>
  </si>
  <si>
    <t>8280</t>
  </si>
  <si>
    <t>8290</t>
  </si>
  <si>
    <t>CALIF PUBLIC BROADCASTING COMM</t>
  </si>
  <si>
    <t>8300</t>
  </si>
  <si>
    <t>AGRICULTURAL LABOR RELATNS BD</t>
  </si>
  <si>
    <t>8350</t>
  </si>
  <si>
    <t>DEPT OF INDUSTRIAL RELATIONS</t>
  </si>
  <si>
    <t>8360</t>
  </si>
  <si>
    <t>INDUSTRIAL RELUNPAID WAGE FD</t>
  </si>
  <si>
    <t>8370</t>
  </si>
  <si>
    <t>UNINSURED EMPLOYERS FD</t>
  </si>
  <si>
    <t>8385</t>
  </si>
  <si>
    <t>CA CITIZEN COMPENSATION COMM</t>
  </si>
  <si>
    <t>8420</t>
  </si>
  <si>
    <t>WORKERS COMPENSATION BENEFITS</t>
  </si>
  <si>
    <t>8430</t>
  </si>
  <si>
    <t>COMPENSATION INSURANCE FUND</t>
  </si>
  <si>
    <t>8450</t>
  </si>
  <si>
    <t>SUBSEQUENT INJURIES</t>
  </si>
  <si>
    <t>8460</t>
  </si>
  <si>
    <t>DISASTER SERVICE WORKERS</t>
  </si>
  <si>
    <t>8510</t>
  </si>
  <si>
    <t>BOARD OF OSTEOPATHIC EXAMINERS</t>
  </si>
  <si>
    <t>8530</t>
  </si>
  <si>
    <t>8540</t>
  </si>
  <si>
    <t>CAL AUCTIONEER COMMISSION</t>
  </si>
  <si>
    <t>8560</t>
  </si>
  <si>
    <t>CALIF EXPOSITION AND FAIRS</t>
  </si>
  <si>
    <t>8570</t>
  </si>
  <si>
    <t>DEPT OF FOOD AND AGRICULTURE</t>
  </si>
  <si>
    <t>8590</t>
  </si>
  <si>
    <t>FINANCIAL ASSIST TO LOCAL FAIR</t>
  </si>
  <si>
    <t>8600</t>
  </si>
  <si>
    <t>COUNTY FAIRS</t>
  </si>
  <si>
    <t>8610</t>
  </si>
  <si>
    <t>DISTRICT AGRICULTURAL ASSNS</t>
  </si>
  <si>
    <t>8620</t>
  </si>
  <si>
    <t>FAIR POLITICAL PRACTICES COMM</t>
  </si>
  <si>
    <t>8640</t>
  </si>
  <si>
    <t>POLITICAL REFORM ACT OF 1974</t>
  </si>
  <si>
    <t>8655</t>
  </si>
  <si>
    <t>INDEP.CITIZENS REDIST.COMM.</t>
  </si>
  <si>
    <t>04/26/1991</t>
  </si>
  <si>
    <t>8660</t>
  </si>
  <si>
    <t>PUBLIC UTILITIES COMMISSION</t>
  </si>
  <si>
    <t>8665</t>
  </si>
  <si>
    <t>CONSUMER POWER &amp; CONSERVN</t>
  </si>
  <si>
    <t>10/25/2002</t>
  </si>
  <si>
    <t>8680</t>
  </si>
  <si>
    <t>STATE BAR OF CALIFORNIA</t>
  </si>
  <si>
    <t>8690</t>
  </si>
  <si>
    <t>SEISMIC COMMISSION</t>
  </si>
  <si>
    <t>8700</t>
  </si>
  <si>
    <t>BOARD OF CONTROL</t>
  </si>
  <si>
    <t>8720</t>
  </si>
  <si>
    <t>INDEMNIFICATN OF PVT CITIZENS</t>
  </si>
  <si>
    <t>8730</t>
  </si>
  <si>
    <t>COMMISSION ON STATE FINANCE</t>
  </si>
  <si>
    <t>8740</t>
  </si>
  <si>
    <t>CALIF INFORMATION SYS IMPL COM</t>
  </si>
  <si>
    <t>8750</t>
  </si>
  <si>
    <t>COMMISSION ON LOCAL GOVERANCE</t>
  </si>
  <si>
    <t>08/07/1998</t>
  </si>
  <si>
    <t>8760</t>
  </si>
  <si>
    <t>COMMISSION OF THE CALIFORNIAS</t>
  </si>
  <si>
    <t>8770</t>
  </si>
  <si>
    <t>ELECTRICITY OVERSIGH BOARD</t>
  </si>
  <si>
    <t>8780</t>
  </si>
  <si>
    <t>COMM ON CAL GOVT ORG &amp; ECONOMY</t>
  </si>
  <si>
    <t>8790</t>
  </si>
  <si>
    <t>DISABILITY ACCESS COMMISSION</t>
  </si>
  <si>
    <t>8800</t>
  </si>
  <si>
    <t>MEMBERSHIP/COUNCIL/STATE GOVT</t>
  </si>
  <si>
    <t>8810</t>
  </si>
  <si>
    <t>RETAIL CREDIT ADVISORY COMM</t>
  </si>
  <si>
    <t>8820</t>
  </si>
  <si>
    <t>COMMISSION ON STATUS OF WOMEN</t>
  </si>
  <si>
    <t>8825</t>
  </si>
  <si>
    <t>ASIAN/PACIFIC ISLANDER AMER AF</t>
  </si>
  <si>
    <t>8830</t>
  </si>
  <si>
    <t>CAL LAW REVISION COMMISSION</t>
  </si>
  <si>
    <t>8850</t>
  </si>
  <si>
    <t>PUBLIC WORKS BOARD</t>
  </si>
  <si>
    <t>8855</t>
  </si>
  <si>
    <t>BUREAU OF STATE AUDITS</t>
  </si>
  <si>
    <t>8860</t>
  </si>
  <si>
    <t>DEPT OF FINANCE</t>
  </si>
  <si>
    <t>8870</t>
  </si>
  <si>
    <t>DEPT OF FINANCE - OPERATIONS</t>
  </si>
  <si>
    <t>8880</t>
  </si>
  <si>
    <t>FINANCIAL INFO SYSTEM FOR CA</t>
  </si>
  <si>
    <t>8882</t>
  </si>
  <si>
    <t>CALIF CONSTITUTION REVISION CO</t>
  </si>
  <si>
    <t>12/28/1994</t>
  </si>
  <si>
    <t>8885</t>
  </si>
  <si>
    <t>COMM ON STATE MANDATES</t>
  </si>
  <si>
    <t>8915</t>
  </si>
  <si>
    <t>8940</t>
  </si>
  <si>
    <t>MILITARY DEPARTMENT</t>
  </si>
  <si>
    <t>8950</t>
  </si>
  <si>
    <t>DEPT OF VETERANS AFFAIRS</t>
  </si>
  <si>
    <t>8955</t>
  </si>
  <si>
    <t>8960</t>
  </si>
  <si>
    <t>VETS HOME - YOUNTVILLE</t>
  </si>
  <si>
    <t>8965</t>
  </si>
  <si>
    <t>VETS HOME - BARSTOW</t>
  </si>
  <si>
    <t>8966</t>
  </si>
  <si>
    <t>VETERAN'S HOME OF CA-CHULA VIS</t>
  </si>
  <si>
    <t>8967</t>
  </si>
  <si>
    <t>VETERANS HOME OF CA-GLAVC</t>
  </si>
  <si>
    <t>8970</t>
  </si>
  <si>
    <t>VIETNAM VETS MEMORIAL COMM</t>
  </si>
  <si>
    <t>8975</t>
  </si>
  <si>
    <t>VETERANS MEMORIAL COMMISSION</t>
  </si>
  <si>
    <t>9010</t>
  </si>
  <si>
    <t>TAX RELIEF</t>
  </si>
  <si>
    <t>9020</t>
  </si>
  <si>
    <t>REVENUE DISTRIBUTION</t>
  </si>
  <si>
    <t>DEBT SERVICE</t>
  </si>
  <si>
    <t>9035</t>
  </si>
  <si>
    <t>STATEWIDE DISTRIBUTED COSTS</t>
  </si>
  <si>
    <t>06/13/1988</t>
  </si>
  <si>
    <t>9040</t>
  </si>
  <si>
    <t>UNCLASSIFIED</t>
  </si>
  <si>
    <t>9050</t>
  </si>
  <si>
    <t>UNALLOCATED</t>
  </si>
  <si>
    <t>9060</t>
  </si>
  <si>
    <t>SAVINGS</t>
  </si>
  <si>
    <t>9100</t>
  </si>
  <si>
    <t>GENERAL TAX RELIEF</t>
  </si>
  <si>
    <t>01/22/2010</t>
  </si>
  <si>
    <t>9110</t>
  </si>
  <si>
    <t>SENIOR CITIZENS PROP TAX ASSIS</t>
  </si>
  <si>
    <t>9120</t>
  </si>
  <si>
    <t>SENIOR CITIZENS PROP TAX DEFER</t>
  </si>
  <si>
    <t>9130</t>
  </si>
  <si>
    <t>SENIOR CITIZENS RENT TAX ASSIS</t>
  </si>
  <si>
    <t>9140</t>
  </si>
  <si>
    <t>PERSONAL PROPERTY TAX RELIEF</t>
  </si>
  <si>
    <t>9150</t>
  </si>
  <si>
    <t>HOMEOWNERS PROP TAX RELIEF</t>
  </si>
  <si>
    <t>9160</t>
  </si>
  <si>
    <t>SUBVENTIONS FOR OPEN SPACE</t>
  </si>
  <si>
    <t>9170</t>
  </si>
  <si>
    <t>PAY LOC GOV SA/PR TAX REV LOSS</t>
  </si>
  <si>
    <t>9180</t>
  </si>
  <si>
    <t>RENTERS TAX RELIEF</t>
  </si>
  <si>
    <t>9190</t>
  </si>
  <si>
    <t>SUBSTANDARD HOUSING</t>
  </si>
  <si>
    <t>9200</t>
  </si>
  <si>
    <t>ALTERN ENERGY TAX CR REFUND</t>
  </si>
  <si>
    <t>9210</t>
  </si>
  <si>
    <t>PROP 13 FISCAL RELIEF LOC GOVT</t>
  </si>
  <si>
    <t>9285</t>
  </si>
  <si>
    <t>TRIAL COURT SECURITY</t>
  </si>
  <si>
    <t>08/12/2015</t>
  </si>
  <si>
    <t>9286</t>
  </si>
  <si>
    <t>TRIAL COURT SECURITY-JUDGESHIP</t>
  </si>
  <si>
    <t>9300</t>
  </si>
  <si>
    <t>PAYMENT TO COUNTIES-HOMICIDE</t>
  </si>
  <si>
    <t>9350</t>
  </si>
  <si>
    <t>SHARED REVENUES</t>
  </si>
  <si>
    <t>9380</t>
  </si>
  <si>
    <t>APPORT OF OFF-HIGHWAY LIC FEES</t>
  </si>
  <si>
    <t>03/05/2009</t>
  </si>
  <si>
    <t>9390</t>
  </si>
  <si>
    <t>APPT FED RCPT FLOOD CTL LANDS</t>
  </si>
  <si>
    <t>9400</t>
  </si>
  <si>
    <t>APPT FED RECPT FR FOREST RESV</t>
  </si>
  <si>
    <t>9410</t>
  </si>
  <si>
    <t>APPT OF FED RCPT GRAZING LAND</t>
  </si>
  <si>
    <t>9420</t>
  </si>
  <si>
    <t>APPT FED POTASH LEASE RENTALS</t>
  </si>
  <si>
    <t>9430</t>
  </si>
  <si>
    <t>APPT OF MTR VEH LICENSE FEES</t>
  </si>
  <si>
    <t>9440</t>
  </si>
  <si>
    <t>APPT OF CIGARETTE TAX</t>
  </si>
  <si>
    <t>9460</t>
  </si>
  <si>
    <t>APPT OF TIDELAND REVENUES</t>
  </si>
  <si>
    <t>9480</t>
  </si>
  <si>
    <t>APPT FOR COUNTY ROADS</t>
  </si>
  <si>
    <t>9490</t>
  </si>
  <si>
    <t>APPORT FOR CITY STREETS</t>
  </si>
  <si>
    <t>9500</t>
  </si>
  <si>
    <t>APPT COUNTY ROADS/CITY STREETS</t>
  </si>
  <si>
    <t>9505</t>
  </si>
  <si>
    <t>APPT FOR STREETS AND HIGHWAY</t>
  </si>
  <si>
    <t>9515</t>
  </si>
  <si>
    <t>APPT LOCAL AGENCY REIMB</t>
  </si>
  <si>
    <t>9520</t>
  </si>
  <si>
    <t>APPT OF GEOTHERMAL RESOURCES</t>
  </si>
  <si>
    <t>9535</t>
  </si>
  <si>
    <t>APPORTIONMENT OF LOCAL</t>
  </si>
  <si>
    <t>9540</t>
  </si>
  <si>
    <t>FEDERAL REVENUE SHARING</t>
  </si>
  <si>
    <t>9590</t>
  </si>
  <si>
    <t>PAYMENT OF PMIA INTEREST</t>
  </si>
  <si>
    <t>DEBT SERVICE INT &amp; FISCAL CHGS</t>
  </si>
  <si>
    <t>11/06/1993</t>
  </si>
  <si>
    <t>GO BOND &amp; COMM PAP DEBT SVC</t>
  </si>
  <si>
    <t>0847</t>
  </si>
  <si>
    <t>9610</t>
  </si>
  <si>
    <t>LEASE-REV NOTES &amp; BONDS</t>
  </si>
  <si>
    <t>9612</t>
  </si>
  <si>
    <t>ENHN TOBAC ASSET-BACKED BND</t>
  </si>
  <si>
    <t>WHEN TOBACCO REVENUE IS SHORT</t>
  </si>
  <si>
    <t>9613</t>
  </si>
  <si>
    <t>UNENHANCED TOBACCO BD PROCEEDS</t>
  </si>
  <si>
    <t>02/26/2008</t>
  </si>
  <si>
    <t>9618</t>
  </si>
  <si>
    <t>ECONOMIC RECOVERY FINANCE COMM</t>
  </si>
  <si>
    <t>9620</t>
  </si>
  <si>
    <t>CASH MGMT &amp; BUDGETARY LOANS</t>
  </si>
  <si>
    <t>9625</t>
  </si>
  <si>
    <t>INT PYMTS TO FEDERAL GOVT</t>
  </si>
  <si>
    <t>0846</t>
  </si>
  <si>
    <t>9632</t>
  </si>
  <si>
    <t>9634</t>
  </si>
  <si>
    <t>9636</t>
  </si>
  <si>
    <t>MISCELLANEOUS ADJUSTMENTS</t>
  </si>
  <si>
    <t>9650</t>
  </si>
  <si>
    <t>HEALTH BENEFITS FOR ANNUITANTS</t>
  </si>
  <si>
    <t>9651</t>
  </si>
  <si>
    <t>PREFUND HEALTH &amp; DENTAL BEN</t>
  </si>
  <si>
    <t>9658</t>
  </si>
  <si>
    <t>BUDGET STABILIZATION ACCOUNT</t>
  </si>
  <si>
    <t>9670</t>
  </si>
  <si>
    <t>LEGISLATIVE CLAIMS</t>
  </si>
  <si>
    <t>9671</t>
  </si>
  <si>
    <t>EQUITY CLAIMS OF BD OF CONTROL</t>
  </si>
  <si>
    <t>03/30/1994</t>
  </si>
  <si>
    <t>9672</t>
  </si>
  <si>
    <t>SETTLEMENTS &amp; JUDGEMENTS DOJ</t>
  </si>
  <si>
    <t>9673</t>
  </si>
  <si>
    <t>S.F.-OAKLAND BAY BR.&amp;I-880</t>
  </si>
  <si>
    <t>9675</t>
  </si>
  <si>
    <t>CONSTRUCTN REPAIR-LOCAL ST&amp;RD</t>
  </si>
  <si>
    <t>9680</t>
  </si>
  <si>
    <t>STATE MANDATED LOCAL PROGRAMS</t>
  </si>
  <si>
    <t>9690</t>
  </si>
  <si>
    <t>REFUNDS OF TAX, LIC, OTHER FEE</t>
  </si>
  <si>
    <t>9695</t>
  </si>
  <si>
    <t>UNIVERSAL TELEPHONE SERVICE</t>
  </si>
  <si>
    <t>06/23/1987</t>
  </si>
  <si>
    <t>01/01/1989</t>
  </si>
  <si>
    <t>9720</t>
  </si>
  <si>
    <t>WORKING CAPITAL ADVANCES</t>
  </si>
  <si>
    <t>9730</t>
  </si>
  <si>
    <t>ST CLEAN WTR GRANTS REVLVG FD</t>
  </si>
  <si>
    <t>9740</t>
  </si>
  <si>
    <t>COOP PERSONNEL SERV REVLVNG FD</t>
  </si>
  <si>
    <t>9750</t>
  </si>
  <si>
    <t>COUNTY FORMATION REVOLVING FD</t>
  </si>
  <si>
    <t>9790</t>
  </si>
  <si>
    <t>AUGM MED FRUIT FLY ERAD PROG</t>
  </si>
  <si>
    <t>9800</t>
  </si>
  <si>
    <t>AUGMENTATION/EMP COMPENSATION</t>
  </si>
  <si>
    <t>9801</t>
  </si>
  <si>
    <t>REDUCTION FOR EMPLOYEE COMP</t>
  </si>
  <si>
    <t>9802</t>
  </si>
  <si>
    <t>JUNE TO JULY PAYROLL DEFERRAL</t>
  </si>
  <si>
    <t>0802</t>
  </si>
  <si>
    <t>DEFERRED PAYROLL ADJUST</t>
  </si>
  <si>
    <t>9810</t>
  </si>
  <si>
    <t>UNALLOCATED ATTORNEY FEES</t>
  </si>
  <si>
    <t>9818</t>
  </si>
  <si>
    <t>FEDERAL LEVY OF STATE FUNDS</t>
  </si>
  <si>
    <t>12/16/1988</t>
  </si>
  <si>
    <t>9820</t>
  </si>
  <si>
    <t>AUGMENTATION PRICE INCREASES</t>
  </si>
  <si>
    <t>9840</t>
  </si>
  <si>
    <t>RESV FOR CONTINGENCIES/EMERG</t>
  </si>
  <si>
    <t>9850</t>
  </si>
  <si>
    <t>LOANS-CONTINGENCY/EMERGENCY</t>
  </si>
  <si>
    <t>9855</t>
  </si>
  <si>
    <t>LEGISLATIVE INITIATIVES</t>
  </si>
  <si>
    <t>04/06/1984</t>
  </si>
  <si>
    <t>9860</t>
  </si>
  <si>
    <t>UNALLOCATED CAPITAL OUTLAY</t>
  </si>
  <si>
    <t>9865</t>
  </si>
  <si>
    <t>PAYMT OF ARCH ENGINEERNG COST</t>
  </si>
  <si>
    <t>9875</t>
  </si>
  <si>
    <t>GEN FND DEFICIT RECOVERY PMTS</t>
  </si>
  <si>
    <t>11/02/2004</t>
  </si>
  <si>
    <t>9880</t>
  </si>
  <si>
    <t>AUGM OFFICE OF ADMIN LAW SERV</t>
  </si>
  <si>
    <t>9885</t>
  </si>
  <si>
    <t>RESERVE FOR ENCUMBRANCE</t>
  </si>
  <si>
    <t>01/23/1991</t>
  </si>
  <si>
    <t>9889</t>
  </si>
  <si>
    <t>PUBLIC SCHOOL SYSTEM STABILIZA</t>
  </si>
  <si>
    <t>PUBLIC SCHOOL SYSTEM</t>
  </si>
  <si>
    <t>STABILIZATION ACCOUNT</t>
  </si>
  <si>
    <t>04/01/2020</t>
  </si>
  <si>
    <t>9890</t>
  </si>
  <si>
    <t>RES FOR ECONOMIC UNCERTAINTIES</t>
  </si>
  <si>
    <t>9891</t>
  </si>
  <si>
    <t>DEPT OF HEALTH HUMAN SERVICES</t>
  </si>
  <si>
    <t>9892</t>
  </si>
  <si>
    <t>SUPPLEMENTAL PENSION PAYMENTS</t>
  </si>
  <si>
    <t>0843</t>
  </si>
  <si>
    <t>INT. ON INTERFUND LOANS</t>
  </si>
  <si>
    <t>11/22/2019</t>
  </si>
  <si>
    <t>9895</t>
  </si>
  <si>
    <t>PETROLEUM VIOLATION ESCROW PRO</t>
  </si>
  <si>
    <t>9896</t>
  </si>
  <si>
    <t>OUTER CONT SHELF LAND ACT</t>
  </si>
  <si>
    <t>9898</t>
  </si>
  <si>
    <t>PERS GENERAL FUND PAYMENT</t>
  </si>
  <si>
    <t>11/04/1998</t>
  </si>
  <si>
    <t>9900</t>
  </si>
  <si>
    <t>GEN FD CREDITS FROM SPEC FUNDS</t>
  </si>
  <si>
    <t>9901</t>
  </si>
  <si>
    <t>STATEWIDE GEN ADM EXP (PR)</t>
  </si>
  <si>
    <t>9909</t>
  </si>
  <si>
    <t>HLTH INS PORTABLTY ACCTABLTY</t>
  </si>
  <si>
    <t>9910</t>
  </si>
  <si>
    <t>GEN FD CREDITS FROM FED FUNDS</t>
  </si>
  <si>
    <t>9920</t>
  </si>
  <si>
    <t>MANDATED REDUCTIONS</t>
  </si>
  <si>
    <t>9930</t>
  </si>
  <si>
    <t>PERS RATE REDUCTION-SEC. 3.60</t>
  </si>
  <si>
    <t>9935</t>
  </si>
  <si>
    <t>VARIOUS RETIREMENT SAV PROPSL</t>
  </si>
  <si>
    <t>9936</t>
  </si>
  <si>
    <t>PERS-SURPLUS ASSET SAVINGS</t>
  </si>
  <si>
    <t>9942</t>
  </si>
  <si>
    <t>EST. BOND FUND APPROP ADJ.</t>
  </si>
  <si>
    <t>10/17/1988</t>
  </si>
  <si>
    <t>9990</t>
  </si>
  <si>
    <t>MISCELLANEOUS</t>
  </si>
  <si>
    <t>9998</t>
  </si>
  <si>
    <t>CONTROL SEC FOR BUDGET</t>
  </si>
  <si>
    <t>9999</t>
  </si>
  <si>
    <t>CONTROLLER'S USE-MEMO ENTRIES</t>
  </si>
  <si>
    <t>09/13/2002</t>
  </si>
  <si>
    <t>Business Unit (Organization Code)</t>
  </si>
  <si>
    <t xml:space="preserve">Does your department use FI$Cal? </t>
  </si>
  <si>
    <t xml:space="preserve">If yes, select FI$Cal. If no, select non-FI$Cal </t>
  </si>
  <si>
    <t>Business Unit (Org Code)</t>
  </si>
  <si>
    <t>Fund Number</t>
  </si>
  <si>
    <t>Business Unit Name</t>
  </si>
  <si>
    <t>Transportation</t>
  </si>
  <si>
    <t>Subscription-Based Information Technology Arrangements</t>
  </si>
  <si>
    <t>Cr: 1624100 - Right-to-Use SBITA - Amortizable</t>
  </si>
  <si>
    <t>Cr: 1624190 - Accumulated Amortization - Right-to-Use SBITA</t>
  </si>
  <si>
    <t xml:space="preserve">    </t>
  </si>
  <si>
    <t xml:space="preserve">Cr: Acct 0480 - RIGHT-TO-USE SBITA - AMORTIZABLE </t>
  </si>
  <si>
    <t>Cr: Acct 0475 - ACCUMULATED AMORTIZATION - RIGHT-TO-USE SBITA</t>
  </si>
  <si>
    <t>SBITA Modification</t>
  </si>
  <si>
    <t>SBITA Termination</t>
  </si>
  <si>
    <t>Dr: Acct 0875 - DEPRECIATION/AMORTIZATION (MG ADJ)</t>
  </si>
  <si>
    <t>SBITA Description:</t>
  </si>
  <si>
    <t>1. Does your SBITA have any variable payments which ARE NOT included in the measurement of the subscription liability?</t>
  </si>
  <si>
    <t>&lt;-- Select fiscal reporting year</t>
  </si>
  <si>
    <t>Fund Paying Contract</t>
  </si>
  <si>
    <t>Annual Interest Rate (see instructions)</t>
  </si>
  <si>
    <t>Asset Description (e.g., Microsoft 365)</t>
  </si>
  <si>
    <t>Fund Type</t>
  </si>
  <si>
    <t>Governmental Fund</t>
  </si>
  <si>
    <t>Proprietary - Internal Service Fund</t>
  </si>
  <si>
    <t>Proprietary - Enterprise Fund</t>
  </si>
  <si>
    <t xml:space="preserve">convert to FY for contract ended </t>
  </si>
  <si>
    <t>Establish Beginning Balance Entries:</t>
  </si>
  <si>
    <t>PY Ending Balances</t>
  </si>
  <si>
    <t>Ending Oblig. Bal.</t>
  </si>
  <si>
    <t>Ending Acc. Amort Bal.</t>
  </si>
  <si>
    <t>Convert to FY for 1st mo. of contract</t>
  </si>
  <si>
    <t>Calculate the term ended</t>
  </si>
  <si>
    <t>Asset Amount, when expired</t>
  </si>
  <si>
    <r>
      <rPr>
        <b/>
        <sz val="9"/>
        <color theme="1"/>
        <rFont val="arial"/>
        <family val="2"/>
      </rPr>
      <t>Fiscal Years</t>
    </r>
    <r>
      <rPr>
        <sz val="9"/>
        <color theme="1"/>
        <rFont val="arial"/>
        <family val="2"/>
      </rPr>
      <t xml:space="preserve">
(To calculate Principal/Interest &amp; Amortization in the output Tab.)</t>
    </r>
  </si>
  <si>
    <t>Unidentified</t>
  </si>
  <si>
    <t>Dr: Acct 0XXX - FUNCTIONAL EXPENSE</t>
  </si>
  <si>
    <t>Cr: Acct 0XXX - FUNCTIONAL EXPENSE</t>
  </si>
  <si>
    <t>Dr: Acct 0870 - SERVICES &amp; CHARGES (MG ADJ)</t>
  </si>
  <si>
    <t>Cr: Acct 0870 - SERVICES &amp; CHARGES (MG ADJ)</t>
  </si>
  <si>
    <t>Reverse the fund-based entry in #1 above, if any, and record an inception of SBITA in accordance with GAAP Govt Wide.</t>
  </si>
  <si>
    <t>Functional Expense (lookup of BU)</t>
  </si>
  <si>
    <t>1115</t>
  </si>
  <si>
    <t>DEPARTMENT OF CANNABIS CONTROL</t>
  </si>
  <si>
    <t>07/14/2023</t>
  </si>
  <si>
    <t>1703</t>
  </si>
  <si>
    <t>CA PRIVACY PROTECTION AGENCY</t>
  </si>
  <si>
    <t>BUS CONSUMER SER HOUSING</t>
  </si>
  <si>
    <t>05/09/2022</t>
  </si>
  <si>
    <t>3355</t>
  </si>
  <si>
    <t>OFFICE OF ENERGY INFRA SAFETY</t>
  </si>
  <si>
    <t>Proprietary Fund</t>
  </si>
  <si>
    <t>Record Annual Activity (all SBITAs)</t>
  </si>
  <si>
    <t>Record amortization of the SBITA asset for the year.</t>
  </si>
  <si>
    <t>Reduce SBITA liability for total current year principal payments.</t>
  </si>
  <si>
    <t>Remove SBITA Asset at the End of the Subscription Term (only at the end of the subscription term)</t>
  </si>
  <si>
    <t>Record entry to write off the SBITA asset and accumulated amortization at the end of the subscription term.</t>
  </si>
  <si>
    <t>Enter corresponding lease contract information in yellow highlighted cells. Do not change white cells, as the entry in those fields are automatically generated based on inputs to yellow cells.</t>
  </si>
  <si>
    <t>If multiple funds pay for the contract, department should re-allocate the entries below to each fund based on the fund's share of the payment.</t>
  </si>
  <si>
    <t>Record at inception of SBITA in accordance with Fund-Based accounting (Governmental Funds Only).</t>
  </si>
  <si>
    <t>Reclassify information technology subscription exp. to debt service principal and interest exp.</t>
  </si>
  <si>
    <t xml:space="preserve">Reclassify the principal amount due in the next FY to the current liability. 	</t>
  </si>
  <si>
    <t>Note to department: Verify the accuracy of information below before submitting to the SCO.</t>
  </si>
  <si>
    <t>Right to Use Asset Monthly Amortization</t>
  </si>
  <si>
    <t>Right to Use Asset, Carrying Value at the end of the Month</t>
  </si>
  <si>
    <t>Establish Beginning Balances (existing SBITAs only)</t>
  </si>
  <si>
    <t>Roll forward prior year right-to-use SBITAs to record opening balances.</t>
  </si>
  <si>
    <t>Record New SBITAs (new SBITAs only)</t>
  </si>
  <si>
    <t>Is this an early termination?</t>
  </si>
  <si>
    <t>CY Interest Total</t>
  </si>
  <si>
    <t>CY Principal Total</t>
  </si>
  <si>
    <t>CY RTU Asset Amort. Total</t>
  </si>
  <si>
    <t xml:space="preserve">These formulas/information remain in this worksheet, hidden, to calculate the amendments present in the output worksheet. </t>
  </si>
  <si>
    <t>Amended Obligation Amount</t>
  </si>
  <si>
    <t>Amended Obligation Net Change</t>
  </si>
  <si>
    <t>If yes, select reporting fiscal year. If no, leave the second cell blank.</t>
  </si>
  <si>
    <t>Adjusted Balance of SBITA Asset</t>
  </si>
  <si>
    <t>Asset Class</t>
  </si>
  <si>
    <t>Asset Useful Life (in months)</t>
  </si>
  <si>
    <t>Amended Contract Length (in months)</t>
  </si>
  <si>
    <t>Amortization Months</t>
  </si>
  <si>
    <t>ROU Asset/Liab Adj. due to modif.</t>
  </si>
  <si>
    <t xml:space="preserve"> Next FY based on the Reporting FY selected in the Output tab</t>
  </si>
  <si>
    <t>Amended Right to Use Asset Amount</t>
  </si>
  <si>
    <t xml:space="preserve">Record early termination of SBITA contract or SBITA modifications to decrease in the RTU SBITA asset. </t>
  </si>
  <si>
    <t xml:space="preserve">Record SBITA modifications to increase in the RTU SBITA asset. </t>
  </si>
  <si>
    <t>(e.g., decrease in term or number of assets)</t>
  </si>
  <si>
    <t>(e.g., increase in payments, increase in assets, or increase in term)</t>
  </si>
  <si>
    <t>Amortization of GASB 96 Contract Modification Payments</t>
  </si>
  <si>
    <r>
      <rPr>
        <b/>
        <sz val="16"/>
        <color theme="1"/>
        <rFont val="arial"/>
        <family val="2"/>
      </rPr>
      <t xml:space="preserve">Contract Modification Monthly Payment Information </t>
    </r>
    <r>
      <rPr>
        <b/>
        <sz val="12"/>
        <color theme="1"/>
        <rFont val="arial"/>
        <family val="2"/>
      </rPr>
      <t xml:space="preserve">
</t>
    </r>
    <r>
      <rPr>
        <sz val="12"/>
        <color theme="1"/>
        <rFont val="arial"/>
        <family val="2"/>
      </rPr>
      <t xml:space="preserve">      Leave cells </t>
    </r>
    <r>
      <rPr>
        <b/>
        <sz val="12"/>
        <color theme="1"/>
        <rFont val="arial"/>
        <family val="2"/>
      </rPr>
      <t>blank</t>
    </r>
    <r>
      <rPr>
        <sz val="12"/>
        <color theme="1"/>
        <rFont val="arial"/>
        <family val="2"/>
      </rPr>
      <t xml:space="preserve"> for periods before the contract starts and after it ends.
      For payments made on other than monthly basis (e.g. quarterly, semi-annually, annually), enter $0 for the months during the SBITA contract when no payments are made.</t>
    </r>
  </si>
  <si>
    <t xml:space="preserve">NOTE: This is an annual accrual. The RTU SBITA Liability - Current portion will be added back to the RTU SBITA Liability in entry #0 when reestablishing the beginning balances next year. </t>
  </si>
  <si>
    <t>https://sco.ca.gov/sard_gasb_96_reporting_instructions.html</t>
  </si>
  <si>
    <t>Resources:</t>
  </si>
  <si>
    <r>
      <t xml:space="preserve">INSTRUCTIONS: </t>
    </r>
    <r>
      <rPr>
        <sz val="14"/>
        <color theme="1"/>
        <rFont val="arial"/>
        <family val="2"/>
      </rPr>
      <t>This worksheet is used only for SBITA contract modifications, and the original contract was entered in the GASB 96 SBITA template. Before completing this, please read the "</t>
    </r>
    <r>
      <rPr>
        <b/>
        <i/>
        <sz val="14"/>
        <color theme="1"/>
        <rFont val="arial"/>
        <family val="2"/>
      </rPr>
      <t>Instructions for Completing the GASB 96 SBITA Template Workbook</t>
    </r>
    <r>
      <rPr>
        <sz val="14"/>
        <color theme="1"/>
        <rFont val="arial"/>
        <family val="2"/>
      </rPr>
      <t>" and review the "</t>
    </r>
    <r>
      <rPr>
        <b/>
        <sz val="14"/>
        <color theme="1"/>
        <rFont val="arial"/>
        <family val="2"/>
      </rPr>
      <t>GASB 96 SBITA Remeasurement and Modification Guidance</t>
    </r>
    <r>
      <rPr>
        <sz val="14"/>
        <color theme="1"/>
        <rFont val="arial"/>
        <family val="2"/>
      </rPr>
      <t xml:space="preserve">" on the SCO website to determine whether it is appropriate to modify the SBITA contract. 
</t>
    </r>
  </si>
  <si>
    <t>2023–2024</t>
  </si>
  <si>
    <t>Record SBITA Remeasurement and Modifications (only if a significant modification occurred during the fiscal year)</t>
  </si>
  <si>
    <t>Yes - The modification was reported in the prior reporting year</t>
  </si>
  <si>
    <t>No - Failed to report the modification in the prior reporting year</t>
  </si>
  <si>
    <t>N/A - SBITA was modified this reporting year</t>
  </si>
  <si>
    <t>RTU Asset</t>
  </si>
  <si>
    <t>Version 2</t>
  </si>
  <si>
    <t>Input Sheet</t>
  </si>
  <si>
    <t>Output Sheet</t>
  </si>
  <si>
    <t>Note Disclosure</t>
  </si>
  <si>
    <t>Answer the questions in yellow (required to be answered each year).</t>
  </si>
  <si>
    <t>Summary of Changes</t>
  </si>
  <si>
    <t>Sheet</t>
  </si>
  <si>
    <t>Feature</t>
  </si>
  <si>
    <t>Location V2</t>
  </si>
  <si>
    <t>Location V3</t>
  </si>
  <si>
    <t>Description</t>
  </si>
  <si>
    <t>Required Action</t>
  </si>
  <si>
    <t>No action required.</t>
  </si>
  <si>
    <t>OPTIONAL - Transferring data from version 1 to version 2 is relatively simple. Follow the instructions below:</t>
  </si>
  <si>
    <t>Modification 1 Output</t>
  </si>
  <si>
    <t>Formulas</t>
  </si>
  <si>
    <t>Answer the 13 questions in yellow and copy &amp; paste the payment schedule into column C in entirety.</t>
  </si>
  <si>
    <t>Update the reporting year in yellow and answer the question in row 8.</t>
  </si>
  <si>
    <t xml:space="preserve">Fund Type: </t>
  </si>
  <si>
    <r>
      <t>Published on SCO website in October 2024</t>
    </r>
    <r>
      <rPr>
        <b/>
        <sz val="11"/>
        <color rgb="FFFF0000"/>
        <rFont val="Arial"/>
        <family val="2"/>
      </rPr>
      <t xml:space="preserve"> </t>
    </r>
    <r>
      <rPr>
        <sz val="11"/>
        <color theme="1"/>
        <rFont val="Arial"/>
        <family val="2"/>
      </rPr>
      <t>for use for reporting periods 2023-2024 and afterwards.</t>
    </r>
  </si>
  <si>
    <t>Early Termination Diff (DR)</t>
  </si>
  <si>
    <t>Early Termination Diff (CR)</t>
  </si>
  <si>
    <t>Entry #0 - Acct 0950</t>
  </si>
  <si>
    <t>Entry #0 - Acct 0952</t>
  </si>
  <si>
    <t>This sheet details the changes made between version 2 and version 3 of this template. Familiarize yourself with the changes in the table below.</t>
  </si>
  <si>
    <t>Version 3</t>
  </si>
  <si>
    <t>J19-J20 and K23-K24</t>
  </si>
  <si>
    <t>Revised Entry #0 formulas to balance debits and credits for early termination.</t>
  </si>
  <si>
    <r>
      <t>Published on SCO website in September 2025</t>
    </r>
    <r>
      <rPr>
        <b/>
        <sz val="11"/>
        <color rgb="FFFF0000"/>
        <rFont val="Arial"/>
        <family val="2"/>
      </rPr>
      <t xml:space="preserve"> </t>
    </r>
    <r>
      <rPr>
        <sz val="11"/>
        <color theme="1"/>
        <rFont val="Arial"/>
        <family val="2"/>
      </rPr>
      <t>for use for reporting periods 2024-2025 and afterwards.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</si>
</sst>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409]mmmm\-yyyy;@"/>
    <numFmt numFmtId="166" formatCode="_(* #,##0_);_(* \(#,##0\);_(* &quot;-&quot;??_);_(@_)"/>
    <numFmt numFmtId="167" formatCode="_(&quot;$&quot;* #,##0_);_(&quot;$&quot;* \(#,##0\);_(&quot;$&quot;* &quot;-&quot;??_);_(@_)"/>
    <numFmt numFmtId="168" formatCode="0000"/>
    <numFmt numFmtId="169" formatCode="&quot;$&quot;#,##0.00"/>
  </numFmts>
  <fonts count="48"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sz val="11"/>
      <color rgb="FF000000"/>
      <name val="Calibri"/>
      <family val="2"/>
    </font>
    <font>
      <sz val="12"/>
      <color rgb="FFFF0000"/>
      <name val="arial"/>
      <family val="2"/>
    </font>
    <font>
      <b/>
      <sz val="12"/>
      <color theme="1"/>
      <name val="arial"/>
      <family val="2"/>
    </font>
    <font>
      <sz val="12"/>
      <color rgb="FF00B0F0"/>
      <name val="Arial"/>
      <family val="2"/>
    </font>
    <font>
      <b/>
      <sz val="12"/>
      <name val="Arial"/>
      <family val="2"/>
    </font>
    <font>
      <sz val="12"/>
      <name val="Arial"/>
      <family val="2"/>
    </font>
    <font>
      <b/>
      <sz val="12"/>
      <color rgb="FFFF0000"/>
      <name val="Arial"/>
      <family val="2"/>
    </font>
    <font>
      <sz val="12"/>
      <color theme="8" tint="-0.249977111117893"/>
      <name val="Arial"/>
      <family val="2"/>
    </font>
    <font>
      <b/>
      <sz val="12"/>
      <color theme="8" tint="-0.249977111117893"/>
      <name val="Arial"/>
      <family val="2"/>
    </font>
    <font>
      <sz val="11"/>
      <color theme="0"/>
      <name val="Calibri"/>
      <family val="2"/>
      <scheme val="minor"/>
    </font>
    <font>
      <b/>
      <sz val="14"/>
      <color theme="1"/>
      <name val="arial"/>
      <family val="2"/>
    </font>
    <font>
      <b/>
      <sz val="16"/>
      <color theme="1"/>
      <name val="arial"/>
      <family val="2"/>
    </font>
    <font>
      <sz val="12"/>
      <color theme="1"/>
      <name val="Wingdings 2"/>
      <family val="1"/>
      <charset val="2"/>
    </font>
    <font>
      <b/>
      <sz val="11"/>
      <color rgb="FF000000"/>
      <name val="Calibri"/>
      <family val="2"/>
    </font>
    <font>
      <sz val="11"/>
      <color rgb="FF000000"/>
      <name val="Calibri"/>
      <family val="2"/>
    </font>
    <font>
      <sz val="12"/>
      <color theme="0"/>
      <name val="Arial"/>
      <family val="2"/>
    </font>
    <font>
      <b/>
      <sz val="12"/>
      <color theme="4"/>
      <name val="Arial"/>
      <family val="2"/>
    </font>
    <font>
      <sz val="9"/>
      <color theme="8" tint="-0.249977111117893"/>
      <name val="arial"/>
      <family val="2"/>
    </font>
    <font>
      <b/>
      <sz val="9"/>
      <color theme="8" tint="-0.249977111117893"/>
      <name val="arial"/>
      <family val="2"/>
    </font>
    <font>
      <b/>
      <sz val="9"/>
      <color rgb="FFFF0000"/>
      <name val="arial"/>
      <family val="2"/>
    </font>
    <font>
      <sz val="9"/>
      <color theme="1"/>
      <name val="arial"/>
      <family val="2"/>
    </font>
    <font>
      <b/>
      <sz val="9"/>
      <color theme="1"/>
      <name val="arial"/>
      <family val="2"/>
    </font>
    <font>
      <sz val="9"/>
      <color rgb="FF00B0F0"/>
      <name val="arial"/>
      <family val="2"/>
    </font>
    <font>
      <i/>
      <sz val="12"/>
      <name val="Arial"/>
      <family val="2"/>
    </font>
    <font>
      <i/>
      <sz val="12"/>
      <color theme="1"/>
      <name val="arial"/>
      <family val="2"/>
    </font>
    <font>
      <i/>
      <sz val="14"/>
      <color rgb="FFFF0000"/>
      <name val="arial"/>
      <family val="2"/>
    </font>
    <font>
      <i/>
      <sz val="12"/>
      <color rgb="FFFF0000"/>
      <name val="arial"/>
      <family val="2"/>
    </font>
    <font>
      <b/>
      <sz val="16"/>
      <color rgb="FFFF0000"/>
      <name val="Arial"/>
      <family val="2"/>
    </font>
    <font>
      <sz val="16"/>
      <color theme="8" tint="-0.249977111117893"/>
      <name val="Arial"/>
      <family val="2"/>
    </font>
    <font>
      <sz val="14"/>
      <color rgb="FFFF0000"/>
      <name val="arial"/>
      <family val="2"/>
    </font>
    <font>
      <b/>
      <sz val="11"/>
      <color rgb="FFFF0000"/>
      <name val="Arial"/>
      <family val="2"/>
    </font>
    <font>
      <sz val="9"/>
      <color theme="8" tint="-0.499984740745262"/>
      <name val="arial"/>
      <family val="2"/>
    </font>
    <font>
      <sz val="14"/>
      <color theme="1"/>
      <name val="arial"/>
      <family val="2"/>
    </font>
    <font>
      <b/>
      <i/>
      <sz val="14"/>
      <color theme="1"/>
      <name val="arial"/>
      <family val="2"/>
    </font>
    <font>
      <u/>
      <sz val="11"/>
      <color theme="10"/>
      <name val="Calibri"/>
      <family val="2"/>
      <scheme val="minor"/>
    </font>
    <font>
      <u/>
      <sz val="14"/>
      <color theme="10"/>
      <name val="Calibri"/>
      <family val="2"/>
      <scheme val="minor"/>
    </font>
    <font>
      <sz val="11"/>
      <color theme="1"/>
      <name val="Arial"/>
      <family val="2"/>
    </font>
    <font>
      <b/>
      <sz val="11"/>
      <color theme="1"/>
      <name val="arial"/>
      <family val="2"/>
    </font>
    <font>
      <b/>
      <sz val="11"/>
      <name val="arial"/>
      <family val="2"/>
    </font>
    <font>
      <b/>
      <sz val="14"/>
      <color theme="8" tint="-0.249977111117893"/>
      <name val="arial"/>
      <family val="2"/>
    </font>
  </fonts>
  <fills count="10">
    <fill>
      <patternFill patternType="none"/>
    </fill>
    <fill>
      <patternFill patternType="gray125"/>
    </fill>
    <fill>
      <patternFill patternType="solid">
        <fgColor rgb="FFFFFF00"/>
        <bgColor indexed="64"/>
      </patternFill>
    </fill>
    <fill>
      <patternFill patternType="solid">
        <fgColor theme="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C0C0C0"/>
        <bgColor rgb="FFC0C0C0"/>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
      <left/>
      <right/>
      <top/>
      <bottom style="thin">
        <color indexed="64"/>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thin">
        <color rgb="FFFF0000"/>
      </left>
      <right style="thin">
        <color rgb="FFFF0000"/>
      </right>
      <top style="thin">
        <color rgb="FFFF0000"/>
      </top>
      <bottom style="thin">
        <color rgb="FFFF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6">
    <xf numFmtId="0" fontId="0"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17" fillId="3" borderId="0" applyNumberFormat="0" applyBorder="0" applyAlignment="0" applyProtection="0"/>
    <xf numFmtId="0" fontId="42" fillId="0" borderId="0" applyNumberFormat="0" applyFill="0" applyBorder="0" applyAlignment="0" applyProtection="0"/>
  </cellStyleXfs>
  <cellXfs count="270">
    <xf numFmtId="0" fontId="0" fillId="0" borderId="0" xfId="0"/>
    <xf numFmtId="0" fontId="8" fillId="0" borderId="5" xfId="0" applyFont="1" applyBorder="1" applyAlignment="1">
      <alignment vertical="center" wrapText="1"/>
    </xf>
    <xf numFmtId="0" fontId="8" fillId="0" borderId="5" xfId="0" quotePrefix="1" applyFont="1" applyBorder="1" applyAlignment="1">
      <alignment vertical="center" wrapText="1"/>
    </xf>
    <xf numFmtId="0" fontId="0" fillId="0" borderId="0" xfId="0" quotePrefix="1"/>
    <xf numFmtId="0" fontId="0" fillId="0" borderId="0" xfId="0" applyAlignment="1">
      <alignment wrapText="1"/>
    </xf>
    <xf numFmtId="0" fontId="10" fillId="0" borderId="0" xfId="0" applyFont="1" applyAlignment="1">
      <alignment horizontal="center"/>
    </xf>
    <xf numFmtId="0" fontId="5" fillId="0" borderId="0" xfId="0" applyFont="1"/>
    <xf numFmtId="0" fontId="21" fillId="6" borderId="1" xfId="0" applyFont="1" applyFill="1" applyBorder="1" applyAlignment="1">
      <alignment horizontal="center" vertical="center"/>
    </xf>
    <xf numFmtId="0" fontId="22" fillId="0" borderId="5" xfId="0" applyFont="1" applyBorder="1" applyAlignment="1">
      <alignment vertical="center" wrapText="1"/>
    </xf>
    <xf numFmtId="0" fontId="10" fillId="0" borderId="0" xfId="0" applyFont="1"/>
    <xf numFmtId="0" fontId="5" fillId="0" borderId="0" xfId="0" applyFont="1" applyAlignment="1">
      <alignment horizontal="left"/>
    </xf>
    <xf numFmtId="0" fontId="10" fillId="0" borderId="0" xfId="0" applyFont="1" applyAlignment="1">
      <alignment horizontal="left" wrapText="1"/>
    </xf>
    <xf numFmtId="168" fontId="5" fillId="0" borderId="0" xfId="0" applyNumberFormat="1" applyFont="1" applyAlignment="1">
      <alignment horizontal="left"/>
    </xf>
    <xf numFmtId="0" fontId="10" fillId="0" borderId="0" xfId="0" applyFont="1" applyAlignment="1">
      <alignment horizontal="left"/>
    </xf>
    <xf numFmtId="0" fontId="10" fillId="0" borderId="6" xfId="0" applyFont="1" applyBorder="1" applyAlignment="1">
      <alignment horizontal="left"/>
    </xf>
    <xf numFmtId="0" fontId="10" fillId="0" borderId="1" xfId="0" applyFont="1" applyBorder="1"/>
    <xf numFmtId="167" fontId="5" fillId="0" borderId="1" xfId="2" applyNumberFormat="1" applyFont="1" applyBorder="1" applyProtection="1"/>
    <xf numFmtId="44" fontId="5" fillId="0" borderId="0" xfId="2" applyFont="1" applyFill="1" applyProtection="1"/>
    <xf numFmtId="0" fontId="10" fillId="0" borderId="0" xfId="0" applyFont="1" applyAlignment="1">
      <alignment horizontal="left" vertical="top"/>
    </xf>
    <xf numFmtId="44" fontId="9" fillId="0" borderId="0" xfId="2" applyFont="1" applyFill="1" applyAlignment="1" applyProtection="1">
      <alignment horizontal="left" vertical="top"/>
    </xf>
    <xf numFmtId="0" fontId="5" fillId="0" borderId="0" xfId="0" applyFont="1" applyAlignment="1">
      <alignment horizontal="left" vertical="top"/>
    </xf>
    <xf numFmtId="0" fontId="10" fillId="0" borderId="0" xfId="0" applyFont="1" applyAlignment="1">
      <alignment horizontal="left" vertical="top" wrapText="1"/>
    </xf>
    <xf numFmtId="44" fontId="9" fillId="2" borderId="0" xfId="2" applyFont="1" applyFill="1" applyAlignment="1" applyProtection="1">
      <alignment horizontal="left" vertical="top"/>
      <protection locked="0"/>
    </xf>
    <xf numFmtId="0" fontId="9" fillId="2" borderId="0" xfId="0" applyFont="1" applyFill="1" applyProtection="1">
      <protection locked="0"/>
    </xf>
    <xf numFmtId="0" fontId="13" fillId="0" borderId="0" xfId="0" applyFont="1"/>
    <xf numFmtId="0" fontId="17" fillId="0" borderId="0" xfId="0" applyFont="1"/>
    <xf numFmtId="0" fontId="1" fillId="0" borderId="0" xfId="0" applyFont="1" applyAlignment="1">
      <alignment vertical="center" wrapText="1"/>
    </xf>
    <xf numFmtId="0" fontId="5" fillId="0" borderId="0" xfId="0" applyFont="1" applyAlignment="1">
      <alignment vertical="center" wrapText="1"/>
    </xf>
    <xf numFmtId="43" fontId="5" fillId="0" borderId="0" xfId="1" applyFont="1" applyProtection="1">
      <protection hidden="1"/>
    </xf>
    <xf numFmtId="0" fontId="5" fillId="0" borderId="0" xfId="0" applyFont="1" applyProtection="1">
      <protection hidden="1"/>
    </xf>
    <xf numFmtId="44" fontId="5" fillId="0" borderId="0" xfId="2" applyFont="1" applyProtection="1">
      <protection hidden="1"/>
    </xf>
    <xf numFmtId="0" fontId="10" fillId="0" borderId="0" xfId="0" applyFont="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0" fontId="10" fillId="0" borderId="0" xfId="0" applyFont="1" applyAlignment="1" applyProtection="1">
      <alignment horizontal="left"/>
      <protection hidden="1"/>
    </xf>
    <xf numFmtId="0" fontId="9" fillId="0" borderId="0" xfId="0" applyFont="1" applyAlignment="1" applyProtection="1">
      <alignment horizontal="right"/>
      <protection hidden="1"/>
    </xf>
    <xf numFmtId="0" fontId="11" fillId="0" borderId="0" xfId="0" applyFont="1" applyProtection="1">
      <protection hidden="1"/>
    </xf>
    <xf numFmtId="167" fontId="11" fillId="0" borderId="0" xfId="0" applyNumberFormat="1" applyFont="1" applyProtection="1">
      <protection hidden="1"/>
    </xf>
    <xf numFmtId="10" fontId="9" fillId="0" borderId="0" xfId="3" applyNumberFormat="1" applyFont="1" applyFill="1" applyBorder="1" applyAlignment="1" applyProtection="1">
      <alignment horizontal="right"/>
      <protection hidden="1"/>
    </xf>
    <xf numFmtId="10" fontId="9" fillId="0" borderId="0" xfId="3" applyNumberFormat="1" applyFont="1" applyFill="1" applyBorder="1" applyAlignment="1" applyProtection="1">
      <alignment horizontal="left"/>
      <protection hidden="1"/>
    </xf>
    <xf numFmtId="168" fontId="9" fillId="0" borderId="0" xfId="1" applyNumberFormat="1" applyFont="1" applyFill="1" applyBorder="1" applyAlignment="1" applyProtection="1">
      <alignment horizontal="right"/>
      <protection hidden="1"/>
    </xf>
    <xf numFmtId="0" fontId="14" fillId="0" borderId="0" xfId="0" applyFont="1" applyAlignment="1" applyProtection="1">
      <alignment horizontal="left" vertical="top" wrapText="1"/>
      <protection hidden="1"/>
    </xf>
    <xf numFmtId="165" fontId="5" fillId="0" borderId="0" xfId="0" applyNumberFormat="1" applyFont="1" applyAlignment="1" applyProtection="1">
      <alignment horizontal="right"/>
      <protection hidden="1"/>
    </xf>
    <xf numFmtId="44" fontId="13" fillId="0" borderId="0" xfId="2" applyFont="1" applyFill="1" applyBorder="1" applyAlignment="1" applyProtection="1">
      <alignment horizontal="left"/>
      <protection hidden="1"/>
    </xf>
    <xf numFmtId="44" fontId="9" fillId="0" borderId="0" xfId="2" applyFont="1" applyFill="1" applyBorder="1" applyAlignment="1" applyProtection="1">
      <alignment horizontal="right"/>
      <protection hidden="1"/>
    </xf>
    <xf numFmtId="5" fontId="5" fillId="0" borderId="0" xfId="2" applyNumberFormat="1" applyFont="1" applyFill="1" applyBorder="1" applyAlignment="1" applyProtection="1">
      <alignment horizontal="right" vertical="top"/>
      <protection hidden="1"/>
    </xf>
    <xf numFmtId="8" fontId="24" fillId="0" borderId="0" xfId="1" applyNumberFormat="1" applyFont="1" applyFill="1" applyBorder="1" applyAlignment="1" applyProtection="1">
      <alignment horizontal="left"/>
      <protection hidden="1"/>
    </xf>
    <xf numFmtId="8" fontId="9" fillId="0" borderId="0" xfId="1" applyNumberFormat="1" applyFont="1" applyFill="1" applyBorder="1" applyAlignment="1" applyProtection="1">
      <alignment horizontal="right"/>
      <protection hidden="1"/>
    </xf>
    <xf numFmtId="166" fontId="5" fillId="0" borderId="0" xfId="1" applyNumberFormat="1" applyFont="1" applyFill="1" applyBorder="1" applyAlignment="1" applyProtection="1">
      <alignment horizontal="right"/>
      <protection hidden="1"/>
    </xf>
    <xf numFmtId="166" fontId="10" fillId="0" borderId="0" xfId="1" applyNumberFormat="1" applyFont="1" applyFill="1" applyBorder="1" applyAlignment="1" applyProtection="1">
      <alignment horizontal="right"/>
      <protection hidden="1"/>
    </xf>
    <xf numFmtId="0" fontId="5" fillId="0" borderId="0" xfId="0" applyFont="1" applyAlignment="1" applyProtection="1">
      <alignment horizontal="right"/>
      <protection hidden="1"/>
    </xf>
    <xf numFmtId="8" fontId="5" fillId="0" borderId="0" xfId="1" applyNumberFormat="1" applyFont="1" applyProtection="1">
      <protection hidden="1"/>
    </xf>
    <xf numFmtId="0" fontId="10" fillId="5" borderId="1" xfId="0" applyFont="1" applyFill="1" applyBorder="1" applyAlignment="1" applyProtection="1">
      <alignment horizontal="center" wrapText="1"/>
      <protection hidden="1"/>
    </xf>
    <xf numFmtId="43" fontId="10" fillId="5" borderId="1" xfId="1" applyFont="1" applyFill="1" applyBorder="1" applyAlignment="1" applyProtection="1">
      <alignment horizontal="center" wrapText="1"/>
      <protection hidden="1"/>
    </xf>
    <xf numFmtId="44" fontId="14" fillId="5" borderId="1" xfId="2" applyFont="1" applyFill="1" applyBorder="1" applyAlignment="1" applyProtection="1">
      <alignment horizontal="center" wrapText="1"/>
      <protection hidden="1"/>
    </xf>
    <xf numFmtId="0" fontId="1" fillId="0" borderId="0" xfId="0" applyFont="1" applyProtection="1">
      <protection hidden="1"/>
    </xf>
    <xf numFmtId="165" fontId="5" fillId="5" borderId="1" xfId="0" applyNumberFormat="1" applyFont="1" applyFill="1" applyBorder="1" applyAlignment="1" applyProtection="1">
      <alignment horizontal="left"/>
      <protection hidden="1"/>
    </xf>
    <xf numFmtId="43" fontId="5" fillId="0" borderId="1" xfId="1" applyFont="1" applyBorder="1" applyProtection="1">
      <protection hidden="1"/>
    </xf>
    <xf numFmtId="44" fontId="5" fillId="0" borderId="1" xfId="2" applyFont="1" applyBorder="1" applyProtection="1">
      <protection hidden="1"/>
    </xf>
    <xf numFmtId="44" fontId="5" fillId="0" borderId="1" xfId="0" applyNumberFormat="1" applyFont="1" applyBorder="1" applyProtection="1">
      <protection hidden="1"/>
    </xf>
    <xf numFmtId="44" fontId="1" fillId="0" borderId="1" xfId="2" applyFont="1" applyBorder="1" applyProtection="1">
      <protection hidden="1"/>
    </xf>
    <xf numFmtId="43" fontId="1" fillId="0" borderId="0" xfId="1" applyFont="1" applyBorder="1" applyProtection="1">
      <protection hidden="1"/>
    </xf>
    <xf numFmtId="44" fontId="5" fillId="0" borderId="1" xfId="2" applyFont="1" applyFill="1" applyBorder="1" applyProtection="1">
      <protection hidden="1"/>
    </xf>
    <xf numFmtId="0" fontId="9" fillId="0" borderId="0" xfId="0" applyFont="1" applyAlignment="1" applyProtection="1">
      <alignment horizontal="center"/>
      <protection hidden="1"/>
    </xf>
    <xf numFmtId="167" fontId="6" fillId="0" borderId="0" xfId="2" applyNumberFormat="1" applyFont="1" applyProtection="1">
      <protection hidden="1"/>
    </xf>
    <xf numFmtId="0" fontId="14" fillId="0" borderId="7" xfId="0" applyFont="1" applyBorder="1" applyAlignment="1" applyProtection="1">
      <alignment horizontal="left" vertical="top" wrapText="1"/>
      <protection hidden="1"/>
    </xf>
    <xf numFmtId="0" fontId="9" fillId="0" borderId="0" xfId="0" applyFont="1" applyProtection="1">
      <protection hidden="1"/>
    </xf>
    <xf numFmtId="167" fontId="14" fillId="0" borderId="0" xfId="0" applyNumberFormat="1" applyFont="1" applyAlignment="1" applyProtection="1">
      <alignment horizontal="left" vertical="top" wrapText="1"/>
      <protection hidden="1"/>
    </xf>
    <xf numFmtId="167" fontId="16" fillId="0" borderId="0" xfId="0" applyNumberFormat="1" applyFont="1" applyProtection="1">
      <protection hidden="1"/>
    </xf>
    <xf numFmtId="167" fontId="15" fillId="0" borderId="0" xfId="0" applyNumberFormat="1" applyFont="1" applyProtection="1">
      <protection hidden="1"/>
    </xf>
    <xf numFmtId="167" fontId="15" fillId="0" borderId="0" xfId="2" applyNumberFormat="1" applyFont="1" applyProtection="1">
      <protection hidden="1"/>
    </xf>
    <xf numFmtId="167" fontId="15" fillId="0" borderId="0" xfId="0" applyNumberFormat="1" applyFont="1" applyAlignment="1" applyProtection="1">
      <alignment horizontal="left"/>
      <protection hidden="1"/>
    </xf>
    <xf numFmtId="167" fontId="15" fillId="0" borderId="0" xfId="2" applyNumberFormat="1" applyFont="1" applyBorder="1" applyProtection="1">
      <protection hidden="1"/>
    </xf>
    <xf numFmtId="0" fontId="20" fillId="0" borderId="0" xfId="0" applyFont="1" applyProtection="1">
      <protection hidden="1"/>
    </xf>
    <xf numFmtId="167" fontId="13" fillId="0" borderId="0" xfId="0" applyNumberFormat="1" applyFont="1" applyProtection="1">
      <protection hidden="1"/>
    </xf>
    <xf numFmtId="0" fontId="4" fillId="0" borderId="0" xfId="0" applyFont="1" applyProtection="1">
      <protection hidden="1"/>
    </xf>
    <xf numFmtId="0" fontId="3" fillId="0" borderId="0" xfId="0" applyFont="1" applyProtection="1">
      <protection hidden="1"/>
    </xf>
    <xf numFmtId="167" fontId="15" fillId="0" borderId="0" xfId="2" applyNumberFormat="1" applyFont="1" applyFill="1" applyBorder="1" applyProtection="1">
      <protection hidden="1"/>
    </xf>
    <xf numFmtId="167" fontId="13" fillId="0" borderId="0" xfId="2" applyNumberFormat="1" applyFont="1" applyFill="1" applyBorder="1" applyProtection="1">
      <protection hidden="1"/>
    </xf>
    <xf numFmtId="167" fontId="12" fillId="0" borderId="0" xfId="0" applyNumberFormat="1" applyFont="1" applyProtection="1">
      <protection hidden="1"/>
    </xf>
    <xf numFmtId="167" fontId="13" fillId="0" borderId="0" xfId="2" applyNumberFormat="1" applyFont="1" applyProtection="1">
      <protection hidden="1"/>
    </xf>
    <xf numFmtId="167" fontId="6" fillId="0" borderId="0" xfId="2" applyNumberFormat="1" applyFont="1" applyBorder="1" applyProtection="1">
      <protection hidden="1"/>
    </xf>
    <xf numFmtId="0" fontId="9" fillId="0" borderId="0" xfId="0" applyFont="1" applyAlignment="1" applyProtection="1">
      <alignment horizontal="left"/>
      <protection hidden="1"/>
    </xf>
    <xf numFmtId="167" fontId="1" fillId="0" borderId="0" xfId="0" applyNumberFormat="1" applyFont="1" applyProtection="1">
      <protection hidden="1"/>
    </xf>
    <xf numFmtId="44" fontId="1" fillId="0" borderId="0" xfId="2" applyFont="1" applyProtection="1">
      <protection hidden="1"/>
    </xf>
    <xf numFmtId="7" fontId="1" fillId="0" borderId="0" xfId="0" applyNumberFormat="1" applyFont="1" applyProtection="1">
      <protection hidden="1"/>
    </xf>
    <xf numFmtId="0" fontId="25" fillId="8" borderId="1" xfId="0" applyFont="1" applyFill="1" applyBorder="1"/>
    <xf numFmtId="0" fontId="25" fillId="8" borderId="1" xfId="0" applyFont="1" applyFill="1" applyBorder="1" applyProtection="1">
      <protection hidden="1"/>
    </xf>
    <xf numFmtId="165" fontId="25" fillId="8" borderId="1" xfId="0" applyNumberFormat="1" applyFont="1" applyFill="1" applyBorder="1" applyAlignment="1">
      <alignment horizontal="left"/>
    </xf>
    <xf numFmtId="7" fontId="25" fillId="8" borderId="1" xfId="0" applyNumberFormat="1" applyFont="1" applyFill="1" applyBorder="1"/>
    <xf numFmtId="43" fontId="26" fillId="0" borderId="8" xfId="1" applyFont="1" applyBorder="1" applyProtection="1">
      <protection hidden="1"/>
    </xf>
    <xf numFmtId="14" fontId="9" fillId="0" borderId="0" xfId="0" applyNumberFormat="1" applyFont="1" applyAlignment="1" applyProtection="1">
      <alignment horizontal="center"/>
      <protection hidden="1"/>
    </xf>
    <xf numFmtId="0" fontId="28" fillId="0" borderId="0" xfId="0" applyFont="1" applyProtection="1">
      <protection hidden="1"/>
    </xf>
    <xf numFmtId="43" fontId="28" fillId="0" borderId="0" xfId="1" applyFont="1" applyProtection="1">
      <protection hidden="1"/>
    </xf>
    <xf numFmtId="0" fontId="29" fillId="0" borderId="0" xfId="0" applyFont="1" applyAlignment="1" applyProtection="1">
      <alignment horizontal="center"/>
      <protection hidden="1"/>
    </xf>
    <xf numFmtId="43" fontId="29" fillId="0" borderId="0" xfId="1" applyFont="1" applyBorder="1" applyAlignment="1" applyProtection="1">
      <alignment horizontal="center"/>
      <protection hidden="1"/>
    </xf>
    <xf numFmtId="0" fontId="29" fillId="0" borderId="0" xfId="0" applyFont="1" applyProtection="1">
      <protection hidden="1"/>
    </xf>
    <xf numFmtId="0" fontId="30" fillId="0" borderId="0" xfId="0" applyFont="1" applyProtection="1">
      <protection hidden="1"/>
    </xf>
    <xf numFmtId="43" fontId="30" fillId="0" borderId="0" xfId="1" applyFont="1" applyProtection="1">
      <protection hidden="1"/>
    </xf>
    <xf numFmtId="0" fontId="27" fillId="0" borderId="0" xfId="0" applyFont="1" applyAlignment="1" applyProtection="1">
      <alignment horizontal="left" vertical="top" wrapText="1"/>
      <protection hidden="1"/>
    </xf>
    <xf numFmtId="0" fontId="28" fillId="0" borderId="0" xfId="0" applyFont="1" applyAlignment="1" applyProtection="1">
      <alignment wrapText="1"/>
      <protection hidden="1"/>
    </xf>
    <xf numFmtId="43" fontId="27" fillId="0" borderId="0" xfId="1" applyFont="1" applyAlignment="1" applyProtection="1">
      <alignment horizontal="left" vertical="top" wrapText="1"/>
      <protection hidden="1"/>
    </xf>
    <xf numFmtId="14" fontId="28" fillId="0" borderId="0" xfId="0" applyNumberFormat="1" applyFont="1" applyProtection="1">
      <protection hidden="1"/>
    </xf>
    <xf numFmtId="44" fontId="28" fillId="0" borderId="0" xfId="0" applyNumberFormat="1" applyFont="1" applyProtection="1">
      <protection hidden="1"/>
    </xf>
    <xf numFmtId="43" fontId="28" fillId="0" borderId="0" xfId="1" applyFont="1" applyFill="1" applyProtection="1">
      <protection hidden="1"/>
    </xf>
    <xf numFmtId="0" fontId="27" fillId="9" borderId="8" xfId="0" quotePrefix="1" applyFont="1" applyFill="1" applyBorder="1" applyProtection="1">
      <protection hidden="1"/>
    </xf>
    <xf numFmtId="0" fontId="26" fillId="9" borderId="8" xfId="0" applyFont="1" applyFill="1" applyBorder="1" applyAlignment="1" applyProtection="1">
      <alignment horizontal="center"/>
      <protection hidden="1"/>
    </xf>
    <xf numFmtId="0" fontId="27" fillId="9" borderId="8" xfId="0" applyFont="1" applyFill="1" applyBorder="1" applyAlignment="1" applyProtection="1">
      <alignment horizontal="right"/>
      <protection hidden="1"/>
    </xf>
    <xf numFmtId="14" fontId="27" fillId="9" borderId="8" xfId="0" applyNumberFormat="1" applyFont="1" applyFill="1" applyBorder="1" applyProtection="1">
      <protection hidden="1"/>
    </xf>
    <xf numFmtId="14" fontId="30" fillId="0" borderId="0" xfId="0" applyNumberFormat="1" applyFont="1" applyProtection="1">
      <protection hidden="1"/>
    </xf>
    <xf numFmtId="0" fontId="10" fillId="0" borderId="2" xfId="0" applyFont="1" applyBorder="1" applyAlignment="1">
      <alignment horizontal="left"/>
    </xf>
    <xf numFmtId="0" fontId="10" fillId="0" borderId="3" xfId="0" applyFont="1" applyBorder="1" applyAlignment="1">
      <alignment horizontal="left"/>
    </xf>
    <xf numFmtId="0" fontId="10" fillId="0" borderId="4" xfId="0" applyFont="1" applyBorder="1" applyAlignment="1">
      <alignment horizontal="left"/>
    </xf>
    <xf numFmtId="167" fontId="14" fillId="5" borderId="0" xfId="0" applyNumberFormat="1" applyFont="1" applyFill="1"/>
    <xf numFmtId="167" fontId="15" fillId="5" borderId="0" xfId="0" applyNumberFormat="1" applyFont="1" applyFill="1"/>
    <xf numFmtId="167" fontId="15" fillId="5" borderId="0" xfId="2" applyNumberFormat="1" applyFont="1" applyFill="1" applyProtection="1"/>
    <xf numFmtId="167" fontId="15" fillId="5" borderId="0" xfId="0" applyNumberFormat="1" applyFont="1" applyFill="1" applyAlignment="1">
      <alignment horizontal="left"/>
    </xf>
    <xf numFmtId="167" fontId="31" fillId="0" borderId="0" xfId="0" applyNumberFormat="1" applyFont="1" applyProtection="1">
      <protection hidden="1"/>
    </xf>
    <xf numFmtId="167" fontId="31" fillId="0" borderId="0" xfId="0" quotePrefix="1" applyNumberFormat="1" applyFont="1" applyAlignment="1" applyProtection="1">
      <alignment horizontal="left"/>
      <protection hidden="1"/>
    </xf>
    <xf numFmtId="0" fontId="32" fillId="0" borderId="0" xfId="0" applyFont="1" applyProtection="1">
      <protection hidden="1"/>
    </xf>
    <xf numFmtId="0" fontId="8" fillId="0" borderId="5" xfId="0" applyFont="1" applyBorder="1" applyAlignment="1">
      <alignment vertical="center"/>
    </xf>
    <xf numFmtId="0" fontId="9" fillId="0" borderId="9" xfId="0" applyFont="1" applyBorder="1" applyAlignment="1">
      <alignment horizontal="center"/>
    </xf>
    <xf numFmtId="0" fontId="18" fillId="0" borderId="0" xfId="0" applyFont="1" applyAlignment="1" applyProtection="1">
      <alignment vertical="center"/>
      <protection hidden="1"/>
    </xf>
    <xf numFmtId="10" fontId="9" fillId="0" borderId="7" xfId="3" applyNumberFormat="1" applyFont="1" applyFill="1" applyBorder="1" applyAlignment="1" applyProtection="1">
      <alignment vertical="center"/>
      <protection hidden="1"/>
    </xf>
    <xf numFmtId="10" fontId="34" fillId="0" borderId="7" xfId="3" applyNumberFormat="1" applyFont="1" applyFill="1" applyBorder="1" applyAlignment="1" applyProtection="1">
      <protection hidden="1"/>
    </xf>
    <xf numFmtId="0" fontId="35" fillId="5" borderId="0" xfId="0" applyFont="1" applyFill="1" applyAlignment="1">
      <alignment horizontal="left" vertical="center"/>
    </xf>
    <xf numFmtId="167" fontId="35" fillId="5" borderId="0" xfId="0" applyNumberFormat="1" applyFont="1" applyFill="1" applyAlignment="1">
      <alignment vertical="center"/>
    </xf>
    <xf numFmtId="167" fontId="36" fillId="5" borderId="0" xfId="0" applyNumberFormat="1" applyFont="1" applyFill="1" applyAlignment="1">
      <alignment vertical="center"/>
    </xf>
    <xf numFmtId="167" fontId="36" fillId="5" borderId="0" xfId="2" applyNumberFormat="1" applyFont="1" applyFill="1" applyAlignment="1" applyProtection="1">
      <alignment vertical="center"/>
    </xf>
    <xf numFmtId="167" fontId="36" fillId="5" borderId="0" xfId="0" applyNumberFormat="1" applyFont="1" applyFill="1" applyAlignment="1">
      <alignment horizontal="left" vertical="center"/>
    </xf>
    <xf numFmtId="0" fontId="35" fillId="0" borderId="0" xfId="0" applyFont="1" applyAlignment="1">
      <alignment horizontal="left" wrapText="1"/>
    </xf>
    <xf numFmtId="167" fontId="33" fillId="0" borderId="0" xfId="0" applyNumberFormat="1" applyFont="1" applyAlignment="1">
      <alignment horizontal="left"/>
    </xf>
    <xf numFmtId="0" fontId="35" fillId="0" borderId="0" xfId="0" applyFont="1" applyAlignment="1">
      <alignment horizontal="left" vertical="center"/>
    </xf>
    <xf numFmtId="167" fontId="15" fillId="0" borderId="0" xfId="0" applyNumberFormat="1" applyFont="1"/>
    <xf numFmtId="167" fontId="15" fillId="0" borderId="0" xfId="2" applyNumberFormat="1" applyFont="1" applyFill="1" applyProtection="1"/>
    <xf numFmtId="167" fontId="15" fillId="0" borderId="0" xfId="0" applyNumberFormat="1" applyFont="1" applyAlignment="1">
      <alignment horizontal="left"/>
    </xf>
    <xf numFmtId="167" fontId="35" fillId="0" borderId="0" xfId="0" applyNumberFormat="1" applyFont="1" applyAlignment="1">
      <alignment vertical="center"/>
    </xf>
    <xf numFmtId="167" fontId="36" fillId="0" borderId="0" xfId="0" applyNumberFormat="1" applyFont="1" applyAlignment="1">
      <alignment vertical="center"/>
    </xf>
    <xf numFmtId="167" fontId="36" fillId="0" borderId="0" xfId="2" applyNumberFormat="1" applyFont="1" applyFill="1" applyAlignment="1" applyProtection="1">
      <alignment vertical="center"/>
    </xf>
    <xf numFmtId="167" fontId="36" fillId="0" borderId="0" xfId="0" applyNumberFormat="1" applyFont="1" applyAlignment="1">
      <alignment horizontal="left" vertical="center"/>
    </xf>
    <xf numFmtId="0" fontId="37" fillId="0" borderId="0" xfId="0" applyFont="1" applyAlignment="1">
      <alignment horizontal="center"/>
    </xf>
    <xf numFmtId="167" fontId="13" fillId="0" borderId="0" xfId="0" applyNumberFormat="1" applyFont="1" applyAlignment="1" applyProtection="1">
      <alignment horizontal="left"/>
      <protection hidden="1"/>
    </xf>
    <xf numFmtId="167" fontId="13" fillId="0" borderId="0" xfId="2" applyNumberFormat="1" applyFont="1" applyBorder="1" applyProtection="1">
      <protection hidden="1"/>
    </xf>
    <xf numFmtId="167" fontId="13" fillId="0" borderId="0" xfId="2" applyNumberFormat="1" applyFont="1" applyBorder="1" applyAlignment="1" applyProtection="1">
      <protection hidden="1"/>
    </xf>
    <xf numFmtId="0" fontId="13" fillId="0" borderId="0" xfId="0" applyFont="1" applyProtection="1">
      <protection hidden="1"/>
    </xf>
    <xf numFmtId="167" fontId="13" fillId="0" borderId="0" xfId="2" applyNumberFormat="1" applyFont="1" applyFill="1" applyBorder="1" applyAlignment="1" applyProtection="1">
      <protection hidden="1"/>
    </xf>
    <xf numFmtId="0" fontId="9" fillId="0" borderId="0" xfId="0" applyFont="1" applyAlignment="1">
      <alignment horizontal="center"/>
    </xf>
    <xf numFmtId="0" fontId="38" fillId="4" borderId="16" xfId="0" applyFont="1" applyFill="1" applyBorder="1" applyAlignment="1" applyProtection="1">
      <alignment horizontal="center" wrapText="1"/>
      <protection hidden="1"/>
    </xf>
    <xf numFmtId="0" fontId="38" fillId="4" borderId="17" xfId="0" applyFont="1" applyFill="1" applyBorder="1" applyAlignment="1" applyProtection="1">
      <alignment horizontal="center" wrapText="1"/>
      <protection hidden="1"/>
    </xf>
    <xf numFmtId="0" fontId="38" fillId="4" borderId="18" xfId="0" applyFont="1" applyFill="1" applyBorder="1" applyAlignment="1" applyProtection="1">
      <alignment horizontal="center" wrapText="1"/>
      <protection hidden="1"/>
    </xf>
    <xf numFmtId="44" fontId="9" fillId="2" borderId="1" xfId="2" applyFont="1" applyFill="1" applyBorder="1" applyProtection="1">
      <protection locked="0"/>
    </xf>
    <xf numFmtId="0" fontId="39" fillId="0" borderId="1" xfId="0" applyFont="1" applyBorder="1" applyAlignment="1" applyProtection="1">
      <alignment wrapText="1"/>
      <protection hidden="1"/>
    </xf>
    <xf numFmtId="0" fontId="14" fillId="4" borderId="2" xfId="0" applyFont="1" applyFill="1" applyBorder="1" applyProtection="1">
      <protection hidden="1"/>
    </xf>
    <xf numFmtId="168" fontId="9" fillId="2" borderId="2" xfId="1" applyNumberFormat="1" applyFont="1" applyFill="1" applyBorder="1" applyAlignment="1" applyProtection="1">
      <alignment horizontal="center"/>
      <protection locked="0" hidden="1"/>
    </xf>
    <xf numFmtId="0" fontId="9" fillId="2" borderId="1" xfId="0" applyFont="1" applyFill="1" applyBorder="1" applyAlignment="1" applyProtection="1">
      <alignment horizontal="right"/>
      <protection locked="0" hidden="1"/>
    </xf>
    <xf numFmtId="169" fontId="9" fillId="2" borderId="19" xfId="0" applyNumberFormat="1" applyFont="1" applyFill="1" applyBorder="1" applyAlignment="1" applyProtection="1">
      <alignment horizontal="center" wrapText="1"/>
      <protection locked="0" hidden="1"/>
    </xf>
    <xf numFmtId="169" fontId="9" fillId="2" borderId="20" xfId="0" applyNumberFormat="1" applyFont="1" applyFill="1" applyBorder="1" applyAlignment="1" applyProtection="1">
      <alignment horizontal="center" wrapText="1"/>
      <protection locked="0" hidden="1"/>
    </xf>
    <xf numFmtId="169" fontId="9" fillId="2" borderId="21" xfId="0" applyNumberFormat="1" applyFont="1" applyFill="1" applyBorder="1" applyAlignment="1" applyProtection="1">
      <alignment horizontal="center" wrapText="1"/>
      <protection locked="0" hidden="1"/>
    </xf>
    <xf numFmtId="44" fontId="9" fillId="2" borderId="1" xfId="2" applyFont="1" applyFill="1" applyBorder="1" applyProtection="1">
      <protection locked="0" hidden="1"/>
    </xf>
    <xf numFmtId="167" fontId="34" fillId="0" borderId="0" xfId="0" applyNumberFormat="1" applyFont="1" applyAlignment="1" applyProtection="1">
      <alignment horizontal="left" wrapText="1"/>
      <protection hidden="1"/>
    </xf>
    <xf numFmtId="0" fontId="18" fillId="0" borderId="0" xfId="2" applyNumberFormat="1" applyFont="1" applyAlignment="1" applyProtection="1">
      <alignment horizontal="left" vertical="top" wrapText="1"/>
      <protection hidden="1"/>
    </xf>
    <xf numFmtId="0" fontId="1" fillId="0" borderId="0" xfId="0" applyFont="1"/>
    <xf numFmtId="0" fontId="25" fillId="8" borderId="1" xfId="0" applyFont="1" applyFill="1" applyBorder="1" applyAlignment="1">
      <alignment vertical="center" wrapText="1"/>
    </xf>
    <xf numFmtId="0" fontId="25" fillId="0" borderId="1" xfId="0" applyFont="1" applyBorder="1"/>
    <xf numFmtId="167" fontId="34" fillId="0" borderId="0" xfId="0" applyNumberFormat="1" applyFont="1"/>
    <xf numFmtId="7" fontId="28" fillId="0" borderId="0" xfId="0" applyNumberFormat="1" applyFont="1" applyProtection="1">
      <protection hidden="1"/>
    </xf>
    <xf numFmtId="0" fontId="44" fillId="0" borderId="0" xfId="0" applyFont="1" applyAlignment="1">
      <alignment vertical="top" wrapText="1"/>
    </xf>
    <xf numFmtId="0" fontId="45" fillId="0" borderId="0" xfId="0" applyFont="1" applyAlignment="1">
      <alignment vertical="top" wrapText="1"/>
    </xf>
    <xf numFmtId="0" fontId="44" fillId="0" borderId="0" xfId="0" applyFont="1" applyAlignment="1">
      <alignment vertical="top"/>
    </xf>
    <xf numFmtId="0" fontId="38" fillId="0" borderId="0" xfId="0" applyFont="1" applyAlignment="1">
      <alignment vertical="top"/>
    </xf>
    <xf numFmtId="0" fontId="45" fillId="0" borderId="0" xfId="0" applyFont="1" applyAlignment="1">
      <alignment horizontal="right" vertical="top" wrapText="1"/>
    </xf>
    <xf numFmtId="0" fontId="46" fillId="0" borderId="0" xfId="0" applyFont="1" applyAlignment="1">
      <alignment horizontal="left" vertical="top"/>
    </xf>
    <xf numFmtId="0" fontId="45" fillId="4" borderId="6" xfId="0" applyFont="1" applyFill="1" applyBorder="1" applyAlignment="1">
      <alignment vertical="top" wrapText="1"/>
    </xf>
    <xf numFmtId="0" fontId="44" fillId="0" borderId="10" xfId="0" applyFont="1" applyBorder="1" applyAlignment="1">
      <alignment horizontal="left" vertical="top" wrapText="1"/>
    </xf>
    <xf numFmtId="0" fontId="44" fillId="0" borderId="11" xfId="0" applyFont="1" applyBorder="1" applyAlignment="1">
      <alignment horizontal="left" vertical="top" wrapText="1"/>
    </xf>
    <xf numFmtId="0" fontId="44" fillId="0" borderId="12" xfId="0" applyFont="1" applyBorder="1" applyAlignment="1">
      <alignment horizontal="left" vertical="top" wrapText="1"/>
    </xf>
    <xf numFmtId="0" fontId="44" fillId="0" borderId="14" xfId="0" applyFont="1" applyBorder="1" applyAlignment="1">
      <alignment horizontal="left" vertical="top" wrapText="1"/>
    </xf>
    <xf numFmtId="0" fontId="44" fillId="0" borderId="6" xfId="0" applyFont="1" applyBorder="1" applyAlignment="1">
      <alignment horizontal="left" vertical="top" wrapText="1"/>
    </xf>
    <xf numFmtId="0" fontId="44" fillId="0" borderId="15" xfId="0" applyFont="1" applyBorder="1" applyAlignment="1">
      <alignment horizontal="left" vertical="top" wrapText="1"/>
    </xf>
    <xf numFmtId="0" fontId="44" fillId="0" borderId="0" xfId="0" applyFont="1" applyAlignment="1">
      <alignment horizontal="left" vertical="top" wrapText="1"/>
    </xf>
    <xf numFmtId="0" fontId="14" fillId="4" borderId="2" xfId="0" applyFont="1" applyFill="1" applyBorder="1" applyProtection="1">
      <protection hidden="1"/>
    </xf>
    <xf numFmtId="0" fontId="14" fillId="4" borderId="3" xfId="0" applyFont="1" applyFill="1" applyBorder="1" applyProtection="1">
      <protection hidden="1"/>
    </xf>
    <xf numFmtId="0" fontId="14" fillId="4" borderId="4" xfId="0" applyFont="1" applyFill="1" applyBorder="1" applyProtection="1">
      <protection hidden="1"/>
    </xf>
    <xf numFmtId="10" fontId="9" fillId="2" borderId="2" xfId="3" applyNumberFormat="1" applyFont="1" applyFill="1" applyBorder="1" applyAlignment="1" applyProtection="1">
      <alignment horizontal="right"/>
      <protection locked="0" hidden="1"/>
    </xf>
    <xf numFmtId="10" fontId="9" fillId="2" borderId="4" xfId="3" applyNumberFormat="1" applyFont="1" applyFill="1" applyBorder="1" applyAlignment="1" applyProtection="1">
      <alignment horizontal="right"/>
      <protection locked="0" hidden="1"/>
    </xf>
    <xf numFmtId="0" fontId="18" fillId="0" borderId="0" xfId="2" applyNumberFormat="1" applyFont="1" applyAlignment="1" applyProtection="1">
      <alignment horizontal="left" vertical="top" wrapText="1"/>
      <protection hidden="1"/>
    </xf>
    <xf numFmtId="0" fontId="33" fillId="0" borderId="0" xfId="0" applyFont="1" applyAlignment="1" applyProtection="1">
      <alignment horizontal="left" vertical="top" wrapText="1"/>
      <protection hidden="1"/>
    </xf>
    <xf numFmtId="0" fontId="18" fillId="0" borderId="14" xfId="0" applyFont="1" applyBorder="1" applyAlignment="1" applyProtection="1">
      <alignment horizontal="center" vertical="center"/>
      <protection hidden="1"/>
    </xf>
    <xf numFmtId="0" fontId="18" fillId="0" borderId="6" xfId="0" applyFont="1" applyBorder="1" applyAlignment="1" applyProtection="1">
      <alignment horizontal="center" vertical="center"/>
      <protection hidden="1"/>
    </xf>
    <xf numFmtId="0" fontId="10" fillId="4" borderId="2" xfId="0" applyFont="1" applyFill="1" applyBorder="1" applyAlignment="1" applyProtection="1">
      <alignment horizontal="center"/>
      <protection hidden="1"/>
    </xf>
    <xf numFmtId="0" fontId="10" fillId="4" borderId="3" xfId="0" applyFont="1" applyFill="1" applyBorder="1" applyAlignment="1" applyProtection="1">
      <alignment horizontal="center"/>
      <protection hidden="1"/>
    </xf>
    <xf numFmtId="0" fontId="10" fillId="4" borderId="4" xfId="0" applyFont="1" applyFill="1" applyBorder="1" applyAlignment="1" applyProtection="1">
      <alignment horizontal="center"/>
      <protection hidden="1"/>
    </xf>
    <xf numFmtId="0" fontId="9" fillId="2" borderId="2" xfId="0" applyFont="1" applyFill="1" applyBorder="1" applyAlignment="1" applyProtection="1">
      <alignment horizontal="right"/>
      <protection locked="0" hidden="1"/>
    </xf>
    <xf numFmtId="0" fontId="9" fillId="2" borderId="4" xfId="0" applyFont="1" applyFill="1" applyBorder="1" applyAlignment="1" applyProtection="1">
      <alignment horizontal="right"/>
      <protection locked="0" hidden="1"/>
    </xf>
    <xf numFmtId="0" fontId="43" fillId="0" borderId="0" xfId="5" quotePrefix="1" applyNumberFormat="1" applyFont="1" applyAlignment="1" applyProtection="1">
      <alignment horizontal="left" vertical="top" wrapText="1"/>
      <protection hidden="1"/>
    </xf>
    <xf numFmtId="164" fontId="9" fillId="2" borderId="2" xfId="3" applyNumberFormat="1" applyFont="1" applyFill="1" applyBorder="1" applyAlignment="1" applyProtection="1">
      <alignment horizontal="right"/>
      <protection hidden="1"/>
    </xf>
    <xf numFmtId="164" fontId="9" fillId="2" borderId="4" xfId="3" applyNumberFormat="1" applyFont="1" applyFill="1" applyBorder="1" applyAlignment="1" applyProtection="1">
      <alignment horizontal="right"/>
      <protection hidden="1"/>
    </xf>
    <xf numFmtId="168" fontId="9" fillId="2" borderId="2" xfId="1" applyNumberFormat="1" applyFont="1" applyFill="1" applyBorder="1" applyAlignment="1" applyProtection="1">
      <alignment horizontal="right"/>
      <protection locked="0" hidden="1"/>
    </xf>
    <xf numFmtId="168" fontId="9" fillId="2" borderId="4" xfId="1" applyNumberFormat="1" applyFont="1" applyFill="1" applyBorder="1" applyAlignment="1" applyProtection="1">
      <alignment horizontal="right"/>
      <protection locked="0" hidden="1"/>
    </xf>
    <xf numFmtId="0" fontId="5" fillId="4" borderId="2" xfId="0" applyFont="1" applyFill="1" applyBorder="1" applyProtection="1">
      <protection hidden="1"/>
    </xf>
    <xf numFmtId="0" fontId="5" fillId="4" borderId="3" xfId="0" applyFont="1" applyFill="1" applyBorder="1" applyProtection="1">
      <protection hidden="1"/>
    </xf>
    <xf numFmtId="0" fontId="5" fillId="4" borderId="4" xfId="0" applyFont="1" applyFill="1" applyBorder="1" applyProtection="1">
      <protection hidden="1"/>
    </xf>
    <xf numFmtId="165" fontId="5" fillId="0" borderId="2" xfId="0" applyNumberFormat="1" applyFont="1" applyBorder="1" applyAlignment="1" applyProtection="1">
      <alignment horizontal="right"/>
      <protection hidden="1"/>
    </xf>
    <xf numFmtId="165" fontId="5" fillId="0" borderId="4" xfId="0" applyNumberFormat="1" applyFont="1" applyBorder="1" applyAlignment="1" applyProtection="1">
      <alignment horizontal="right"/>
      <protection hidden="1"/>
    </xf>
    <xf numFmtId="49" fontId="9" fillId="2" borderId="2" xfId="1" applyNumberFormat="1" applyFont="1" applyFill="1" applyBorder="1" applyAlignment="1" applyProtection="1">
      <alignment horizontal="right"/>
      <protection locked="0" hidden="1"/>
    </xf>
    <xf numFmtId="49" fontId="9" fillId="2" borderId="4" xfId="1" applyNumberFormat="1" applyFont="1" applyFill="1" applyBorder="1" applyAlignment="1" applyProtection="1">
      <alignment horizontal="right"/>
      <protection locked="0" hidden="1"/>
    </xf>
    <xf numFmtId="0" fontId="14" fillId="4" borderId="1" xfId="0" applyFont="1" applyFill="1" applyBorder="1" applyAlignment="1">
      <alignment horizontal="left"/>
    </xf>
    <xf numFmtId="0" fontId="14" fillId="4" borderId="3" xfId="0" applyFont="1" applyFill="1" applyBorder="1" applyAlignment="1">
      <alignment horizontal="left"/>
    </xf>
    <xf numFmtId="0" fontId="14" fillId="4" borderId="4" xfId="0" applyFont="1" applyFill="1" applyBorder="1" applyAlignment="1">
      <alignment horizontal="left"/>
    </xf>
    <xf numFmtId="0" fontId="47" fillId="8" borderId="22" xfId="0" applyFont="1" applyFill="1" applyBorder="1" applyAlignment="1" applyProtection="1">
      <alignment horizontal="center"/>
      <protection hidden="1"/>
    </xf>
    <xf numFmtId="0" fontId="47" fillId="8" borderId="23" xfId="0" applyFont="1" applyFill="1" applyBorder="1" applyAlignment="1" applyProtection="1">
      <alignment horizontal="center"/>
      <protection hidden="1"/>
    </xf>
    <xf numFmtId="0" fontId="47" fillId="8" borderId="24" xfId="0" applyFont="1" applyFill="1" applyBorder="1" applyAlignment="1" applyProtection="1">
      <alignment horizontal="center"/>
      <protection hidden="1"/>
    </xf>
    <xf numFmtId="44" fontId="13" fillId="0" borderId="2" xfId="2" applyFont="1" applyFill="1" applyBorder="1" applyAlignment="1" applyProtection="1">
      <alignment horizontal="right"/>
      <protection hidden="1"/>
    </xf>
    <xf numFmtId="7" fontId="13" fillId="0" borderId="4" xfId="2" applyNumberFormat="1" applyFont="1" applyFill="1" applyBorder="1" applyAlignment="1" applyProtection="1">
      <alignment horizontal="right"/>
      <protection hidden="1"/>
    </xf>
    <xf numFmtId="0" fontId="1" fillId="4" borderId="2" xfId="0" applyFont="1" applyFill="1" applyBorder="1" applyProtection="1">
      <protection hidden="1"/>
    </xf>
    <xf numFmtId="0" fontId="2" fillId="4" borderId="3" xfId="0" applyFont="1" applyFill="1" applyBorder="1" applyProtection="1">
      <protection hidden="1"/>
    </xf>
    <xf numFmtId="0" fontId="2" fillId="4" borderId="4" xfId="0" applyFont="1" applyFill="1" applyBorder="1" applyProtection="1">
      <protection hidden="1"/>
    </xf>
    <xf numFmtId="8" fontId="13" fillId="7" borderId="2" xfId="1" applyNumberFormat="1" applyFont="1" applyFill="1" applyBorder="1" applyAlignment="1" applyProtection="1">
      <alignment horizontal="right"/>
      <protection hidden="1"/>
    </xf>
    <xf numFmtId="8" fontId="13" fillId="7" borderId="4" xfId="1" applyNumberFormat="1" applyFont="1" applyFill="1" applyBorder="1" applyAlignment="1" applyProtection="1">
      <alignment horizontal="right"/>
      <protection hidden="1"/>
    </xf>
    <xf numFmtId="44" fontId="9" fillId="2" borderId="2" xfId="2" applyFont="1" applyFill="1" applyBorder="1" applyAlignment="1" applyProtection="1">
      <alignment horizontal="right"/>
      <protection locked="0" hidden="1"/>
    </xf>
    <xf numFmtId="44" fontId="9" fillId="2" borderId="4" xfId="2" applyFont="1" applyFill="1" applyBorder="1" applyAlignment="1" applyProtection="1">
      <alignment horizontal="right"/>
      <protection locked="0" hidden="1"/>
    </xf>
    <xf numFmtId="7" fontId="5" fillId="0" borderId="2" xfId="2" applyNumberFormat="1" applyFont="1" applyBorder="1" applyAlignment="1" applyProtection="1">
      <alignment horizontal="right"/>
      <protection hidden="1"/>
    </xf>
    <xf numFmtId="7" fontId="5" fillId="0" borderId="4" xfId="2" applyNumberFormat="1" applyFont="1" applyBorder="1" applyAlignment="1" applyProtection="1">
      <alignment horizontal="right"/>
      <protection hidden="1"/>
    </xf>
    <xf numFmtId="0" fontId="14" fillId="4" borderId="2" xfId="0" applyFont="1" applyFill="1" applyBorder="1" applyAlignment="1" applyProtection="1">
      <alignment horizontal="left" wrapText="1"/>
      <protection hidden="1"/>
    </xf>
    <xf numFmtId="0" fontId="14" fillId="4" borderId="3" xfId="0" applyFont="1" applyFill="1" applyBorder="1" applyAlignment="1" applyProtection="1">
      <alignment horizontal="left" wrapText="1"/>
      <protection hidden="1"/>
    </xf>
    <xf numFmtId="0" fontId="14" fillId="4" borderId="4" xfId="0" applyFont="1" applyFill="1" applyBorder="1" applyAlignment="1" applyProtection="1">
      <alignment horizontal="left" wrapText="1"/>
      <protection hidden="1"/>
    </xf>
    <xf numFmtId="7" fontId="9" fillId="2" borderId="4" xfId="2" applyNumberFormat="1" applyFont="1" applyFill="1" applyBorder="1" applyAlignment="1" applyProtection="1">
      <alignment horizontal="right"/>
      <protection locked="0" hidden="1"/>
    </xf>
    <xf numFmtId="0" fontId="10" fillId="5" borderId="2" xfId="0" applyFont="1" applyFill="1" applyBorder="1" applyAlignment="1" applyProtection="1">
      <alignment horizontal="left" wrapText="1"/>
      <protection hidden="1"/>
    </xf>
    <xf numFmtId="0" fontId="10" fillId="5" borderId="3" xfId="0" applyFont="1" applyFill="1" applyBorder="1" applyAlignment="1" applyProtection="1">
      <alignment horizontal="left" wrapText="1"/>
      <protection hidden="1"/>
    </xf>
    <xf numFmtId="0" fontId="10" fillId="5" borderId="4" xfId="0" applyFont="1" applyFill="1" applyBorder="1" applyAlignment="1" applyProtection="1">
      <alignment horizontal="left" wrapText="1"/>
      <protection hidden="1"/>
    </xf>
    <xf numFmtId="7" fontId="13" fillId="0" borderId="2" xfId="2" applyNumberFormat="1" applyFont="1" applyFill="1" applyBorder="1" applyAlignment="1" applyProtection="1">
      <alignment horizontal="right"/>
      <protection hidden="1"/>
    </xf>
    <xf numFmtId="0" fontId="14" fillId="4" borderId="10" xfId="0" applyFont="1" applyFill="1" applyBorder="1" applyAlignment="1" applyProtection="1">
      <alignment horizontal="left" wrapText="1"/>
      <protection hidden="1"/>
    </xf>
    <xf numFmtId="0" fontId="14" fillId="4" borderId="11" xfId="0" applyFont="1" applyFill="1" applyBorder="1" applyAlignment="1" applyProtection="1">
      <alignment horizontal="left" wrapText="1"/>
      <protection hidden="1"/>
    </xf>
    <xf numFmtId="0" fontId="14" fillId="4" borderId="12" xfId="0" applyFont="1" applyFill="1" applyBorder="1" applyAlignment="1" applyProtection="1">
      <alignment horizontal="left" wrapText="1"/>
      <protection hidden="1"/>
    </xf>
    <xf numFmtId="0" fontId="14" fillId="4" borderId="14" xfId="0" applyFont="1" applyFill="1" applyBorder="1" applyAlignment="1" applyProtection="1">
      <alignment horizontal="left" wrapText="1"/>
      <protection hidden="1"/>
    </xf>
    <xf numFmtId="0" fontId="14" fillId="4" borderId="6" xfId="0" applyFont="1" applyFill="1" applyBorder="1" applyAlignment="1" applyProtection="1">
      <alignment horizontal="left" wrapText="1"/>
      <protection hidden="1"/>
    </xf>
    <xf numFmtId="0" fontId="14" fillId="4" borderId="15" xfId="0" applyFont="1" applyFill="1" applyBorder="1" applyAlignment="1" applyProtection="1">
      <alignment horizontal="left" wrapText="1"/>
      <protection hidden="1"/>
    </xf>
    <xf numFmtId="166" fontId="5" fillId="0" borderId="2" xfId="1" applyNumberFormat="1" applyFont="1" applyBorder="1" applyAlignment="1" applyProtection="1">
      <alignment horizontal="right"/>
      <protection hidden="1"/>
    </xf>
    <xf numFmtId="166" fontId="5" fillId="0" borderId="4" xfId="1" applyNumberFormat="1" applyFont="1" applyBorder="1" applyAlignment="1" applyProtection="1">
      <alignment horizontal="right"/>
      <protection hidden="1"/>
    </xf>
    <xf numFmtId="0" fontId="1" fillId="4" borderId="3" xfId="0" applyFont="1" applyFill="1" applyBorder="1" applyProtection="1">
      <protection hidden="1"/>
    </xf>
    <xf numFmtId="0" fontId="1" fillId="4" borderId="4" xfId="0" applyFont="1" applyFill="1" applyBorder="1" applyProtection="1">
      <protection hidden="1"/>
    </xf>
    <xf numFmtId="166" fontId="23" fillId="3" borderId="2" xfId="4" applyNumberFormat="1" applyFont="1" applyBorder="1" applyAlignment="1" applyProtection="1">
      <alignment horizontal="right"/>
      <protection hidden="1"/>
    </xf>
    <xf numFmtId="166" fontId="23" fillId="3" borderId="4" xfId="4" applyNumberFormat="1" applyFont="1" applyBorder="1" applyAlignment="1" applyProtection="1">
      <alignment horizontal="right"/>
      <protection hidden="1"/>
    </xf>
    <xf numFmtId="167" fontId="34" fillId="0" borderId="0" xfId="0" applyNumberFormat="1" applyFont="1" applyAlignment="1" applyProtection="1">
      <alignment horizontal="left" wrapText="1"/>
      <protection hidden="1"/>
    </xf>
    <xf numFmtId="0" fontId="13" fillId="0" borderId="2" xfId="0" applyFont="1" applyBorder="1" applyAlignment="1" applyProtection="1">
      <alignment horizontal="left"/>
      <protection hidden="1"/>
    </xf>
    <xf numFmtId="0" fontId="13" fillId="0" borderId="3" xfId="0" applyFont="1" applyBorder="1" applyAlignment="1" applyProtection="1">
      <alignment horizontal="left"/>
      <protection hidden="1"/>
    </xf>
    <xf numFmtId="0" fontId="13" fillId="0" borderId="4" xfId="0" applyFont="1" applyBorder="1" applyAlignment="1" applyProtection="1">
      <alignment horizontal="left"/>
      <protection hidden="1"/>
    </xf>
    <xf numFmtId="0" fontId="10" fillId="0" borderId="0" xfId="0" applyFont="1" applyAlignment="1" applyProtection="1">
      <alignment wrapText="1"/>
      <protection hidden="1"/>
    </xf>
    <xf numFmtId="0" fontId="10" fillId="0" borderId="1" xfId="0" applyFont="1" applyBorder="1" applyAlignment="1" applyProtection="1">
      <alignment horizontal="left"/>
      <protection hidden="1"/>
    </xf>
    <xf numFmtId="0" fontId="6" fillId="0" borderId="1" xfId="0" applyFont="1" applyBorder="1" applyAlignment="1" applyProtection="1">
      <alignment horizontal="left"/>
      <protection hidden="1"/>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2" fillId="0" borderId="1" xfId="0" applyFont="1" applyBorder="1" applyAlignment="1">
      <alignment horizontal="left" vertical="top" wrapText="1"/>
    </xf>
    <xf numFmtId="0" fontId="9" fillId="2" borderId="10" xfId="0" applyFont="1" applyFill="1" applyBorder="1" applyAlignment="1" applyProtection="1">
      <alignment horizontal="left" vertical="top" wrapText="1"/>
      <protection locked="0" hidden="1"/>
    </xf>
    <xf numFmtId="0" fontId="9" fillId="2" borderId="11" xfId="0" applyFont="1" applyFill="1" applyBorder="1" applyAlignment="1" applyProtection="1">
      <alignment horizontal="left" vertical="top" wrapText="1"/>
      <protection locked="0" hidden="1"/>
    </xf>
    <xf numFmtId="0" fontId="9" fillId="2" borderId="12" xfId="0" applyFont="1" applyFill="1" applyBorder="1" applyAlignment="1" applyProtection="1">
      <alignment horizontal="left" vertical="top" wrapText="1"/>
      <protection locked="0" hidden="1"/>
    </xf>
    <xf numFmtId="0" fontId="9" fillId="2" borderId="7" xfId="0" applyFont="1" applyFill="1" applyBorder="1" applyAlignment="1" applyProtection="1">
      <alignment horizontal="left" vertical="top" wrapText="1"/>
      <protection locked="0" hidden="1"/>
    </xf>
    <xf numFmtId="0" fontId="9" fillId="2" borderId="0" xfId="0" applyFont="1" applyFill="1" applyAlignment="1" applyProtection="1">
      <alignment horizontal="left" vertical="top" wrapText="1"/>
      <protection locked="0" hidden="1"/>
    </xf>
    <xf numFmtId="0" fontId="9" fillId="2" borderId="13" xfId="0" applyFont="1" applyFill="1" applyBorder="1" applyAlignment="1" applyProtection="1">
      <alignment horizontal="left" vertical="top" wrapText="1"/>
      <protection locked="0" hidden="1"/>
    </xf>
    <xf numFmtId="0" fontId="9" fillId="2" borderId="14" xfId="0" applyFont="1" applyFill="1" applyBorder="1" applyAlignment="1" applyProtection="1">
      <alignment horizontal="left" vertical="top" wrapText="1"/>
      <protection locked="0" hidden="1"/>
    </xf>
    <xf numFmtId="0" fontId="9" fillId="2" borderId="6" xfId="0" applyFont="1" applyFill="1" applyBorder="1" applyAlignment="1" applyProtection="1">
      <alignment horizontal="left" vertical="top" wrapText="1"/>
      <protection locked="0" hidden="1"/>
    </xf>
    <xf numFmtId="0" fontId="9" fillId="2" borderId="15" xfId="0" applyFont="1" applyFill="1" applyBorder="1" applyAlignment="1" applyProtection="1">
      <alignment horizontal="left" vertical="top" wrapText="1"/>
      <protection locked="0" hidden="1"/>
    </xf>
    <xf numFmtId="0" fontId="35" fillId="2" borderId="0" xfId="0" applyFont="1" applyFill="1" applyAlignment="1">
      <alignment horizontal="left" wrapText="1"/>
    </xf>
    <xf numFmtId="168" fontId="13" fillId="0" borderId="1" xfId="0" applyNumberFormat="1" applyFont="1" applyBorder="1" applyAlignment="1" applyProtection="1">
      <alignment horizontal="left"/>
      <protection hidden="1"/>
    </xf>
    <xf numFmtId="0" fontId="9" fillId="2" borderId="1" xfId="0" applyFont="1" applyFill="1" applyBorder="1" applyAlignment="1" applyProtection="1">
      <alignment horizontal="left"/>
      <protection locked="0" hidden="1"/>
    </xf>
    <xf numFmtId="0" fontId="10" fillId="0" borderId="0" xfId="0" applyFont="1" applyAlignment="1">
      <alignment horizontal="left"/>
    </xf>
    <xf numFmtId="0" fontId="5" fillId="0" borderId="0" xfId="0" applyFont="1" applyAlignment="1">
      <alignment horizontal="left" vertical="center" wrapText="1"/>
    </xf>
    <xf numFmtId="0" fontId="1" fillId="0" borderId="0" xfId="0" applyFont="1" applyAlignment="1">
      <alignment horizontal="left" vertical="center" wrapText="1"/>
    </xf>
    <xf numFmtId="0" fontId="10" fillId="0" borderId="0" xfId="0" applyFont="1" applyAlignment="1">
      <alignment horizontal="center"/>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0"/>
  <tableStyles count="0" defaultTableStyle="TableStyleMedium2" defaultPivotStyle="PivotStyleLight16"/>
  <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co.ca.gov/sard_gasb_96_reporting_instructions.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9AAF1-37CD-4D7F-B15C-AD5C33986CF4}">
  <sheetPr>
    <tabColor rgb="FF92D050"/>
  </sheetPr>
  <dimension ref="A1:F14"/>
  <sheetViews>
    <sheetView tabSelected="1" workbookViewId="0">
      <pane ySplit="13" topLeftCell="A14" activePane="bottomLeft" state="frozen"/>
      <selection pane="bottomLeft" activeCell="B15" sqref="B15"/>
    </sheetView>
  </sheetViews>
  <sheetFormatPr defaultColWidth="8.85546875" defaultRowHeight="14.25" x14ac:dyDescent="0.25"/>
  <cols>
    <col min="1" max="1" width="15.7109375" style="166" customWidth="1"/>
    <col min="2" max="2" width="21.5703125" style="166" customWidth="1"/>
    <col min="3" max="4" width="14.140625" style="166" customWidth="1"/>
    <col min="5" max="5" width="59.85546875" style="166" customWidth="1"/>
    <col min="6" max="6" width="24.28515625" style="166" customWidth="1"/>
    <col min="7" max="16384" width="8.85546875" style="166"/>
  </cols>
  <sheetData>
    <row r="1" spans="1:6" ht="13.9" customHeight="1" x14ac:dyDescent="0.25">
      <c r="A1" s="173" t="s">
        <v>1572</v>
      </c>
      <c r="B1" s="174"/>
      <c r="C1" s="174"/>
      <c r="D1" s="174"/>
      <c r="E1" s="174"/>
      <c r="F1" s="175"/>
    </row>
    <row r="2" spans="1:6" x14ac:dyDescent="0.25">
      <c r="A2" s="176"/>
      <c r="B2" s="177"/>
      <c r="C2" s="177"/>
      <c r="D2" s="177"/>
      <c r="E2" s="177"/>
      <c r="F2" s="178"/>
    </row>
    <row r="4" spans="1:6" ht="15" x14ac:dyDescent="0.25">
      <c r="A4" s="167" t="s">
        <v>1548</v>
      </c>
      <c r="B4" s="168" t="s">
        <v>1567</v>
      </c>
    </row>
    <row r="5" spans="1:6" ht="15" x14ac:dyDescent="0.25">
      <c r="A5" s="167" t="s">
        <v>1573</v>
      </c>
      <c r="B5" s="168" t="s">
        <v>1576</v>
      </c>
    </row>
    <row r="6" spans="1:6" ht="15" x14ac:dyDescent="0.25">
      <c r="A6" s="167"/>
      <c r="B6" s="168"/>
    </row>
    <row r="7" spans="1:6" ht="15" x14ac:dyDescent="0.25">
      <c r="A7" s="169" t="s">
        <v>1561</v>
      </c>
      <c r="B7" s="168"/>
    </row>
    <row r="8" spans="1:6" ht="15" x14ac:dyDescent="0.25">
      <c r="B8" s="170" t="s">
        <v>1549</v>
      </c>
      <c r="C8" s="179" t="s">
        <v>1564</v>
      </c>
      <c r="D8" s="179"/>
      <c r="E8" s="179"/>
      <c r="F8" s="179"/>
    </row>
    <row r="9" spans="1:6" ht="15" x14ac:dyDescent="0.25">
      <c r="B9" s="170" t="s">
        <v>1550</v>
      </c>
      <c r="C9" s="168" t="s">
        <v>1565</v>
      </c>
    </row>
    <row r="10" spans="1:6" ht="15" x14ac:dyDescent="0.25">
      <c r="B10" s="170" t="s">
        <v>1551</v>
      </c>
      <c r="C10" s="168" t="s">
        <v>1552</v>
      </c>
    </row>
    <row r="11" spans="1:6" ht="15" x14ac:dyDescent="0.25">
      <c r="B11" s="170"/>
      <c r="C11" s="168"/>
    </row>
    <row r="12" spans="1:6" ht="15" x14ac:dyDescent="0.25">
      <c r="A12" s="171" t="s">
        <v>1553</v>
      </c>
    </row>
    <row r="13" spans="1:6" ht="15" x14ac:dyDescent="0.25">
      <c r="A13" s="172" t="s">
        <v>1554</v>
      </c>
      <c r="B13" s="172" t="s">
        <v>1555</v>
      </c>
      <c r="C13" s="172" t="s">
        <v>1556</v>
      </c>
      <c r="D13" s="172" t="s">
        <v>1557</v>
      </c>
      <c r="E13" s="172" t="s">
        <v>1558</v>
      </c>
      <c r="F13" s="172" t="s">
        <v>1559</v>
      </c>
    </row>
    <row r="14" spans="1:6" ht="28.5" x14ac:dyDescent="0.25">
      <c r="A14" s="166" t="s">
        <v>1562</v>
      </c>
      <c r="B14" s="166" t="s">
        <v>1563</v>
      </c>
      <c r="C14" s="166" t="s">
        <v>1574</v>
      </c>
      <c r="D14" s="166" t="s">
        <v>1574</v>
      </c>
      <c r="E14" s="166" t="s">
        <v>1575</v>
      </c>
      <c r="F14" s="166" t="s">
        <v>1560</v>
      </c>
    </row>
  </sheetData>
  <sheetProtection sheet="1" objects="1" scenarios="1"/>
  <mergeCells count="2">
    <mergeCell ref="A1:F2"/>
    <mergeCell ref="C8:F8"/>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C212-B940-4A0E-94E6-6B136991DBEC}">
  <sheetPr>
    <pageSetUpPr fitToPage="1"/>
  </sheetPr>
  <dimension ref="A1:AC1244"/>
  <sheetViews>
    <sheetView zoomScale="80" zoomScaleNormal="80" workbookViewId="0">
      <selection activeCell="G23" sqref="G23"/>
    </sheetView>
  </sheetViews>
  <sheetFormatPr defaultRowHeight="15" x14ac:dyDescent="0.2"/>
  <cols>
    <col min="1" max="1" width="32.7109375" style="29" customWidth="1"/>
    <col min="2" max="2" width="28.7109375" style="28" hidden="1" customWidth="1"/>
    <col min="3" max="3" width="31.7109375" style="30" customWidth="1"/>
    <col min="4" max="4" width="30.7109375" style="30" customWidth="1"/>
    <col min="5" max="5" width="30.7109375" style="29" customWidth="1"/>
    <col min="6" max="6" width="30.7109375" style="30" customWidth="1"/>
    <col min="7" max="7" width="27.28515625" style="30" customWidth="1"/>
    <col min="8" max="8" width="27.28515625" style="29" customWidth="1"/>
    <col min="9" max="9" width="25.140625" style="29" customWidth="1"/>
    <col min="10" max="10" width="41.140625" style="92" hidden="1" customWidth="1"/>
    <col min="11" max="11" width="31.85546875" style="92" hidden="1" customWidth="1"/>
    <col min="12" max="12" width="31.7109375" style="92" hidden="1" customWidth="1"/>
    <col min="13" max="13" width="28.5703125" style="92" hidden="1" customWidth="1"/>
    <col min="14" max="14" width="30.140625" style="92" hidden="1" customWidth="1"/>
    <col min="15" max="15" width="31.28515625" style="93" bestFit="1" customWidth="1"/>
    <col min="16" max="16" width="17.5703125" style="55" bestFit="1" customWidth="1"/>
    <col min="17" max="17" width="23.28515625" style="55" customWidth="1"/>
    <col min="18" max="18" width="30.7109375" style="55" customWidth="1"/>
    <col min="19" max="19" width="47.7109375" style="55" customWidth="1"/>
    <col min="20" max="20" width="9.5703125" style="55" customWidth="1"/>
    <col min="21" max="29" width="9.140625" style="55"/>
    <col min="30" max="16384" width="9.140625" style="29"/>
  </cols>
  <sheetData>
    <row r="1" spans="1:29" ht="80.25" customHeight="1" x14ac:dyDescent="0.2">
      <c r="A1" s="185" t="s">
        <v>1541</v>
      </c>
      <c r="B1" s="185"/>
      <c r="C1" s="185"/>
      <c r="D1" s="185"/>
      <c r="E1" s="185"/>
      <c r="F1" s="185"/>
    </row>
    <row r="2" spans="1:29" ht="18.75" x14ac:dyDescent="0.2">
      <c r="A2" s="160" t="s">
        <v>1540</v>
      </c>
      <c r="B2" s="160"/>
      <c r="C2" s="194" t="s">
        <v>1539</v>
      </c>
      <c r="D2" s="194"/>
      <c r="E2" s="194"/>
      <c r="F2" s="194"/>
    </row>
    <row r="3" spans="1:29" ht="45" customHeight="1" x14ac:dyDescent="0.2">
      <c r="A3" s="186" t="s">
        <v>1505</v>
      </c>
      <c r="B3" s="186"/>
      <c r="C3" s="186"/>
      <c r="D3" s="186"/>
      <c r="E3" s="186"/>
      <c r="F3" s="186"/>
    </row>
    <row r="4" spans="1:29" s="32" customFormat="1" ht="35.25" customHeight="1" x14ac:dyDescent="0.25">
      <c r="A4" s="187" t="s">
        <v>1536</v>
      </c>
      <c r="B4" s="188"/>
      <c r="C4" s="188"/>
      <c r="D4" s="188"/>
      <c r="E4" s="188"/>
      <c r="F4" s="188"/>
      <c r="G4" s="122"/>
      <c r="H4" s="122"/>
      <c r="I4" s="122"/>
      <c r="K4" s="94"/>
      <c r="L4" s="94"/>
      <c r="M4" s="94"/>
      <c r="N4" s="94"/>
      <c r="O4" s="95"/>
      <c r="P4" s="31"/>
      <c r="Q4" s="31"/>
      <c r="R4" s="31"/>
      <c r="S4" s="31"/>
      <c r="T4" s="55"/>
      <c r="U4" s="33"/>
      <c r="V4" s="55"/>
      <c r="W4" s="55"/>
      <c r="X4" s="55"/>
      <c r="Y4" s="55"/>
      <c r="Z4" s="55"/>
      <c r="AA4" s="55"/>
      <c r="AB4" s="55"/>
      <c r="AC4" s="55"/>
    </row>
    <row r="5" spans="1:29" ht="33.75" customHeight="1" x14ac:dyDescent="0.25">
      <c r="A5" s="189" t="s">
        <v>33</v>
      </c>
      <c r="B5" s="190"/>
      <c r="C5" s="190"/>
      <c r="D5" s="190"/>
      <c r="E5" s="190"/>
      <c r="F5" s="191"/>
      <c r="G5" s="34"/>
      <c r="H5" s="34"/>
      <c r="I5" s="34"/>
      <c r="J5" s="96"/>
    </row>
    <row r="6" spans="1:29" ht="23.25" customHeight="1" x14ac:dyDescent="0.25">
      <c r="A6" s="180" t="s">
        <v>1469</v>
      </c>
      <c r="B6" s="181"/>
      <c r="C6" s="181"/>
      <c r="D6" s="182"/>
      <c r="E6" s="192"/>
      <c r="F6" s="193"/>
      <c r="G6" s="35"/>
      <c r="H6" s="35"/>
      <c r="I6" s="35"/>
      <c r="J6" s="109"/>
      <c r="K6" s="97"/>
      <c r="L6" s="97"/>
      <c r="M6" s="97"/>
      <c r="N6" s="97"/>
      <c r="O6" s="98"/>
      <c r="P6" s="36"/>
      <c r="Q6" s="37"/>
      <c r="R6" s="37"/>
    </row>
    <row r="7" spans="1:29" ht="23.25" customHeight="1" x14ac:dyDescent="0.25">
      <c r="A7" s="180" t="s">
        <v>1468</v>
      </c>
      <c r="B7" s="181"/>
      <c r="C7" s="181"/>
      <c r="D7" s="182"/>
      <c r="E7" s="183"/>
      <c r="F7" s="184"/>
      <c r="G7" s="38"/>
      <c r="H7" s="38"/>
      <c r="I7" s="38"/>
      <c r="J7" s="109"/>
      <c r="R7" s="37"/>
    </row>
    <row r="8" spans="1:29" ht="23.25" customHeight="1" x14ac:dyDescent="0.25">
      <c r="A8" s="180" t="s">
        <v>1453</v>
      </c>
      <c r="B8" s="181"/>
      <c r="C8" s="181"/>
      <c r="D8" s="182"/>
      <c r="E8" s="192"/>
      <c r="F8" s="193"/>
      <c r="G8" s="39"/>
      <c r="H8" s="35"/>
      <c r="I8" s="35"/>
      <c r="O8" s="99"/>
      <c r="P8" s="85"/>
      <c r="Q8" s="37"/>
      <c r="R8" s="37"/>
    </row>
    <row r="9" spans="1:29" ht="23.25" customHeight="1" x14ac:dyDescent="0.25">
      <c r="A9" s="180" t="s">
        <v>1448</v>
      </c>
      <c r="B9" s="181"/>
      <c r="C9" s="181"/>
      <c r="D9" s="182"/>
      <c r="E9" s="204"/>
      <c r="F9" s="205"/>
      <c r="G9" s="38"/>
      <c r="H9" s="40"/>
      <c r="I9" s="40"/>
      <c r="O9" s="92"/>
      <c r="P9" s="29"/>
      <c r="Q9" s="37"/>
      <c r="R9" s="37"/>
    </row>
    <row r="10" spans="1:29" ht="23.25" customHeight="1" x14ac:dyDescent="0.25">
      <c r="A10" s="180" t="s">
        <v>1467</v>
      </c>
      <c r="B10" s="181"/>
      <c r="C10" s="181"/>
      <c r="D10" s="182"/>
      <c r="E10" s="197"/>
      <c r="F10" s="198"/>
      <c r="G10" s="40"/>
      <c r="H10" s="40"/>
      <c r="I10" s="40"/>
      <c r="O10" s="92"/>
      <c r="P10" s="29"/>
      <c r="R10" s="37"/>
    </row>
    <row r="11" spans="1:29" ht="23.25" customHeight="1" x14ac:dyDescent="0.25">
      <c r="A11" s="180" t="s">
        <v>34</v>
      </c>
      <c r="B11" s="181"/>
      <c r="C11" s="181"/>
      <c r="D11" s="182"/>
      <c r="E11" s="197"/>
      <c r="F11" s="198"/>
      <c r="G11" s="123"/>
      <c r="H11" s="40"/>
      <c r="I11" s="40"/>
      <c r="O11" s="92"/>
      <c r="P11" s="29"/>
      <c r="R11" s="37"/>
    </row>
    <row r="12" spans="1:29" ht="23.25" customHeight="1" x14ac:dyDescent="0.25">
      <c r="A12" s="180" t="s">
        <v>1470</v>
      </c>
      <c r="B12" s="181"/>
      <c r="C12" s="181"/>
      <c r="D12" s="182"/>
      <c r="E12" s="197"/>
      <c r="F12" s="198"/>
      <c r="G12" s="124" t="str">
        <f>IF(OR(AND($E$11='Drop-down menus'!$M$1,OR($E$12='Drop-down menus'!$O$2,$E$12='Drop-down menus'!$O$3)),AND($E$11='Drop-down menus'!$M$2,$E$12='Drop-down menus'!$O$1)),"ERROR - Fund Types Do Not Agree","")</f>
        <v/>
      </c>
      <c r="H12" s="40"/>
      <c r="I12" s="40"/>
      <c r="O12" s="92"/>
      <c r="P12" s="29"/>
      <c r="R12" s="37"/>
    </row>
    <row r="13" spans="1:29" ht="23.25" customHeight="1" x14ac:dyDescent="0.2">
      <c r="A13" s="199" t="s">
        <v>31</v>
      </c>
      <c r="B13" s="200"/>
      <c r="C13" s="200"/>
      <c r="D13" s="201"/>
      <c r="E13" s="202" t="e">
        <f t="array" ref="E13">INDEX(A32:C1243,MATCH(FALSE,ISBLANK(C32:C1243),0),0)</f>
        <v>#N/A</v>
      </c>
      <c r="F13" s="203"/>
      <c r="G13" s="42"/>
      <c r="H13" s="40"/>
      <c r="I13" s="40"/>
      <c r="O13" s="92"/>
      <c r="P13" s="29"/>
      <c r="Q13" s="83"/>
    </row>
    <row r="14" spans="1:29" ht="23.25" customHeight="1" x14ac:dyDescent="0.25">
      <c r="A14" s="180" t="s">
        <v>29</v>
      </c>
      <c r="B14" s="181"/>
      <c r="C14" s="181"/>
      <c r="D14" s="182"/>
      <c r="E14" s="219"/>
      <c r="F14" s="220"/>
      <c r="G14" s="43"/>
      <c r="H14" s="43"/>
      <c r="I14" s="44"/>
      <c r="O14" s="92"/>
      <c r="P14" s="29"/>
    </row>
    <row r="15" spans="1:29" ht="23.25" customHeight="1" x14ac:dyDescent="0.25">
      <c r="A15" s="180" t="s">
        <v>1516</v>
      </c>
      <c r="B15" s="181"/>
      <c r="C15" s="181"/>
      <c r="D15" s="182"/>
      <c r="E15" s="153"/>
      <c r="F15" s="154"/>
      <c r="G15" s="206" t="s">
        <v>1523</v>
      </c>
      <c r="H15" s="207"/>
      <c r="I15" s="208"/>
      <c r="O15" s="92"/>
      <c r="P15" s="29"/>
    </row>
    <row r="16" spans="1:29" ht="37.5" customHeight="1" x14ac:dyDescent="0.25">
      <c r="A16" s="223" t="str">
        <f>IF($E$15="Yes","Obligation Balance as of June of the Prior Year (see instructions)","Obligation Balance at the End of the Month before Contract Modifcations (see instructions)")</f>
        <v>Obligation Balance at the End of the Month before Contract Modifcations (see instructions)</v>
      </c>
      <c r="B16" s="224"/>
      <c r="C16" s="224"/>
      <c r="D16" s="225"/>
      <c r="E16" s="219"/>
      <c r="F16" s="226"/>
      <c r="G16" s="43"/>
      <c r="H16" s="43"/>
      <c r="I16" s="44"/>
      <c r="J16" s="209" t="s">
        <v>1570</v>
      </c>
      <c r="K16" s="210"/>
      <c r="L16" s="210" t="s">
        <v>1571</v>
      </c>
      <c r="M16" s="211"/>
      <c r="O16" s="92"/>
      <c r="P16" s="29"/>
    </row>
    <row r="17" spans="1:19" ht="37.5" customHeight="1" x14ac:dyDescent="0.25">
      <c r="A17" s="223" t="str">
        <f>IF($E$15="Yes","Accumulated Amortization as of June of the Prior Year (see instructions)","Accumulated Amortization at the End of the Month before Contract Modifications (see instructions)")</f>
        <v>Accumulated Amortization at the End of the Month before Contract Modifications (see instructions)</v>
      </c>
      <c r="B17" s="224"/>
      <c r="C17" s="224"/>
      <c r="D17" s="225"/>
      <c r="E17" s="219"/>
      <c r="F17" s="226"/>
      <c r="G17" s="43"/>
      <c r="H17" s="43"/>
      <c r="I17" s="44"/>
      <c r="J17" s="106" t="s">
        <v>1568</v>
      </c>
      <c r="K17" s="106" t="s">
        <v>1569</v>
      </c>
      <c r="L17" s="106" t="s">
        <v>1568</v>
      </c>
      <c r="M17" s="106" t="s">
        <v>1569</v>
      </c>
      <c r="O17" s="92"/>
      <c r="P17" s="29"/>
    </row>
    <row r="18" spans="1:19" ht="37.5" customHeight="1" x14ac:dyDescent="0.25">
      <c r="A18" s="223" t="str">
        <f>IF($E$15="Yes","RTU Asset Carrying Value as of June of the Prior Year (see instructions)","RTU Asset Carrying Value at the End of Month before Contract Modifications (see instructions)")</f>
        <v>RTU Asset Carrying Value at the End of Month before Contract Modifications (see instructions)</v>
      </c>
      <c r="B18" s="224"/>
      <c r="C18" s="224"/>
      <c r="D18" s="225"/>
      <c r="E18" s="219"/>
      <c r="F18" s="226"/>
      <c r="G18" s="43"/>
      <c r="H18" s="43"/>
      <c r="I18" s="44"/>
      <c r="J18" s="90" t="e">
        <f>IF(AND('Modification 1 Output'!$E$8&lt;&gt;'Drop-down menus'!$Q$2,$N$25&lt;($L$25+$M$25)),$L$25+$M$25-$N$25,0)</f>
        <v>#N/A</v>
      </c>
      <c r="K18" s="90" t="e">
        <f>IF(AND('Modification 1 Output'!$E$8&lt;&gt;'Drop-down menus'!$Q$2,$N$25&gt;=($L$25+$M$25)),$N$25-$M$25-$L$25,0)</f>
        <v>#N/A</v>
      </c>
      <c r="L18" s="90" t="e">
        <f>IF(AND('Modification 1 Output'!$E$8='Drop-down menus'!$Q$2,$N$25&lt;($L$25+$M$25)),$L$25+$M$25-$N$25,0)</f>
        <v>#N/A</v>
      </c>
      <c r="M18" s="90" t="e">
        <f>IF(AND('Modification 1 Output'!$E$8='Drop-down menus'!$Q$2,$N$25&gt;=($L$25+$M$25)),$N$25-$M$25-$L$25,0)</f>
        <v>#N/A</v>
      </c>
      <c r="O18" s="92"/>
      <c r="P18" s="29"/>
    </row>
    <row r="19" spans="1:19" ht="26.1" customHeight="1" x14ac:dyDescent="0.25">
      <c r="A19" s="231" t="str">
        <f>IF(E15="Yes", "Do NOT enter Current Year (CY) Totals if selected yes for early termination. Leave the yellow fields in this row blank", "Enter Current Year (CY) Totals before contract modifications from the original contract input tab of the GASB 96 SBITA Workbook, if any (see instructions).")</f>
        <v>Enter Current Year (CY) Totals before contract modifications from the original contract input tab of the GASB 96 SBITA Workbook, if any (see instructions).</v>
      </c>
      <c r="B19" s="232"/>
      <c r="C19" s="233"/>
      <c r="D19" s="147" t="s">
        <v>1517</v>
      </c>
      <c r="E19" s="148" t="s">
        <v>1518</v>
      </c>
      <c r="F19" s="149" t="s">
        <v>1519</v>
      </c>
      <c r="G19" s="43"/>
      <c r="H19" s="43"/>
      <c r="I19" s="44"/>
      <c r="O19" s="92"/>
      <c r="P19" s="29"/>
    </row>
    <row r="20" spans="1:19" ht="26.1" customHeight="1" x14ac:dyDescent="0.2">
      <c r="A20" s="234"/>
      <c r="B20" s="235"/>
      <c r="C20" s="236"/>
      <c r="D20" s="155"/>
      <c r="E20" s="156"/>
      <c r="F20" s="157"/>
      <c r="G20" s="43"/>
      <c r="H20" s="43"/>
      <c r="I20" s="44"/>
      <c r="J20" s="161" t="s">
        <v>1520</v>
      </c>
      <c r="O20" s="92"/>
      <c r="P20" s="29"/>
    </row>
    <row r="21" spans="1:19" ht="23.25" customHeight="1" x14ac:dyDescent="0.2">
      <c r="A21" s="214" t="s">
        <v>1521</v>
      </c>
      <c r="B21" s="215"/>
      <c r="C21" s="215"/>
      <c r="D21" s="216"/>
      <c r="E21" s="221" t="e">
        <f>IF(E14="Beginning",ABS(NPV(E7/12,INDEX(A32:B1243,MATCH(E13,A32:A1243,0),2):$B$1243))*(1+E7/12),ABS(NPV(E7/12,INDEX(A32:B1243,MATCH(E13,A32:A1243,0),2):$B$1243)))</f>
        <v>#N/A</v>
      </c>
      <c r="F21" s="222"/>
      <c r="G21" s="45"/>
      <c r="H21" s="45"/>
      <c r="I21" s="45"/>
      <c r="O21" s="92"/>
      <c r="P21" s="29"/>
      <c r="Q21" s="37"/>
      <c r="R21" s="37"/>
    </row>
    <row r="22" spans="1:19" s="55" customFormat="1" ht="23.25" customHeight="1" x14ac:dyDescent="0.25">
      <c r="A22" s="214" t="s">
        <v>1522</v>
      </c>
      <c r="B22" s="215"/>
      <c r="C22" s="215"/>
      <c r="D22" s="216"/>
      <c r="E22" s="230" t="e">
        <f>IF($E$15="yes",0,$E$21-$E$16)</f>
        <v>#N/A</v>
      </c>
      <c r="F22" s="213"/>
      <c r="G22" s="45"/>
      <c r="H22" s="45"/>
      <c r="I22" s="45"/>
      <c r="J22" s="152" t="s">
        <v>1449</v>
      </c>
      <c r="K22" s="195" t="s">
        <v>16</v>
      </c>
      <c r="L22" s="196"/>
      <c r="M22" s="39" t="s">
        <v>1450</v>
      </c>
      <c r="Q22" s="38"/>
      <c r="R22" s="37"/>
    </row>
    <row r="23" spans="1:19" s="55" customFormat="1" ht="23.25" customHeight="1" x14ac:dyDescent="0.2">
      <c r="A23" s="214" t="s">
        <v>1524</v>
      </c>
      <c r="B23" s="215"/>
      <c r="C23" s="215"/>
      <c r="D23" s="216"/>
      <c r="E23" s="230" t="e">
        <f>+E18+E22</f>
        <v>#N/A</v>
      </c>
      <c r="F23" s="213"/>
      <c r="G23" s="45"/>
      <c r="H23" s="45"/>
      <c r="I23" s="45"/>
      <c r="J23" s="92"/>
      <c r="K23" s="92"/>
      <c r="L23" s="92"/>
      <c r="M23" s="92"/>
      <c r="N23" s="92"/>
      <c r="O23" s="98"/>
      <c r="P23" s="36"/>
      <c r="Q23" s="37"/>
      <c r="R23" s="37"/>
    </row>
    <row r="24" spans="1:19" s="55" customFormat="1" ht="23.25" customHeight="1" x14ac:dyDescent="0.2">
      <c r="A24" s="214" t="s">
        <v>1531</v>
      </c>
      <c r="B24" s="215"/>
      <c r="C24" s="215"/>
      <c r="D24" s="216"/>
      <c r="E24" s="212" t="e">
        <f>+E17+E18+E22</f>
        <v>#N/A</v>
      </c>
      <c r="F24" s="213"/>
      <c r="G24" s="45"/>
      <c r="H24" s="45"/>
      <c r="I24" s="45"/>
      <c r="J24" s="105" t="s">
        <v>1475</v>
      </c>
      <c r="K24" s="105" t="s">
        <v>1476</v>
      </c>
      <c r="L24" s="106" t="s">
        <v>1477</v>
      </c>
      <c r="M24" s="106" t="s">
        <v>1478</v>
      </c>
      <c r="N24" s="106" t="s">
        <v>1547</v>
      </c>
      <c r="O24" s="98"/>
      <c r="P24" s="36"/>
      <c r="Q24" s="37"/>
      <c r="R24" s="37"/>
    </row>
    <row r="25" spans="1:19" s="55" customFormat="1" ht="23.25" customHeight="1" x14ac:dyDescent="0.25">
      <c r="A25" s="214" t="s">
        <v>1525</v>
      </c>
      <c r="B25" s="215"/>
      <c r="C25" s="215"/>
      <c r="D25" s="216"/>
      <c r="E25" s="217" t="s">
        <v>1455</v>
      </c>
      <c r="F25" s="218"/>
      <c r="G25" s="46"/>
      <c r="H25" s="47"/>
      <c r="I25" s="47"/>
      <c r="J25" s="107" t="e">
        <f>LEFT('Modification 1 Output'!$E$7,4)-1&amp;"–"&amp;RIGHT('Modification 1 Output'!$E$7,4)-1</f>
        <v>#VALUE!</v>
      </c>
      <c r="K25" s="108" t="e">
        <f>DATE(RIGHT(J25,4),6,1)</f>
        <v>#VALUE!</v>
      </c>
      <c r="L25" s="90" t="e">
        <f>IF(AND($E$15="Yes",$F$15='Modification 1 Output'!$E$7),$E$16,IF(AND($E$15="Yes",$F$15&lt;&gt;'Modification 1 Output'!$E$7),0,IF(AND('Modification 1 Output'!$E$7=$J$28,'Modification 1 Output'!$E$7&lt;$L$28),$E$16+$E$20,(ROUND(SUMIFS($F$32:$F$1243,$A$32:$A$1243,$K$25),2)))))</f>
        <v>#N/A</v>
      </c>
      <c r="M25" s="90" t="e">
        <f>IF(AND($E$15="Yes",$F$15='Modification 1 Output'!$E$7),$E$17,IF(AND($E$15="Yes",$F$15&lt;&gt;'Modification 1 Output'!$E$7),0,IF(AND('Modification 1 Output'!$E$7&gt;'Modification 1 Input'!$J$28,'Modification 1 Output'!$E$7&lt;='Modification 1 Input'!$L$28),SUMIFS($H$32:$H$1243,$A$32:$A$1243,$K$25)+$E$17,IF(AND('Modification 1 Output'!$E$7=$J$28,'Modification 1 Output'!$E$7&lt;$L$28),$E$17-$F$20,0))))</f>
        <v>#N/A</v>
      </c>
      <c r="N25" s="90" t="e">
        <f>IF(AND($E$15="Yes",$F$15='Modification 1 Output'!$E$7),$E$24,IF(AND($E$15="Yes",$F$15&lt;&gt;'Modification 1 Output'!$E$7),0,IF(AND('Modification 1 Output'!$E$7&gt;$J$28,'Modification 1 Output'!$E$7&lt;=$L$28),$E$24,IF(AND('Modification 1 Output'!$E$7=$J$28,'Modification 1 Output'!$E$7&lt;$L$28),$E$17+$E$18,0))))</f>
        <v>#N/A</v>
      </c>
      <c r="O25" s="98"/>
      <c r="P25" s="36"/>
      <c r="Q25" s="37"/>
      <c r="R25" s="37"/>
    </row>
    <row r="26" spans="1:19" s="55" customFormat="1" ht="23.25" customHeight="1" x14ac:dyDescent="0.2">
      <c r="A26" s="214" t="s">
        <v>1526</v>
      </c>
      <c r="B26" s="200"/>
      <c r="C26" s="200"/>
      <c r="D26" s="201"/>
      <c r="E26" s="237">
        <f>IF(E25="Subscription-Based Information Technology Arrangements",10*12,"0")</f>
        <v>120</v>
      </c>
      <c r="F26" s="238"/>
      <c r="G26" s="48"/>
      <c r="H26" s="48"/>
      <c r="I26" s="48"/>
      <c r="J26" s="92"/>
      <c r="K26" s="92"/>
      <c r="L26" s="92"/>
      <c r="M26" s="92"/>
      <c r="N26" s="92"/>
      <c r="O26" s="98"/>
      <c r="P26" s="36"/>
      <c r="Q26" s="37"/>
      <c r="R26" s="37"/>
    </row>
    <row r="27" spans="1:19" s="55" customFormat="1" ht="23.25" customHeight="1" x14ac:dyDescent="0.2">
      <c r="A27" s="214" t="s">
        <v>1527</v>
      </c>
      <c r="B27" s="200"/>
      <c r="C27" s="200"/>
      <c r="D27" s="201"/>
      <c r="E27" s="237">
        <f>ROUND(COUNTIF(C32:C1243,"&lt;&gt;"&amp;""),1)</f>
        <v>0</v>
      </c>
      <c r="F27" s="238"/>
      <c r="G27" s="48"/>
      <c r="H27" s="48"/>
      <c r="I27" s="48"/>
      <c r="J27" s="86" t="s">
        <v>1479</v>
      </c>
      <c r="K27" s="86" t="s">
        <v>1480</v>
      </c>
      <c r="L27" s="86" t="s">
        <v>1474</v>
      </c>
      <c r="M27" s="86" t="s">
        <v>1481</v>
      </c>
      <c r="N27" s="162" t="s">
        <v>1529</v>
      </c>
      <c r="O27" s="93"/>
    </row>
    <row r="28" spans="1:19" s="55" customFormat="1" ht="23.25" customHeight="1" x14ac:dyDescent="0.25">
      <c r="A28" s="214" t="s">
        <v>1528</v>
      </c>
      <c r="B28" s="239"/>
      <c r="C28" s="239"/>
      <c r="D28" s="240"/>
      <c r="E28" s="241">
        <f>IF(E26&lt;E27,E26,E27)</f>
        <v>0</v>
      </c>
      <c r="F28" s="242"/>
      <c r="G28" s="49"/>
      <c r="H28" s="49"/>
      <c r="I28" s="49"/>
      <c r="J28" s="87" t="e">
        <f>IF(OR(MONTH($E$13)=1,MONTH($E$13)=2,MONTH($E$13)=3,MONTH($E$13)=4,MONTH($E$13)=5,MONTH($E$13)=6),YEAR($E$13)-1&amp;"–"&amp;YEAR($E$13),YEAR($E$13)&amp;"–"&amp;YEAR($E$13)+1)</f>
        <v>#N/A</v>
      </c>
      <c r="K28" s="88" t="e">
        <f>EDATE($E$13,+($E$27-1))</f>
        <v>#N/A</v>
      </c>
      <c r="L28" s="87" t="e">
        <f>IF(OR(MONTH($K$28)=1,MONTH($K$28)=2,MONTH($K$28)=3,MONTH($K$28)=4,MONTH($K$28)=5,MONTH($K$28)=6),YEAR($K$28)-1&amp;"–"&amp;YEAR($K$28),YEAR($K$28)&amp;"–"&amp;YEAR($K$28)+1)</f>
        <v>#N/A</v>
      </c>
      <c r="M28" s="89" t="e">
        <f>IF($L$28='Modification 1 Output'!$E$7,$E$24,0)</f>
        <v>#N/A</v>
      </c>
      <c r="N28" s="89" t="e">
        <f>IF($J$28='Modification 1 Output'!$E$7,ABS($E$22),0)</f>
        <v>#N/A</v>
      </c>
      <c r="O28" s="93"/>
      <c r="R28" s="37"/>
      <c r="S28" s="84"/>
    </row>
    <row r="29" spans="1:19" s="55" customFormat="1" ht="20.25" customHeight="1" x14ac:dyDescent="0.2">
      <c r="A29" s="50"/>
      <c r="B29" s="50"/>
      <c r="C29" s="50"/>
      <c r="D29" s="51"/>
      <c r="E29" s="29"/>
      <c r="F29" s="28"/>
      <c r="G29" s="28"/>
      <c r="H29" s="28"/>
      <c r="I29" s="28"/>
      <c r="J29" s="92"/>
      <c r="K29" s="92"/>
      <c r="L29" s="92"/>
      <c r="M29" s="92"/>
      <c r="N29" s="92"/>
      <c r="O29" s="93"/>
    </row>
    <row r="30" spans="1:19" s="55" customFormat="1" ht="87.75" customHeight="1" x14ac:dyDescent="0.25">
      <c r="A30" s="227" t="s">
        <v>1537</v>
      </c>
      <c r="B30" s="228"/>
      <c r="C30" s="228"/>
      <c r="D30" s="228"/>
      <c r="E30" s="228"/>
      <c r="F30" s="228"/>
      <c r="G30" s="228"/>
      <c r="H30" s="228"/>
      <c r="I30" s="229"/>
      <c r="J30" s="151" t="s">
        <v>1530</v>
      </c>
      <c r="K30" s="163" t="e">
        <f>LEFT('Modification 1 Output'!$E$7,4)+1&amp;"–"&amp;RIGHT('Modification 1 Output'!$E$7,4)+1</f>
        <v>#VALUE!</v>
      </c>
      <c r="L30" s="92"/>
      <c r="M30" s="100"/>
      <c r="N30" s="92"/>
      <c r="O30" s="93"/>
    </row>
    <row r="31" spans="1:19" s="55" customFormat="1" ht="66" customHeight="1" x14ac:dyDescent="0.25">
      <c r="A31" s="52" t="s">
        <v>0</v>
      </c>
      <c r="B31" s="53"/>
      <c r="C31" s="54" t="s">
        <v>12</v>
      </c>
      <c r="D31" s="52" t="s">
        <v>2</v>
      </c>
      <c r="E31" s="52" t="s">
        <v>1</v>
      </c>
      <c r="F31" s="53" t="str">
        <f>IF(E14="Beginning","Beginning Monthly Obligation Balance","Ending Monthly Obligation Balance")</f>
        <v>Ending Monthly Obligation Balance</v>
      </c>
      <c r="G31" s="53" t="s">
        <v>1511</v>
      </c>
      <c r="H31" s="53" t="s">
        <v>63</v>
      </c>
      <c r="I31" s="53" t="s">
        <v>1512</v>
      </c>
      <c r="J31" s="100" t="s">
        <v>1482</v>
      </c>
      <c r="K31" s="92"/>
      <c r="L31" s="92"/>
      <c r="M31" s="93"/>
      <c r="N31" s="92"/>
      <c r="O31" s="93"/>
    </row>
    <row r="32" spans="1:19" s="55" customFormat="1" ht="20.25" customHeight="1" x14ac:dyDescent="0.2">
      <c r="A32" s="56">
        <v>44743</v>
      </c>
      <c r="B32" s="57">
        <f>IF(C32&gt;0,C32*-1,C32)</f>
        <v>0</v>
      </c>
      <c r="C32" s="158"/>
      <c r="D32" s="58">
        <f>IF(C32&lt;&gt;"",IF(E14="Beginning",0,$E$21*($E$7/12)),0)</f>
        <v>0</v>
      </c>
      <c r="E32" s="59">
        <f t="shared" ref="E32:E95" si="0">C32-D32</f>
        <v>0</v>
      </c>
      <c r="F32" s="58">
        <f>IF(C32&lt;&gt;"",$E$21-E32,0)</f>
        <v>0</v>
      </c>
      <c r="G32" s="60">
        <f>IF(C32&lt;&gt;"",$E$23/$E$28,0)</f>
        <v>0</v>
      </c>
      <c r="H32" s="58">
        <f>IF(C32&lt;&gt;"",G32,0)</f>
        <v>0</v>
      </c>
      <c r="I32" s="58">
        <f>IF(C32&lt;&gt;"",$E$23-H32,0)</f>
        <v>0</v>
      </c>
      <c r="J32" s="92" t="str">
        <f>IF(OR(MONTH(A32)=1,MONTH(A32)=2,MONTH(A32)=3,MONTH(A32)=4,MONTH(A32)=5,MONTH(A32)=6),YEAR(A32)-1&amp;"–"&amp;YEAR(A32),YEAR(A32)&amp;"–"&amp;YEAR(A32)+1)</f>
        <v>2022–2023</v>
      </c>
      <c r="K32" s="92"/>
      <c r="L32" s="92"/>
      <c r="M32" s="92"/>
      <c r="N32" s="92"/>
      <c r="O32" s="93"/>
      <c r="Q32" s="61"/>
    </row>
    <row r="33" spans="1:17" s="55" customFormat="1" ht="20.25" customHeight="1" x14ac:dyDescent="0.2">
      <c r="A33" s="56">
        <v>44774</v>
      </c>
      <c r="B33" s="57">
        <f t="shared" ref="B33:B96" si="1">IF(C33&gt;0,C33*-1,C33)</f>
        <v>0</v>
      </c>
      <c r="C33" s="158"/>
      <c r="D33" s="58">
        <f t="shared" ref="D33:D96" si="2">IF(C33="",0,IF($E$14="Beginning",IF(C32&lt;&gt;"",$F32*$E$7/12,0),IF(C32&lt;&gt;"",$F32*$E$7/12,$E$21*$E$7/12)))</f>
        <v>0</v>
      </c>
      <c r="E33" s="59">
        <f t="shared" si="0"/>
        <v>0</v>
      </c>
      <c r="F33" s="58">
        <f t="shared" ref="F33:F96" si="3">IF(C33="",0,IF(C32="",$E$21-E33,IF(C33&lt;&gt;"",F32-E33)))</f>
        <v>0</v>
      </c>
      <c r="G33" s="60" t="e">
        <f>IF(AND(C33&lt;&gt;"",G32&lt;E$23),$E$23/$E$28,0)</f>
        <v>#N/A</v>
      </c>
      <c r="H33" s="58">
        <f t="shared" ref="H33:H96" si="4">IF(C33&lt;&gt;"",G33+H32,0)</f>
        <v>0</v>
      </c>
      <c r="I33" s="58">
        <f>IF(C33&lt;&gt;"",$E$23-H33,0)</f>
        <v>0</v>
      </c>
      <c r="J33" s="92" t="str">
        <f t="shared" ref="J33:J96" si="5">IF(OR(MONTH(A33)=1,MONTH(A33)=2,MONTH(A33)=3,MONTH(A33)=4,MONTH(A33)=5,MONTH(A33)=6),YEAR(A33)-1&amp;"–"&amp;YEAR(A33),YEAR(A33)&amp;"–"&amp;YEAR(A33)+1)</f>
        <v>2022–2023</v>
      </c>
      <c r="K33" s="92"/>
      <c r="L33" s="92"/>
      <c r="M33" s="165"/>
      <c r="N33" s="92"/>
      <c r="O33" s="93"/>
      <c r="Q33" s="61"/>
    </row>
    <row r="34" spans="1:17" s="55" customFormat="1" ht="20.25" customHeight="1" x14ac:dyDescent="0.2">
      <c r="A34" s="56">
        <v>44805</v>
      </c>
      <c r="B34" s="57">
        <f t="shared" si="1"/>
        <v>0</v>
      </c>
      <c r="C34" s="158"/>
      <c r="D34" s="58">
        <f t="shared" si="2"/>
        <v>0</v>
      </c>
      <c r="E34" s="59">
        <f t="shared" si="0"/>
        <v>0</v>
      </c>
      <c r="F34" s="58">
        <f t="shared" si="3"/>
        <v>0</v>
      </c>
      <c r="G34" s="60" t="e">
        <f>IF(AND(C34&lt;&gt;"",SUM(G$32:G33)&lt;E$23),$E$23/$E$28,0)</f>
        <v>#N/A</v>
      </c>
      <c r="H34" s="58">
        <f t="shared" si="4"/>
        <v>0</v>
      </c>
      <c r="I34" s="58">
        <f>IF(C34&lt;&gt;"",$E$23-H34,0)</f>
        <v>0</v>
      </c>
      <c r="J34" s="92" t="str">
        <f t="shared" si="5"/>
        <v>2022–2023</v>
      </c>
      <c r="K34" s="92"/>
      <c r="L34" s="92"/>
      <c r="M34" s="92"/>
      <c r="N34" s="92"/>
      <c r="O34" s="93"/>
      <c r="Q34" s="61"/>
    </row>
    <row r="35" spans="1:17" s="55" customFormat="1" ht="20.25" customHeight="1" x14ac:dyDescent="0.2">
      <c r="A35" s="56">
        <v>44835</v>
      </c>
      <c r="B35" s="57">
        <f t="shared" si="1"/>
        <v>0</v>
      </c>
      <c r="C35" s="158"/>
      <c r="D35" s="58">
        <f t="shared" si="2"/>
        <v>0</v>
      </c>
      <c r="E35" s="59">
        <f t="shared" si="0"/>
        <v>0</v>
      </c>
      <c r="F35" s="58">
        <f t="shared" si="3"/>
        <v>0</v>
      </c>
      <c r="G35" s="60" t="e">
        <f>IF(AND(C35&lt;&gt;"",SUM(G$32:G34)&lt;E$23),$E$23/$E$28,0)</f>
        <v>#N/A</v>
      </c>
      <c r="H35" s="58">
        <f t="shared" si="4"/>
        <v>0</v>
      </c>
      <c r="I35" s="58">
        <f t="shared" ref="I35:I98" si="6">IF(C35&lt;&gt;"",$E$23-H35,0)</f>
        <v>0</v>
      </c>
      <c r="J35" s="92" t="str">
        <f t="shared" si="5"/>
        <v>2022–2023</v>
      </c>
      <c r="K35" s="92"/>
      <c r="L35" s="92"/>
      <c r="M35" s="165"/>
      <c r="N35" s="92"/>
      <c r="O35" s="93"/>
      <c r="Q35" s="61"/>
    </row>
    <row r="36" spans="1:17" s="55" customFormat="1" ht="20.25" customHeight="1" x14ac:dyDescent="0.2">
      <c r="A36" s="56">
        <v>44866</v>
      </c>
      <c r="B36" s="57">
        <f t="shared" si="1"/>
        <v>0</v>
      </c>
      <c r="C36" s="158"/>
      <c r="D36" s="58">
        <f t="shared" si="2"/>
        <v>0</v>
      </c>
      <c r="E36" s="59">
        <f t="shared" si="0"/>
        <v>0</v>
      </c>
      <c r="F36" s="58">
        <f t="shared" si="3"/>
        <v>0</v>
      </c>
      <c r="G36" s="60" t="e">
        <f>IF(AND(C36&lt;&gt;"",SUM(G$32:G35)&lt;E$23),$E$23/$E$28,0)</f>
        <v>#N/A</v>
      </c>
      <c r="H36" s="58">
        <f t="shared" si="4"/>
        <v>0</v>
      </c>
      <c r="I36" s="58">
        <f t="shared" si="6"/>
        <v>0</v>
      </c>
      <c r="J36" s="92" t="str">
        <f t="shared" si="5"/>
        <v>2022–2023</v>
      </c>
      <c r="K36" s="92"/>
      <c r="L36" s="102"/>
      <c r="M36" s="92"/>
      <c r="N36" s="101"/>
      <c r="O36" s="93"/>
      <c r="Q36" s="61"/>
    </row>
    <row r="37" spans="1:17" s="55" customFormat="1" ht="20.25" customHeight="1" x14ac:dyDescent="0.2">
      <c r="A37" s="56">
        <v>44896</v>
      </c>
      <c r="B37" s="57">
        <f t="shared" si="1"/>
        <v>0</v>
      </c>
      <c r="C37" s="158"/>
      <c r="D37" s="58">
        <f t="shared" si="2"/>
        <v>0</v>
      </c>
      <c r="E37" s="59">
        <f t="shared" si="0"/>
        <v>0</v>
      </c>
      <c r="F37" s="58">
        <f t="shared" si="3"/>
        <v>0</v>
      </c>
      <c r="G37" s="60" t="e">
        <f>IF(AND(C37&lt;&gt;"",SUM(G$32:G36)&lt;E$23),$E$23/$E$28,0)</f>
        <v>#N/A</v>
      </c>
      <c r="H37" s="58">
        <f t="shared" si="4"/>
        <v>0</v>
      </c>
      <c r="I37" s="58">
        <f t="shared" si="6"/>
        <v>0</v>
      </c>
      <c r="J37" s="92" t="str">
        <f t="shared" si="5"/>
        <v>2022–2023</v>
      </c>
      <c r="K37" s="92"/>
      <c r="L37" s="92"/>
      <c r="M37" s="92"/>
      <c r="N37" s="101"/>
      <c r="O37" s="93"/>
      <c r="Q37" s="61"/>
    </row>
    <row r="38" spans="1:17" s="55" customFormat="1" ht="20.25" customHeight="1" x14ac:dyDescent="0.2">
      <c r="A38" s="56">
        <v>44927</v>
      </c>
      <c r="B38" s="57">
        <f t="shared" si="1"/>
        <v>0</v>
      </c>
      <c r="C38" s="158"/>
      <c r="D38" s="58">
        <f t="shared" si="2"/>
        <v>0</v>
      </c>
      <c r="E38" s="59">
        <f t="shared" si="0"/>
        <v>0</v>
      </c>
      <c r="F38" s="58">
        <f t="shared" si="3"/>
        <v>0</v>
      </c>
      <c r="G38" s="60" t="e">
        <f>IF(AND(C38&lt;&gt;"",SUM(G$32:G37)&lt;E$23),$E$23/$E$28,0)</f>
        <v>#N/A</v>
      </c>
      <c r="H38" s="58">
        <f t="shared" si="4"/>
        <v>0</v>
      </c>
      <c r="I38" s="58">
        <f t="shared" si="6"/>
        <v>0</v>
      </c>
      <c r="J38" s="92" t="str">
        <f t="shared" si="5"/>
        <v>2022–2023</v>
      </c>
      <c r="K38" s="92"/>
      <c r="L38" s="92"/>
      <c r="M38" s="92"/>
      <c r="N38" s="101"/>
      <c r="O38" s="93"/>
      <c r="Q38" s="61"/>
    </row>
    <row r="39" spans="1:17" s="55" customFormat="1" ht="20.25" customHeight="1" x14ac:dyDescent="0.2">
      <c r="A39" s="56">
        <v>44958</v>
      </c>
      <c r="B39" s="57">
        <f t="shared" si="1"/>
        <v>0</v>
      </c>
      <c r="C39" s="158"/>
      <c r="D39" s="58">
        <f t="shared" si="2"/>
        <v>0</v>
      </c>
      <c r="E39" s="59">
        <f t="shared" si="0"/>
        <v>0</v>
      </c>
      <c r="F39" s="58">
        <f t="shared" si="3"/>
        <v>0</v>
      </c>
      <c r="G39" s="60" t="e">
        <f>IF(AND(C39&lt;&gt;"",SUM(G$32:G38)&lt;E$23),$E$23/$E$28,0)</f>
        <v>#N/A</v>
      </c>
      <c r="H39" s="58">
        <f t="shared" si="4"/>
        <v>0</v>
      </c>
      <c r="I39" s="58">
        <f t="shared" si="6"/>
        <v>0</v>
      </c>
      <c r="J39" s="92" t="str">
        <f t="shared" si="5"/>
        <v>2022–2023</v>
      </c>
      <c r="K39" s="92"/>
      <c r="L39" s="92"/>
      <c r="M39" s="92"/>
      <c r="N39" s="101"/>
      <c r="O39" s="93"/>
      <c r="Q39" s="61"/>
    </row>
    <row r="40" spans="1:17" s="55" customFormat="1" ht="20.25" customHeight="1" x14ac:dyDescent="0.2">
      <c r="A40" s="56">
        <v>44986</v>
      </c>
      <c r="B40" s="57">
        <f t="shared" si="1"/>
        <v>0</v>
      </c>
      <c r="C40" s="158"/>
      <c r="D40" s="58">
        <f t="shared" si="2"/>
        <v>0</v>
      </c>
      <c r="E40" s="59">
        <f t="shared" si="0"/>
        <v>0</v>
      </c>
      <c r="F40" s="58">
        <f t="shared" si="3"/>
        <v>0</v>
      </c>
      <c r="G40" s="60" t="e">
        <f>IF(AND(C40&lt;&gt;"",SUM(G$32:G39)&lt;E$23),$E$23/$E$28,0)</f>
        <v>#N/A</v>
      </c>
      <c r="H40" s="58">
        <f t="shared" si="4"/>
        <v>0</v>
      </c>
      <c r="I40" s="58">
        <f t="shared" si="6"/>
        <v>0</v>
      </c>
      <c r="J40" s="92" t="str">
        <f t="shared" si="5"/>
        <v>2022–2023</v>
      </c>
      <c r="K40" s="92"/>
      <c r="L40" s="92"/>
      <c r="M40" s="92"/>
      <c r="N40" s="101"/>
      <c r="O40" s="93"/>
      <c r="Q40" s="61"/>
    </row>
    <row r="41" spans="1:17" s="55" customFormat="1" ht="20.25" customHeight="1" x14ac:dyDescent="0.2">
      <c r="A41" s="56">
        <v>45017</v>
      </c>
      <c r="B41" s="57">
        <f t="shared" si="1"/>
        <v>0</v>
      </c>
      <c r="C41" s="150"/>
      <c r="D41" s="58">
        <f t="shared" si="2"/>
        <v>0</v>
      </c>
      <c r="E41" s="59">
        <f t="shared" si="0"/>
        <v>0</v>
      </c>
      <c r="F41" s="58">
        <f t="shared" si="3"/>
        <v>0</v>
      </c>
      <c r="G41" s="60" t="e">
        <f>IF(AND(C41&lt;&gt;"",SUM(G$32:G40)&lt;E$23),$E$23/$E$28,0)</f>
        <v>#N/A</v>
      </c>
      <c r="H41" s="58">
        <f t="shared" si="4"/>
        <v>0</v>
      </c>
      <c r="I41" s="58">
        <f t="shared" si="6"/>
        <v>0</v>
      </c>
      <c r="J41" s="92" t="str">
        <f t="shared" si="5"/>
        <v>2022–2023</v>
      </c>
      <c r="K41" s="92"/>
      <c r="L41" s="92"/>
      <c r="M41" s="92"/>
      <c r="N41" s="101"/>
      <c r="O41" s="93"/>
      <c r="Q41" s="61"/>
    </row>
    <row r="42" spans="1:17" s="55" customFormat="1" ht="20.25" customHeight="1" x14ac:dyDescent="0.2">
      <c r="A42" s="56">
        <v>45047</v>
      </c>
      <c r="B42" s="57">
        <f t="shared" si="1"/>
        <v>0</v>
      </c>
      <c r="C42" s="150"/>
      <c r="D42" s="58">
        <f t="shared" si="2"/>
        <v>0</v>
      </c>
      <c r="E42" s="59">
        <f t="shared" si="0"/>
        <v>0</v>
      </c>
      <c r="F42" s="58">
        <f t="shared" si="3"/>
        <v>0</v>
      </c>
      <c r="G42" s="60" t="e">
        <f>IF(AND(C42&lt;&gt;"",SUM(G$32:G41)&lt;E$23),$E$23/$E$28,0)</f>
        <v>#N/A</v>
      </c>
      <c r="H42" s="58">
        <f t="shared" si="4"/>
        <v>0</v>
      </c>
      <c r="I42" s="58">
        <f t="shared" si="6"/>
        <v>0</v>
      </c>
      <c r="J42" s="92" t="str">
        <f t="shared" si="5"/>
        <v>2022–2023</v>
      </c>
      <c r="K42" s="92"/>
      <c r="L42" s="103"/>
      <c r="M42" s="92"/>
      <c r="N42" s="101"/>
      <c r="O42" s="93"/>
      <c r="Q42" s="61"/>
    </row>
    <row r="43" spans="1:17" s="55" customFormat="1" ht="20.25" customHeight="1" x14ac:dyDescent="0.2">
      <c r="A43" s="56">
        <v>45078</v>
      </c>
      <c r="B43" s="57">
        <f t="shared" si="1"/>
        <v>0</v>
      </c>
      <c r="C43" s="150"/>
      <c r="D43" s="58">
        <f t="shared" si="2"/>
        <v>0</v>
      </c>
      <c r="E43" s="59">
        <f t="shared" si="0"/>
        <v>0</v>
      </c>
      <c r="F43" s="62">
        <f t="shared" si="3"/>
        <v>0</v>
      </c>
      <c r="G43" s="60" t="e">
        <f>IF(AND(C43&lt;&gt;"",SUM(G$32:G42)&lt;E$23),$E$23/$E$28,0)</f>
        <v>#N/A</v>
      </c>
      <c r="H43" s="62">
        <f t="shared" si="4"/>
        <v>0</v>
      </c>
      <c r="I43" s="58">
        <f t="shared" si="6"/>
        <v>0</v>
      </c>
      <c r="J43" s="92" t="str">
        <f t="shared" si="5"/>
        <v>2022–2023</v>
      </c>
      <c r="K43" s="92"/>
      <c r="L43" s="103"/>
      <c r="M43" s="92"/>
      <c r="N43" s="101"/>
      <c r="O43" s="93"/>
      <c r="Q43" s="61"/>
    </row>
    <row r="44" spans="1:17" s="55" customFormat="1" ht="20.25" customHeight="1" x14ac:dyDescent="0.2">
      <c r="A44" s="56">
        <v>45108</v>
      </c>
      <c r="B44" s="57">
        <f t="shared" si="1"/>
        <v>0</v>
      </c>
      <c r="C44" s="150"/>
      <c r="D44" s="58">
        <f t="shared" si="2"/>
        <v>0</v>
      </c>
      <c r="E44" s="59">
        <f t="shared" si="0"/>
        <v>0</v>
      </c>
      <c r="F44" s="62">
        <f t="shared" si="3"/>
        <v>0</v>
      </c>
      <c r="G44" s="60" t="e">
        <f>IF(AND(C44&lt;&gt;"",SUM(G$32:G43)&lt;E$23),$E$23/$E$28,0)</f>
        <v>#N/A</v>
      </c>
      <c r="H44" s="62">
        <f t="shared" si="4"/>
        <v>0</v>
      </c>
      <c r="I44" s="58">
        <f t="shared" si="6"/>
        <v>0</v>
      </c>
      <c r="J44" s="92" t="str">
        <f t="shared" si="5"/>
        <v>2023–2024</v>
      </c>
      <c r="K44" s="92"/>
      <c r="L44" s="103"/>
      <c r="M44" s="92"/>
      <c r="N44" s="101"/>
      <c r="O44" s="93"/>
      <c r="Q44" s="61"/>
    </row>
    <row r="45" spans="1:17" s="55" customFormat="1" ht="20.25" customHeight="1" x14ac:dyDescent="0.2">
      <c r="A45" s="56">
        <v>45139</v>
      </c>
      <c r="B45" s="57">
        <f t="shared" si="1"/>
        <v>0</v>
      </c>
      <c r="C45" s="150"/>
      <c r="D45" s="58">
        <f t="shared" si="2"/>
        <v>0</v>
      </c>
      <c r="E45" s="59">
        <f t="shared" si="0"/>
        <v>0</v>
      </c>
      <c r="F45" s="62">
        <f t="shared" si="3"/>
        <v>0</v>
      </c>
      <c r="G45" s="60" t="e">
        <f>IF(AND(C45&lt;&gt;"",SUM(G$32:G44)&lt;E$23),$E$23/$E$28,0)</f>
        <v>#N/A</v>
      </c>
      <c r="H45" s="62">
        <f t="shared" si="4"/>
        <v>0</v>
      </c>
      <c r="I45" s="58">
        <f t="shared" si="6"/>
        <v>0</v>
      </c>
      <c r="J45" s="92" t="str">
        <f t="shared" si="5"/>
        <v>2023–2024</v>
      </c>
      <c r="K45" s="92"/>
      <c r="L45" s="103"/>
      <c r="M45" s="92"/>
      <c r="N45" s="101"/>
      <c r="O45" s="93"/>
      <c r="Q45" s="61"/>
    </row>
    <row r="46" spans="1:17" s="55" customFormat="1" ht="20.25" customHeight="1" x14ac:dyDescent="0.2">
      <c r="A46" s="56">
        <v>45170</v>
      </c>
      <c r="B46" s="57">
        <f t="shared" si="1"/>
        <v>0</v>
      </c>
      <c r="C46" s="150"/>
      <c r="D46" s="58">
        <f t="shared" si="2"/>
        <v>0</v>
      </c>
      <c r="E46" s="59">
        <f t="shared" si="0"/>
        <v>0</v>
      </c>
      <c r="F46" s="62">
        <f t="shared" si="3"/>
        <v>0</v>
      </c>
      <c r="G46" s="60" t="e">
        <f>IF(AND(C46&lt;&gt;"",SUM(G$32:G45)&lt;E$23),$E$23/$E$28,0)</f>
        <v>#N/A</v>
      </c>
      <c r="H46" s="62">
        <f t="shared" si="4"/>
        <v>0</v>
      </c>
      <c r="I46" s="58">
        <f t="shared" si="6"/>
        <v>0</v>
      </c>
      <c r="J46" s="92" t="str">
        <f t="shared" si="5"/>
        <v>2023–2024</v>
      </c>
      <c r="K46" s="92"/>
      <c r="L46" s="103"/>
      <c r="M46" s="92"/>
      <c r="N46" s="101"/>
      <c r="O46" s="93"/>
      <c r="Q46" s="61"/>
    </row>
    <row r="47" spans="1:17" s="55" customFormat="1" ht="20.25" customHeight="1" x14ac:dyDescent="0.2">
      <c r="A47" s="56">
        <v>45200</v>
      </c>
      <c r="B47" s="57">
        <f t="shared" si="1"/>
        <v>0</v>
      </c>
      <c r="C47" s="150"/>
      <c r="D47" s="58">
        <f t="shared" si="2"/>
        <v>0</v>
      </c>
      <c r="E47" s="59">
        <f t="shared" si="0"/>
        <v>0</v>
      </c>
      <c r="F47" s="62">
        <f t="shared" si="3"/>
        <v>0</v>
      </c>
      <c r="G47" s="60" t="e">
        <f>IF(AND(C47&lt;&gt;"",SUM(G$32:G46)&lt;E$23),$E$23/$E$28,0)</f>
        <v>#N/A</v>
      </c>
      <c r="H47" s="62">
        <f t="shared" si="4"/>
        <v>0</v>
      </c>
      <c r="I47" s="58">
        <f t="shared" si="6"/>
        <v>0</v>
      </c>
      <c r="J47" s="92" t="str">
        <f t="shared" si="5"/>
        <v>2023–2024</v>
      </c>
      <c r="K47" s="92"/>
      <c r="L47" s="103"/>
      <c r="M47" s="92"/>
      <c r="N47" s="101"/>
      <c r="O47" s="93"/>
      <c r="Q47" s="61"/>
    </row>
    <row r="48" spans="1:17" s="55" customFormat="1" ht="20.25" customHeight="1" x14ac:dyDescent="0.2">
      <c r="A48" s="56">
        <v>45231</v>
      </c>
      <c r="B48" s="57">
        <f t="shared" si="1"/>
        <v>0</v>
      </c>
      <c r="C48" s="150"/>
      <c r="D48" s="58">
        <f t="shared" si="2"/>
        <v>0</v>
      </c>
      <c r="E48" s="59">
        <f t="shared" si="0"/>
        <v>0</v>
      </c>
      <c r="F48" s="62">
        <f t="shared" si="3"/>
        <v>0</v>
      </c>
      <c r="G48" s="60" t="e">
        <f>IF(AND(C48&lt;&gt;"",SUM(G$32:G47)&lt;E$23),$E$23/$E$28,0)</f>
        <v>#N/A</v>
      </c>
      <c r="H48" s="62">
        <f t="shared" si="4"/>
        <v>0</v>
      </c>
      <c r="I48" s="58">
        <f t="shared" si="6"/>
        <v>0</v>
      </c>
      <c r="J48" s="92" t="str">
        <f t="shared" si="5"/>
        <v>2023–2024</v>
      </c>
      <c r="K48" s="92"/>
      <c r="L48" s="103"/>
      <c r="M48" s="92"/>
      <c r="N48" s="101"/>
      <c r="O48" s="93"/>
      <c r="Q48" s="61"/>
    </row>
    <row r="49" spans="1:17" s="55" customFormat="1" ht="20.25" customHeight="1" x14ac:dyDescent="0.2">
      <c r="A49" s="56">
        <v>45261</v>
      </c>
      <c r="B49" s="57">
        <f t="shared" si="1"/>
        <v>0</v>
      </c>
      <c r="C49" s="150"/>
      <c r="D49" s="58">
        <f t="shared" si="2"/>
        <v>0</v>
      </c>
      <c r="E49" s="59">
        <f t="shared" si="0"/>
        <v>0</v>
      </c>
      <c r="F49" s="62">
        <f t="shared" si="3"/>
        <v>0</v>
      </c>
      <c r="G49" s="60" t="e">
        <f>IF(AND(C49&lt;&gt;"",SUM(G$32:G48)&lt;E$23),$E$23/$E$28,0)</f>
        <v>#N/A</v>
      </c>
      <c r="H49" s="62">
        <f t="shared" si="4"/>
        <v>0</v>
      </c>
      <c r="I49" s="58">
        <f t="shared" si="6"/>
        <v>0</v>
      </c>
      <c r="J49" s="92" t="str">
        <f t="shared" si="5"/>
        <v>2023–2024</v>
      </c>
      <c r="K49" s="92"/>
      <c r="L49" s="103"/>
      <c r="M49" s="92"/>
      <c r="N49" s="101"/>
      <c r="O49" s="93"/>
      <c r="Q49" s="61"/>
    </row>
    <row r="50" spans="1:17" s="55" customFormat="1" ht="20.25" customHeight="1" x14ac:dyDescent="0.2">
      <c r="A50" s="56">
        <v>45292</v>
      </c>
      <c r="B50" s="57">
        <f t="shared" si="1"/>
        <v>0</v>
      </c>
      <c r="C50" s="150"/>
      <c r="D50" s="58">
        <f t="shared" si="2"/>
        <v>0</v>
      </c>
      <c r="E50" s="59">
        <f t="shared" si="0"/>
        <v>0</v>
      </c>
      <c r="F50" s="62">
        <f t="shared" si="3"/>
        <v>0</v>
      </c>
      <c r="G50" s="60" t="e">
        <f>IF(AND(C50&lt;&gt;"",SUM(G$32:G49)&lt;E$23),$E$23/$E$28,0)</f>
        <v>#N/A</v>
      </c>
      <c r="H50" s="62">
        <f t="shared" si="4"/>
        <v>0</v>
      </c>
      <c r="I50" s="58">
        <f t="shared" si="6"/>
        <v>0</v>
      </c>
      <c r="J50" s="92" t="str">
        <f t="shared" si="5"/>
        <v>2023–2024</v>
      </c>
      <c r="K50" s="92"/>
      <c r="L50" s="103"/>
      <c r="M50" s="92"/>
      <c r="N50" s="101"/>
      <c r="O50" s="93"/>
      <c r="Q50" s="61"/>
    </row>
    <row r="51" spans="1:17" s="55" customFormat="1" ht="20.25" customHeight="1" x14ac:dyDescent="0.2">
      <c r="A51" s="56">
        <v>45323</v>
      </c>
      <c r="B51" s="57">
        <f t="shared" si="1"/>
        <v>0</v>
      </c>
      <c r="C51" s="150"/>
      <c r="D51" s="58">
        <f t="shared" si="2"/>
        <v>0</v>
      </c>
      <c r="E51" s="59">
        <f t="shared" si="0"/>
        <v>0</v>
      </c>
      <c r="F51" s="62">
        <f t="shared" si="3"/>
        <v>0</v>
      </c>
      <c r="G51" s="60" t="e">
        <f>IF(AND(C51&lt;&gt;"",SUM(G$32:G50)&lt;E$23),$E$23/$E$28,0)</f>
        <v>#N/A</v>
      </c>
      <c r="H51" s="62">
        <f t="shared" si="4"/>
        <v>0</v>
      </c>
      <c r="I51" s="58">
        <f t="shared" si="6"/>
        <v>0</v>
      </c>
      <c r="J51" s="92" t="str">
        <f t="shared" si="5"/>
        <v>2023–2024</v>
      </c>
      <c r="K51" s="92"/>
      <c r="L51" s="103"/>
      <c r="M51" s="92"/>
      <c r="N51" s="101"/>
      <c r="O51" s="93"/>
      <c r="Q51" s="61"/>
    </row>
    <row r="52" spans="1:17" s="55" customFormat="1" ht="20.25" customHeight="1" x14ac:dyDescent="0.2">
      <c r="A52" s="56">
        <v>45352</v>
      </c>
      <c r="B52" s="57">
        <f t="shared" si="1"/>
        <v>0</v>
      </c>
      <c r="C52" s="150"/>
      <c r="D52" s="58">
        <f t="shared" si="2"/>
        <v>0</v>
      </c>
      <c r="E52" s="59">
        <f t="shared" si="0"/>
        <v>0</v>
      </c>
      <c r="F52" s="62">
        <f t="shared" si="3"/>
        <v>0</v>
      </c>
      <c r="G52" s="60" t="e">
        <f>IF(AND(C52&lt;&gt;"",SUM(G$32:G51)&lt;E$23),$E$23/$E$28,0)</f>
        <v>#N/A</v>
      </c>
      <c r="H52" s="62">
        <f t="shared" si="4"/>
        <v>0</v>
      </c>
      <c r="I52" s="58">
        <f t="shared" si="6"/>
        <v>0</v>
      </c>
      <c r="J52" s="92" t="str">
        <f t="shared" si="5"/>
        <v>2023–2024</v>
      </c>
      <c r="K52" s="92"/>
      <c r="L52" s="103"/>
      <c r="M52" s="92"/>
      <c r="N52" s="101"/>
      <c r="O52" s="93"/>
      <c r="Q52" s="61"/>
    </row>
    <row r="53" spans="1:17" s="55" customFormat="1" ht="20.25" customHeight="1" x14ac:dyDescent="0.2">
      <c r="A53" s="56">
        <v>45383</v>
      </c>
      <c r="B53" s="57">
        <f t="shared" si="1"/>
        <v>0</v>
      </c>
      <c r="C53" s="150"/>
      <c r="D53" s="58">
        <f t="shared" si="2"/>
        <v>0</v>
      </c>
      <c r="E53" s="59">
        <f t="shared" si="0"/>
        <v>0</v>
      </c>
      <c r="F53" s="62">
        <f t="shared" si="3"/>
        <v>0</v>
      </c>
      <c r="G53" s="60" t="e">
        <f>IF(AND(C53&lt;&gt;"",SUM(G$32:G52)&lt;E$23),$E$23/$E$28,0)</f>
        <v>#N/A</v>
      </c>
      <c r="H53" s="62">
        <f t="shared" si="4"/>
        <v>0</v>
      </c>
      <c r="I53" s="58">
        <f t="shared" si="6"/>
        <v>0</v>
      </c>
      <c r="J53" s="92" t="str">
        <f t="shared" si="5"/>
        <v>2023–2024</v>
      </c>
      <c r="K53" s="92"/>
      <c r="L53" s="103"/>
      <c r="M53" s="92"/>
      <c r="N53" s="101"/>
      <c r="O53" s="93"/>
      <c r="Q53" s="61"/>
    </row>
    <row r="54" spans="1:17" s="55" customFormat="1" ht="20.25" customHeight="1" x14ac:dyDescent="0.2">
      <c r="A54" s="56">
        <v>45413</v>
      </c>
      <c r="B54" s="57">
        <f t="shared" si="1"/>
        <v>0</v>
      </c>
      <c r="C54" s="150"/>
      <c r="D54" s="58">
        <f t="shared" si="2"/>
        <v>0</v>
      </c>
      <c r="E54" s="59">
        <f t="shared" si="0"/>
        <v>0</v>
      </c>
      <c r="F54" s="62">
        <f t="shared" si="3"/>
        <v>0</v>
      </c>
      <c r="G54" s="60" t="e">
        <f>IF(AND(C54&lt;&gt;"",SUM(G$32:G53)&lt;E$23),$E$23/$E$28,0)</f>
        <v>#N/A</v>
      </c>
      <c r="H54" s="62">
        <f t="shared" si="4"/>
        <v>0</v>
      </c>
      <c r="I54" s="58">
        <f t="shared" si="6"/>
        <v>0</v>
      </c>
      <c r="J54" s="92" t="str">
        <f t="shared" si="5"/>
        <v>2023–2024</v>
      </c>
      <c r="K54" s="92"/>
      <c r="L54" s="103"/>
      <c r="M54" s="92"/>
      <c r="N54" s="101"/>
      <c r="O54" s="93"/>
      <c r="Q54" s="61"/>
    </row>
    <row r="55" spans="1:17" s="55" customFormat="1" ht="20.25" customHeight="1" x14ac:dyDescent="0.2">
      <c r="A55" s="56">
        <v>45444</v>
      </c>
      <c r="B55" s="57">
        <f t="shared" si="1"/>
        <v>0</v>
      </c>
      <c r="C55" s="150"/>
      <c r="D55" s="58">
        <f t="shared" si="2"/>
        <v>0</v>
      </c>
      <c r="E55" s="59">
        <f t="shared" si="0"/>
        <v>0</v>
      </c>
      <c r="F55" s="62">
        <f t="shared" si="3"/>
        <v>0</v>
      </c>
      <c r="G55" s="60" t="e">
        <f>IF(AND(C55&lt;&gt;"",SUM(G$32:G54)&lt;E$23),$E$23/$E$28,0)</f>
        <v>#N/A</v>
      </c>
      <c r="H55" s="62">
        <f t="shared" si="4"/>
        <v>0</v>
      </c>
      <c r="I55" s="58">
        <f t="shared" si="6"/>
        <v>0</v>
      </c>
      <c r="J55" s="92" t="str">
        <f t="shared" si="5"/>
        <v>2023–2024</v>
      </c>
      <c r="K55" s="92"/>
      <c r="L55" s="103"/>
      <c r="M55" s="92"/>
      <c r="N55" s="101"/>
      <c r="O55" s="93"/>
      <c r="Q55" s="61"/>
    </row>
    <row r="56" spans="1:17" s="55" customFormat="1" ht="20.25" customHeight="1" x14ac:dyDescent="0.2">
      <c r="A56" s="56">
        <v>45474</v>
      </c>
      <c r="B56" s="57">
        <f t="shared" si="1"/>
        <v>0</v>
      </c>
      <c r="C56" s="150"/>
      <c r="D56" s="58">
        <f t="shared" si="2"/>
        <v>0</v>
      </c>
      <c r="E56" s="59">
        <f t="shared" si="0"/>
        <v>0</v>
      </c>
      <c r="F56" s="62">
        <f t="shared" si="3"/>
        <v>0</v>
      </c>
      <c r="G56" s="60" t="e">
        <f>IF(AND(C56&lt;&gt;"",SUM(G$32:G55)&lt;E$23),$E$23/$E$28,0)</f>
        <v>#N/A</v>
      </c>
      <c r="H56" s="58">
        <f t="shared" si="4"/>
        <v>0</v>
      </c>
      <c r="I56" s="58">
        <f t="shared" si="6"/>
        <v>0</v>
      </c>
      <c r="J56" s="92" t="str">
        <f t="shared" si="5"/>
        <v>2024–2025</v>
      </c>
      <c r="K56" s="92"/>
      <c r="L56" s="103"/>
      <c r="M56" s="92"/>
      <c r="N56" s="101"/>
      <c r="O56" s="93"/>
      <c r="Q56" s="61"/>
    </row>
    <row r="57" spans="1:17" s="55" customFormat="1" ht="20.25" customHeight="1" x14ac:dyDescent="0.2">
      <c r="A57" s="56">
        <v>45505</v>
      </c>
      <c r="B57" s="57">
        <f t="shared" si="1"/>
        <v>0</v>
      </c>
      <c r="C57" s="150"/>
      <c r="D57" s="58">
        <f t="shared" si="2"/>
        <v>0</v>
      </c>
      <c r="E57" s="59">
        <f t="shared" si="0"/>
        <v>0</v>
      </c>
      <c r="F57" s="62">
        <f t="shared" si="3"/>
        <v>0</v>
      </c>
      <c r="G57" s="60" t="e">
        <f>IF(AND(C57&lt;&gt;"",SUM(G$32:G56)&lt;E$23),$E$23/$E$28,0)</f>
        <v>#N/A</v>
      </c>
      <c r="H57" s="58">
        <f t="shared" si="4"/>
        <v>0</v>
      </c>
      <c r="I57" s="58">
        <f t="shared" si="6"/>
        <v>0</v>
      </c>
      <c r="J57" s="92" t="str">
        <f t="shared" si="5"/>
        <v>2024–2025</v>
      </c>
      <c r="K57" s="92"/>
      <c r="L57" s="103"/>
      <c r="M57" s="92"/>
      <c r="N57" s="101"/>
      <c r="O57" s="93"/>
      <c r="Q57" s="61"/>
    </row>
    <row r="58" spans="1:17" s="55" customFormat="1" ht="20.25" customHeight="1" x14ac:dyDescent="0.2">
      <c r="A58" s="56">
        <v>45536</v>
      </c>
      <c r="B58" s="57">
        <f t="shared" si="1"/>
        <v>0</v>
      </c>
      <c r="C58" s="150"/>
      <c r="D58" s="58">
        <f t="shared" si="2"/>
        <v>0</v>
      </c>
      <c r="E58" s="59">
        <f t="shared" si="0"/>
        <v>0</v>
      </c>
      <c r="F58" s="62">
        <f t="shared" si="3"/>
        <v>0</v>
      </c>
      <c r="G58" s="60" t="e">
        <f>IF(AND(C58&lt;&gt;"",SUM(G$32:G57)&lt;E$23),$E$23/$E$28,0)</f>
        <v>#N/A</v>
      </c>
      <c r="H58" s="58">
        <f t="shared" si="4"/>
        <v>0</v>
      </c>
      <c r="I58" s="58">
        <f t="shared" si="6"/>
        <v>0</v>
      </c>
      <c r="J58" s="92" t="str">
        <f t="shared" si="5"/>
        <v>2024–2025</v>
      </c>
      <c r="K58" s="92"/>
      <c r="L58" s="103"/>
      <c r="M58" s="92"/>
      <c r="N58" s="101"/>
      <c r="O58" s="93"/>
      <c r="Q58" s="61"/>
    </row>
    <row r="59" spans="1:17" s="55" customFormat="1" ht="20.25" customHeight="1" x14ac:dyDescent="0.2">
      <c r="A59" s="56">
        <v>45566</v>
      </c>
      <c r="B59" s="57">
        <f t="shared" si="1"/>
        <v>0</v>
      </c>
      <c r="C59" s="150"/>
      <c r="D59" s="58">
        <f t="shared" si="2"/>
        <v>0</v>
      </c>
      <c r="E59" s="59">
        <f t="shared" si="0"/>
        <v>0</v>
      </c>
      <c r="F59" s="62">
        <f t="shared" si="3"/>
        <v>0</v>
      </c>
      <c r="G59" s="60" t="e">
        <f>IF(AND(C59&lt;&gt;"",SUM(G$32:G58)&lt;E$23),$E$23/$E$28,0)</f>
        <v>#N/A</v>
      </c>
      <c r="H59" s="58">
        <f t="shared" si="4"/>
        <v>0</v>
      </c>
      <c r="I59" s="58">
        <f t="shared" si="6"/>
        <v>0</v>
      </c>
      <c r="J59" s="92" t="str">
        <f t="shared" si="5"/>
        <v>2024–2025</v>
      </c>
      <c r="K59" s="92"/>
      <c r="L59" s="103"/>
      <c r="M59" s="92"/>
      <c r="N59" s="101"/>
      <c r="O59" s="93"/>
      <c r="Q59" s="61"/>
    </row>
    <row r="60" spans="1:17" s="55" customFormat="1" ht="20.25" customHeight="1" x14ac:dyDescent="0.2">
      <c r="A60" s="56">
        <v>45597</v>
      </c>
      <c r="B60" s="57">
        <f t="shared" si="1"/>
        <v>0</v>
      </c>
      <c r="C60" s="150"/>
      <c r="D60" s="58">
        <f t="shared" si="2"/>
        <v>0</v>
      </c>
      <c r="E60" s="59">
        <f t="shared" si="0"/>
        <v>0</v>
      </c>
      <c r="F60" s="58">
        <f t="shared" si="3"/>
        <v>0</v>
      </c>
      <c r="G60" s="60" t="e">
        <f>IF(AND(C60&lt;&gt;"",SUM(G$32:G59)&lt;E$23),$E$23/$E$28,0)</f>
        <v>#N/A</v>
      </c>
      <c r="H60" s="58">
        <f t="shared" si="4"/>
        <v>0</v>
      </c>
      <c r="I60" s="58">
        <f t="shared" si="6"/>
        <v>0</v>
      </c>
      <c r="J60" s="92" t="str">
        <f t="shared" si="5"/>
        <v>2024–2025</v>
      </c>
      <c r="K60" s="92"/>
      <c r="L60" s="103"/>
      <c r="M60" s="92"/>
      <c r="N60" s="101"/>
      <c r="O60" s="93"/>
      <c r="Q60" s="61"/>
    </row>
    <row r="61" spans="1:17" s="55" customFormat="1" ht="20.25" customHeight="1" x14ac:dyDescent="0.2">
      <c r="A61" s="56">
        <v>45627</v>
      </c>
      <c r="B61" s="57">
        <f t="shared" si="1"/>
        <v>0</v>
      </c>
      <c r="C61" s="150"/>
      <c r="D61" s="58">
        <f t="shared" si="2"/>
        <v>0</v>
      </c>
      <c r="E61" s="59">
        <f t="shared" si="0"/>
        <v>0</v>
      </c>
      <c r="F61" s="58">
        <f t="shared" si="3"/>
        <v>0</v>
      </c>
      <c r="G61" s="60" t="e">
        <f>IF(AND(C61&lt;&gt;"",SUM(G$32:G60)&lt;E$23),$E$23/$E$28,0)</f>
        <v>#N/A</v>
      </c>
      <c r="H61" s="58">
        <f t="shared" si="4"/>
        <v>0</v>
      </c>
      <c r="I61" s="58">
        <f t="shared" si="6"/>
        <v>0</v>
      </c>
      <c r="J61" s="92" t="str">
        <f t="shared" si="5"/>
        <v>2024–2025</v>
      </c>
      <c r="K61" s="92"/>
      <c r="L61" s="103"/>
      <c r="M61" s="92"/>
      <c r="N61" s="101"/>
      <c r="O61" s="93"/>
      <c r="Q61" s="61"/>
    </row>
    <row r="62" spans="1:17" s="55" customFormat="1" ht="20.25" customHeight="1" x14ac:dyDescent="0.2">
      <c r="A62" s="56">
        <v>45658</v>
      </c>
      <c r="B62" s="57">
        <f t="shared" si="1"/>
        <v>0</v>
      </c>
      <c r="C62" s="150"/>
      <c r="D62" s="58">
        <f t="shared" si="2"/>
        <v>0</v>
      </c>
      <c r="E62" s="59">
        <f t="shared" si="0"/>
        <v>0</v>
      </c>
      <c r="F62" s="58">
        <f t="shared" si="3"/>
        <v>0</v>
      </c>
      <c r="G62" s="60" t="e">
        <f>IF(AND(C62&lt;&gt;"",SUM(G$32:G61)&lt;E$23),$E$23/$E$28,0)</f>
        <v>#N/A</v>
      </c>
      <c r="H62" s="58">
        <f t="shared" si="4"/>
        <v>0</v>
      </c>
      <c r="I62" s="58">
        <f t="shared" si="6"/>
        <v>0</v>
      </c>
      <c r="J62" s="92" t="str">
        <f t="shared" si="5"/>
        <v>2024–2025</v>
      </c>
      <c r="K62" s="92"/>
      <c r="L62" s="103"/>
      <c r="M62" s="92"/>
      <c r="N62" s="101"/>
      <c r="O62" s="93"/>
      <c r="Q62" s="61"/>
    </row>
    <row r="63" spans="1:17" s="55" customFormat="1" ht="20.25" customHeight="1" x14ac:dyDescent="0.2">
      <c r="A63" s="56">
        <v>45689</v>
      </c>
      <c r="B63" s="57">
        <f t="shared" si="1"/>
        <v>0</v>
      </c>
      <c r="C63" s="150"/>
      <c r="D63" s="58">
        <f t="shared" si="2"/>
        <v>0</v>
      </c>
      <c r="E63" s="59">
        <f t="shared" si="0"/>
        <v>0</v>
      </c>
      <c r="F63" s="58">
        <f t="shared" si="3"/>
        <v>0</v>
      </c>
      <c r="G63" s="60" t="e">
        <f>IF(AND(C63&lt;&gt;"",SUM(G$32:G62)&lt;E$23),$E$23/$E$28,0)</f>
        <v>#N/A</v>
      </c>
      <c r="H63" s="58">
        <f t="shared" si="4"/>
        <v>0</v>
      </c>
      <c r="I63" s="58">
        <f t="shared" si="6"/>
        <v>0</v>
      </c>
      <c r="J63" s="92" t="str">
        <f t="shared" si="5"/>
        <v>2024–2025</v>
      </c>
      <c r="K63" s="92"/>
      <c r="L63" s="103"/>
      <c r="M63" s="92"/>
      <c r="N63" s="101"/>
      <c r="O63" s="93"/>
      <c r="Q63" s="61"/>
    </row>
    <row r="64" spans="1:17" s="55" customFormat="1" ht="20.25" customHeight="1" x14ac:dyDescent="0.2">
      <c r="A64" s="56">
        <v>45717</v>
      </c>
      <c r="B64" s="57">
        <f t="shared" si="1"/>
        <v>0</v>
      </c>
      <c r="C64" s="150"/>
      <c r="D64" s="58">
        <f t="shared" si="2"/>
        <v>0</v>
      </c>
      <c r="E64" s="59">
        <f t="shared" si="0"/>
        <v>0</v>
      </c>
      <c r="F64" s="58">
        <f t="shared" si="3"/>
        <v>0</v>
      </c>
      <c r="G64" s="60" t="e">
        <f>IF(AND(C64&lt;&gt;"",SUM(G$32:G63)&lt;E$23),$E$23/$E$28,0)</f>
        <v>#N/A</v>
      </c>
      <c r="H64" s="58">
        <f t="shared" si="4"/>
        <v>0</v>
      </c>
      <c r="I64" s="58">
        <f t="shared" si="6"/>
        <v>0</v>
      </c>
      <c r="J64" s="92" t="str">
        <f t="shared" si="5"/>
        <v>2024–2025</v>
      </c>
      <c r="K64" s="92"/>
      <c r="L64" s="103"/>
      <c r="M64" s="92"/>
      <c r="N64" s="101"/>
      <c r="O64" s="93"/>
      <c r="Q64" s="61"/>
    </row>
    <row r="65" spans="1:17" s="55" customFormat="1" ht="20.25" customHeight="1" x14ac:dyDescent="0.2">
      <c r="A65" s="56">
        <v>45748</v>
      </c>
      <c r="B65" s="57">
        <f t="shared" si="1"/>
        <v>0</v>
      </c>
      <c r="C65" s="150"/>
      <c r="D65" s="58">
        <f t="shared" si="2"/>
        <v>0</v>
      </c>
      <c r="E65" s="59">
        <f t="shared" si="0"/>
        <v>0</v>
      </c>
      <c r="F65" s="58">
        <f t="shared" si="3"/>
        <v>0</v>
      </c>
      <c r="G65" s="60" t="e">
        <f>IF(AND(C65&lt;&gt;"",SUM(G$32:G64)&lt;E$23),$E$23/$E$28,0)</f>
        <v>#N/A</v>
      </c>
      <c r="H65" s="58">
        <f t="shared" si="4"/>
        <v>0</v>
      </c>
      <c r="I65" s="58">
        <f t="shared" si="6"/>
        <v>0</v>
      </c>
      <c r="J65" s="92" t="str">
        <f t="shared" si="5"/>
        <v>2024–2025</v>
      </c>
      <c r="K65" s="92"/>
      <c r="L65" s="103"/>
      <c r="M65" s="92"/>
      <c r="N65" s="101"/>
      <c r="O65" s="93"/>
      <c r="Q65" s="61"/>
    </row>
    <row r="66" spans="1:17" s="55" customFormat="1" ht="20.25" customHeight="1" x14ac:dyDescent="0.2">
      <c r="A66" s="56">
        <v>45778</v>
      </c>
      <c r="B66" s="57">
        <f t="shared" si="1"/>
        <v>0</v>
      </c>
      <c r="C66" s="150"/>
      <c r="D66" s="58">
        <f t="shared" si="2"/>
        <v>0</v>
      </c>
      <c r="E66" s="59">
        <f t="shared" si="0"/>
        <v>0</v>
      </c>
      <c r="F66" s="58">
        <f t="shared" si="3"/>
        <v>0</v>
      </c>
      <c r="G66" s="60" t="e">
        <f>IF(AND(C66&lt;&gt;"",SUM(G$32:G65)&lt;E$23),$E$23/$E$28,0)</f>
        <v>#N/A</v>
      </c>
      <c r="H66" s="58">
        <f t="shared" si="4"/>
        <v>0</v>
      </c>
      <c r="I66" s="58">
        <f t="shared" si="6"/>
        <v>0</v>
      </c>
      <c r="J66" s="92" t="str">
        <f t="shared" si="5"/>
        <v>2024–2025</v>
      </c>
      <c r="K66" s="92"/>
      <c r="L66" s="103"/>
      <c r="M66" s="92"/>
      <c r="N66" s="101"/>
      <c r="O66" s="93"/>
      <c r="Q66" s="61"/>
    </row>
    <row r="67" spans="1:17" s="55" customFormat="1" ht="20.25" customHeight="1" x14ac:dyDescent="0.2">
      <c r="A67" s="56">
        <v>45809</v>
      </c>
      <c r="B67" s="57">
        <f t="shared" si="1"/>
        <v>0</v>
      </c>
      <c r="C67" s="150"/>
      <c r="D67" s="58">
        <f t="shared" si="2"/>
        <v>0</v>
      </c>
      <c r="E67" s="59">
        <f t="shared" si="0"/>
        <v>0</v>
      </c>
      <c r="F67" s="58">
        <f t="shared" si="3"/>
        <v>0</v>
      </c>
      <c r="G67" s="60" t="e">
        <f>IF(AND(C67&lt;&gt;"",SUM(G$32:G66)&lt;E$23),$E$23/$E$28,0)</f>
        <v>#N/A</v>
      </c>
      <c r="H67" s="58">
        <f t="shared" si="4"/>
        <v>0</v>
      </c>
      <c r="I67" s="58">
        <f t="shared" si="6"/>
        <v>0</v>
      </c>
      <c r="J67" s="92" t="str">
        <f t="shared" si="5"/>
        <v>2024–2025</v>
      </c>
      <c r="K67" s="92"/>
      <c r="L67" s="103"/>
      <c r="M67" s="92"/>
      <c r="N67" s="101"/>
      <c r="O67" s="93"/>
      <c r="Q67" s="61"/>
    </row>
    <row r="68" spans="1:17" s="55" customFormat="1" ht="20.25" customHeight="1" x14ac:dyDescent="0.2">
      <c r="A68" s="56">
        <v>45839</v>
      </c>
      <c r="B68" s="57">
        <f t="shared" si="1"/>
        <v>0</v>
      </c>
      <c r="C68" s="150"/>
      <c r="D68" s="58">
        <f t="shared" si="2"/>
        <v>0</v>
      </c>
      <c r="E68" s="59">
        <f t="shared" si="0"/>
        <v>0</v>
      </c>
      <c r="F68" s="58">
        <f t="shared" si="3"/>
        <v>0</v>
      </c>
      <c r="G68" s="60" t="e">
        <f>IF(AND(C68&lt;&gt;"",SUM(G$32:G67)&lt;E$23),$E$23/$E$28,0)</f>
        <v>#N/A</v>
      </c>
      <c r="H68" s="58">
        <f t="shared" si="4"/>
        <v>0</v>
      </c>
      <c r="I68" s="58">
        <f t="shared" si="6"/>
        <v>0</v>
      </c>
      <c r="J68" s="92" t="str">
        <f t="shared" si="5"/>
        <v>2025–2026</v>
      </c>
      <c r="K68" s="92"/>
      <c r="L68" s="103"/>
      <c r="M68" s="92"/>
      <c r="N68" s="101"/>
      <c r="O68" s="93"/>
      <c r="Q68" s="61"/>
    </row>
    <row r="69" spans="1:17" s="55" customFormat="1" ht="20.25" customHeight="1" x14ac:dyDescent="0.2">
      <c r="A69" s="56">
        <v>45870</v>
      </c>
      <c r="B69" s="57">
        <f t="shared" si="1"/>
        <v>0</v>
      </c>
      <c r="C69" s="150"/>
      <c r="D69" s="58">
        <f t="shared" si="2"/>
        <v>0</v>
      </c>
      <c r="E69" s="59">
        <f t="shared" si="0"/>
        <v>0</v>
      </c>
      <c r="F69" s="58">
        <f t="shared" si="3"/>
        <v>0</v>
      </c>
      <c r="G69" s="60" t="e">
        <f>IF(AND(C69&lt;&gt;"",SUM(G$32:G68)&lt;E$23),$E$23/$E$28,0)</f>
        <v>#N/A</v>
      </c>
      <c r="H69" s="58">
        <f t="shared" si="4"/>
        <v>0</v>
      </c>
      <c r="I69" s="58">
        <f t="shared" si="6"/>
        <v>0</v>
      </c>
      <c r="J69" s="92" t="str">
        <f t="shared" si="5"/>
        <v>2025–2026</v>
      </c>
      <c r="K69" s="92"/>
      <c r="L69" s="103"/>
      <c r="M69" s="92"/>
      <c r="N69" s="101"/>
      <c r="O69" s="93"/>
      <c r="Q69" s="61"/>
    </row>
    <row r="70" spans="1:17" s="55" customFormat="1" ht="20.25" customHeight="1" x14ac:dyDescent="0.2">
      <c r="A70" s="56">
        <v>45901</v>
      </c>
      <c r="B70" s="57">
        <f t="shared" si="1"/>
        <v>0</v>
      </c>
      <c r="C70" s="150"/>
      <c r="D70" s="58">
        <f t="shared" si="2"/>
        <v>0</v>
      </c>
      <c r="E70" s="59">
        <f t="shared" si="0"/>
        <v>0</v>
      </c>
      <c r="F70" s="58">
        <f t="shared" si="3"/>
        <v>0</v>
      </c>
      <c r="G70" s="60" t="e">
        <f>IF(AND(C70&lt;&gt;"",SUM(G$32:G69)&lt;E$23),$E$23/$E$28,0)</f>
        <v>#N/A</v>
      </c>
      <c r="H70" s="58">
        <f t="shared" si="4"/>
        <v>0</v>
      </c>
      <c r="I70" s="58">
        <f t="shared" si="6"/>
        <v>0</v>
      </c>
      <c r="J70" s="92" t="str">
        <f t="shared" si="5"/>
        <v>2025–2026</v>
      </c>
      <c r="K70" s="92"/>
      <c r="L70" s="103"/>
      <c r="M70" s="92"/>
      <c r="N70" s="101"/>
      <c r="O70" s="93"/>
      <c r="Q70" s="61"/>
    </row>
    <row r="71" spans="1:17" s="55" customFormat="1" ht="20.25" customHeight="1" x14ac:dyDescent="0.2">
      <c r="A71" s="56">
        <v>45931</v>
      </c>
      <c r="B71" s="57">
        <f t="shared" si="1"/>
        <v>0</v>
      </c>
      <c r="C71" s="150"/>
      <c r="D71" s="58">
        <f t="shared" si="2"/>
        <v>0</v>
      </c>
      <c r="E71" s="59">
        <f t="shared" si="0"/>
        <v>0</v>
      </c>
      <c r="F71" s="58">
        <f t="shared" si="3"/>
        <v>0</v>
      </c>
      <c r="G71" s="60" t="e">
        <f>IF(AND(C71&lt;&gt;"",SUM(G$32:G70)&lt;E$23),$E$23/$E$28,0)</f>
        <v>#N/A</v>
      </c>
      <c r="H71" s="58">
        <f t="shared" si="4"/>
        <v>0</v>
      </c>
      <c r="I71" s="58">
        <f t="shared" si="6"/>
        <v>0</v>
      </c>
      <c r="J71" s="92" t="str">
        <f t="shared" si="5"/>
        <v>2025–2026</v>
      </c>
      <c r="K71" s="92"/>
      <c r="L71" s="103"/>
      <c r="M71" s="92"/>
      <c r="N71" s="101"/>
      <c r="O71" s="93"/>
      <c r="Q71" s="61"/>
    </row>
    <row r="72" spans="1:17" s="55" customFormat="1" ht="20.25" customHeight="1" x14ac:dyDescent="0.2">
      <c r="A72" s="56">
        <v>45962</v>
      </c>
      <c r="B72" s="57">
        <f t="shared" si="1"/>
        <v>0</v>
      </c>
      <c r="C72" s="150"/>
      <c r="D72" s="58">
        <f t="shared" si="2"/>
        <v>0</v>
      </c>
      <c r="E72" s="59">
        <f t="shared" si="0"/>
        <v>0</v>
      </c>
      <c r="F72" s="58">
        <f t="shared" si="3"/>
        <v>0</v>
      </c>
      <c r="G72" s="60" t="e">
        <f>IF(AND(C72&lt;&gt;"",SUM(G$32:G71)&lt;E$23),$E$23/$E$28,0)</f>
        <v>#N/A</v>
      </c>
      <c r="H72" s="58">
        <f t="shared" si="4"/>
        <v>0</v>
      </c>
      <c r="I72" s="58">
        <f t="shared" si="6"/>
        <v>0</v>
      </c>
      <c r="J72" s="92" t="str">
        <f t="shared" si="5"/>
        <v>2025–2026</v>
      </c>
      <c r="K72" s="92"/>
      <c r="L72" s="103"/>
      <c r="M72" s="92"/>
      <c r="N72" s="101"/>
      <c r="O72" s="93"/>
      <c r="Q72" s="61"/>
    </row>
    <row r="73" spans="1:17" s="55" customFormat="1" ht="20.25" customHeight="1" x14ac:dyDescent="0.2">
      <c r="A73" s="56">
        <v>45992</v>
      </c>
      <c r="B73" s="57">
        <f t="shared" si="1"/>
        <v>0</v>
      </c>
      <c r="C73" s="150"/>
      <c r="D73" s="58">
        <f t="shared" si="2"/>
        <v>0</v>
      </c>
      <c r="E73" s="59">
        <f t="shared" si="0"/>
        <v>0</v>
      </c>
      <c r="F73" s="58">
        <f t="shared" si="3"/>
        <v>0</v>
      </c>
      <c r="G73" s="60" t="e">
        <f>IF(AND(C73&lt;&gt;"",SUM(G$32:G72)&lt;E$23),$E$23/$E$28,0)</f>
        <v>#N/A</v>
      </c>
      <c r="H73" s="58">
        <f t="shared" si="4"/>
        <v>0</v>
      </c>
      <c r="I73" s="58">
        <f t="shared" si="6"/>
        <v>0</v>
      </c>
      <c r="J73" s="92" t="str">
        <f t="shared" si="5"/>
        <v>2025–2026</v>
      </c>
      <c r="K73" s="92"/>
      <c r="L73" s="103"/>
      <c r="M73" s="92"/>
      <c r="N73" s="101"/>
      <c r="O73" s="93"/>
      <c r="Q73" s="61"/>
    </row>
    <row r="74" spans="1:17" s="55" customFormat="1" ht="20.25" customHeight="1" x14ac:dyDescent="0.2">
      <c r="A74" s="56">
        <v>46023</v>
      </c>
      <c r="B74" s="57">
        <f t="shared" si="1"/>
        <v>0</v>
      </c>
      <c r="C74" s="150"/>
      <c r="D74" s="58">
        <f t="shared" si="2"/>
        <v>0</v>
      </c>
      <c r="E74" s="59">
        <f t="shared" si="0"/>
        <v>0</v>
      </c>
      <c r="F74" s="58">
        <f t="shared" si="3"/>
        <v>0</v>
      </c>
      <c r="G74" s="60" t="e">
        <f>IF(AND(C74&lt;&gt;"",SUM(G$32:G73)&lt;E$23),$E$23/$E$28,0)</f>
        <v>#N/A</v>
      </c>
      <c r="H74" s="58">
        <f t="shared" si="4"/>
        <v>0</v>
      </c>
      <c r="I74" s="58">
        <f t="shared" si="6"/>
        <v>0</v>
      </c>
      <c r="J74" s="92" t="str">
        <f t="shared" si="5"/>
        <v>2025–2026</v>
      </c>
      <c r="K74" s="92"/>
      <c r="L74" s="103"/>
      <c r="M74" s="92"/>
      <c r="N74" s="101"/>
      <c r="O74" s="93"/>
      <c r="Q74" s="61"/>
    </row>
    <row r="75" spans="1:17" s="55" customFormat="1" ht="20.25" customHeight="1" x14ac:dyDescent="0.2">
      <c r="A75" s="56">
        <v>46054</v>
      </c>
      <c r="B75" s="57">
        <f t="shared" si="1"/>
        <v>0</v>
      </c>
      <c r="C75" s="150"/>
      <c r="D75" s="58">
        <f t="shared" si="2"/>
        <v>0</v>
      </c>
      <c r="E75" s="59">
        <f t="shared" si="0"/>
        <v>0</v>
      </c>
      <c r="F75" s="58">
        <f t="shared" si="3"/>
        <v>0</v>
      </c>
      <c r="G75" s="60" t="e">
        <f>IF(AND(C75&lt;&gt;"",SUM(G$32:G74)&lt;E$23),$E$23/$E$28,0)</f>
        <v>#N/A</v>
      </c>
      <c r="H75" s="58">
        <f t="shared" si="4"/>
        <v>0</v>
      </c>
      <c r="I75" s="58">
        <f t="shared" si="6"/>
        <v>0</v>
      </c>
      <c r="J75" s="92" t="str">
        <f t="shared" si="5"/>
        <v>2025–2026</v>
      </c>
      <c r="K75" s="92"/>
      <c r="L75" s="103"/>
      <c r="M75" s="92"/>
      <c r="N75" s="101"/>
      <c r="O75" s="93"/>
      <c r="Q75" s="61"/>
    </row>
    <row r="76" spans="1:17" s="55" customFormat="1" ht="20.25" customHeight="1" x14ac:dyDescent="0.2">
      <c r="A76" s="56">
        <v>46082</v>
      </c>
      <c r="B76" s="57">
        <f t="shared" si="1"/>
        <v>0</v>
      </c>
      <c r="C76" s="150"/>
      <c r="D76" s="58">
        <f t="shared" si="2"/>
        <v>0</v>
      </c>
      <c r="E76" s="59">
        <f t="shared" si="0"/>
        <v>0</v>
      </c>
      <c r="F76" s="58">
        <f t="shared" si="3"/>
        <v>0</v>
      </c>
      <c r="G76" s="60" t="e">
        <f>IF(AND(C76&lt;&gt;"",SUM(G$32:G75)&lt;E$23),$E$23/$E$28,0)</f>
        <v>#N/A</v>
      </c>
      <c r="H76" s="58">
        <f t="shared" si="4"/>
        <v>0</v>
      </c>
      <c r="I76" s="58">
        <f t="shared" si="6"/>
        <v>0</v>
      </c>
      <c r="J76" s="92" t="str">
        <f t="shared" si="5"/>
        <v>2025–2026</v>
      </c>
      <c r="K76" s="92"/>
      <c r="L76" s="103"/>
      <c r="M76" s="92"/>
      <c r="N76" s="101"/>
      <c r="O76" s="93"/>
      <c r="Q76" s="61"/>
    </row>
    <row r="77" spans="1:17" s="55" customFormat="1" ht="20.25" customHeight="1" x14ac:dyDescent="0.2">
      <c r="A77" s="56">
        <v>46113</v>
      </c>
      <c r="B77" s="57">
        <f t="shared" si="1"/>
        <v>0</v>
      </c>
      <c r="C77" s="150"/>
      <c r="D77" s="58">
        <f t="shared" si="2"/>
        <v>0</v>
      </c>
      <c r="E77" s="59">
        <f t="shared" si="0"/>
        <v>0</v>
      </c>
      <c r="F77" s="58">
        <f t="shared" si="3"/>
        <v>0</v>
      </c>
      <c r="G77" s="60" t="e">
        <f>IF(AND(C77&lt;&gt;"",SUM(G$32:G76)&lt;E$23),$E$23/$E$28,0)</f>
        <v>#N/A</v>
      </c>
      <c r="H77" s="58">
        <f t="shared" si="4"/>
        <v>0</v>
      </c>
      <c r="I77" s="58">
        <f t="shared" si="6"/>
        <v>0</v>
      </c>
      <c r="J77" s="92" t="str">
        <f t="shared" si="5"/>
        <v>2025–2026</v>
      </c>
      <c r="K77" s="92"/>
      <c r="L77" s="103"/>
      <c r="M77" s="92"/>
      <c r="N77" s="101"/>
      <c r="O77" s="93"/>
      <c r="Q77" s="61"/>
    </row>
    <row r="78" spans="1:17" s="55" customFormat="1" ht="20.25" customHeight="1" x14ac:dyDescent="0.2">
      <c r="A78" s="56">
        <v>46143</v>
      </c>
      <c r="B78" s="57">
        <f t="shared" si="1"/>
        <v>0</v>
      </c>
      <c r="C78" s="150"/>
      <c r="D78" s="58">
        <f t="shared" si="2"/>
        <v>0</v>
      </c>
      <c r="E78" s="59">
        <f t="shared" si="0"/>
        <v>0</v>
      </c>
      <c r="F78" s="58">
        <f t="shared" si="3"/>
        <v>0</v>
      </c>
      <c r="G78" s="60" t="e">
        <f>IF(AND(C78&lt;&gt;"",SUM(G$32:G77)&lt;E$23),$E$23/$E$28,0)</f>
        <v>#N/A</v>
      </c>
      <c r="H78" s="58">
        <f t="shared" si="4"/>
        <v>0</v>
      </c>
      <c r="I78" s="58">
        <f t="shared" si="6"/>
        <v>0</v>
      </c>
      <c r="J78" s="92" t="str">
        <f t="shared" si="5"/>
        <v>2025–2026</v>
      </c>
      <c r="K78" s="92"/>
      <c r="L78" s="103"/>
      <c r="M78" s="92"/>
      <c r="N78" s="101"/>
      <c r="O78" s="93"/>
      <c r="Q78" s="61"/>
    </row>
    <row r="79" spans="1:17" s="55" customFormat="1" ht="20.25" customHeight="1" x14ac:dyDescent="0.2">
      <c r="A79" s="56">
        <v>46174</v>
      </c>
      <c r="B79" s="57">
        <f t="shared" si="1"/>
        <v>0</v>
      </c>
      <c r="C79" s="150"/>
      <c r="D79" s="58">
        <f t="shared" si="2"/>
        <v>0</v>
      </c>
      <c r="E79" s="59">
        <f t="shared" si="0"/>
        <v>0</v>
      </c>
      <c r="F79" s="58">
        <f t="shared" si="3"/>
        <v>0</v>
      </c>
      <c r="G79" s="60" t="e">
        <f>IF(AND(C79&lt;&gt;"",SUM(G$32:G78)&lt;E$23),$E$23/$E$28,0)</f>
        <v>#N/A</v>
      </c>
      <c r="H79" s="58">
        <f t="shared" si="4"/>
        <v>0</v>
      </c>
      <c r="I79" s="58">
        <f t="shared" si="6"/>
        <v>0</v>
      </c>
      <c r="J79" s="92" t="str">
        <f t="shared" si="5"/>
        <v>2025–2026</v>
      </c>
      <c r="K79" s="92"/>
      <c r="L79" s="103"/>
      <c r="M79" s="92"/>
      <c r="N79" s="101"/>
      <c r="O79" s="93"/>
      <c r="Q79" s="61"/>
    </row>
    <row r="80" spans="1:17" s="55" customFormat="1" ht="20.25" customHeight="1" x14ac:dyDescent="0.2">
      <c r="A80" s="56">
        <v>46204</v>
      </c>
      <c r="B80" s="57">
        <f t="shared" si="1"/>
        <v>0</v>
      </c>
      <c r="C80" s="150"/>
      <c r="D80" s="58">
        <f t="shared" si="2"/>
        <v>0</v>
      </c>
      <c r="E80" s="59">
        <f t="shared" si="0"/>
        <v>0</v>
      </c>
      <c r="F80" s="58">
        <f t="shared" si="3"/>
        <v>0</v>
      </c>
      <c r="G80" s="60" t="e">
        <f>IF(AND(C80&lt;&gt;"",SUM(G$32:G79)&lt;E$23),$E$23/$E$28,0)</f>
        <v>#N/A</v>
      </c>
      <c r="H80" s="58">
        <f t="shared" si="4"/>
        <v>0</v>
      </c>
      <c r="I80" s="58">
        <f t="shared" si="6"/>
        <v>0</v>
      </c>
      <c r="J80" s="92" t="str">
        <f t="shared" si="5"/>
        <v>2026–2027</v>
      </c>
      <c r="K80" s="92"/>
      <c r="L80" s="103"/>
      <c r="M80" s="92"/>
      <c r="N80" s="101"/>
      <c r="O80" s="93"/>
      <c r="Q80" s="61"/>
    </row>
    <row r="81" spans="1:17" s="55" customFormat="1" ht="20.25" customHeight="1" x14ac:dyDescent="0.2">
      <c r="A81" s="56">
        <v>46235</v>
      </c>
      <c r="B81" s="57">
        <f t="shared" si="1"/>
        <v>0</v>
      </c>
      <c r="C81" s="150"/>
      <c r="D81" s="58">
        <f t="shared" si="2"/>
        <v>0</v>
      </c>
      <c r="E81" s="59">
        <f t="shared" si="0"/>
        <v>0</v>
      </c>
      <c r="F81" s="58">
        <f t="shared" si="3"/>
        <v>0</v>
      </c>
      <c r="G81" s="60" t="e">
        <f>IF(AND(C81&lt;&gt;"",SUM(G$32:G80)&lt;E$23),$E$23/$E$28,0)</f>
        <v>#N/A</v>
      </c>
      <c r="H81" s="58">
        <f t="shared" si="4"/>
        <v>0</v>
      </c>
      <c r="I81" s="58">
        <f t="shared" si="6"/>
        <v>0</v>
      </c>
      <c r="J81" s="92" t="str">
        <f t="shared" si="5"/>
        <v>2026–2027</v>
      </c>
      <c r="K81" s="92"/>
      <c r="L81" s="103"/>
      <c r="M81" s="92"/>
      <c r="N81" s="101"/>
      <c r="O81" s="93"/>
      <c r="Q81" s="61"/>
    </row>
    <row r="82" spans="1:17" s="55" customFormat="1" ht="20.25" customHeight="1" x14ac:dyDescent="0.2">
      <c r="A82" s="56">
        <v>46266</v>
      </c>
      <c r="B82" s="57">
        <f t="shared" si="1"/>
        <v>0</v>
      </c>
      <c r="C82" s="150"/>
      <c r="D82" s="58">
        <f t="shared" si="2"/>
        <v>0</v>
      </c>
      <c r="E82" s="59">
        <f t="shared" si="0"/>
        <v>0</v>
      </c>
      <c r="F82" s="58">
        <f t="shared" si="3"/>
        <v>0</v>
      </c>
      <c r="G82" s="60" t="e">
        <f>IF(AND(C82&lt;&gt;"",SUM(G$32:G81)&lt;E$23),$E$23/$E$28,0)</f>
        <v>#N/A</v>
      </c>
      <c r="H82" s="58">
        <f t="shared" si="4"/>
        <v>0</v>
      </c>
      <c r="I82" s="58">
        <f t="shared" si="6"/>
        <v>0</v>
      </c>
      <c r="J82" s="92" t="str">
        <f t="shared" si="5"/>
        <v>2026–2027</v>
      </c>
      <c r="K82" s="92"/>
      <c r="L82" s="103"/>
      <c r="M82" s="92"/>
      <c r="N82" s="101"/>
      <c r="O82" s="93"/>
      <c r="Q82" s="61"/>
    </row>
    <row r="83" spans="1:17" s="55" customFormat="1" ht="20.25" customHeight="1" x14ac:dyDescent="0.2">
      <c r="A83" s="56">
        <v>46296</v>
      </c>
      <c r="B83" s="57">
        <f t="shared" si="1"/>
        <v>0</v>
      </c>
      <c r="C83" s="150"/>
      <c r="D83" s="58">
        <f t="shared" si="2"/>
        <v>0</v>
      </c>
      <c r="E83" s="59">
        <f t="shared" si="0"/>
        <v>0</v>
      </c>
      <c r="F83" s="58">
        <f t="shared" si="3"/>
        <v>0</v>
      </c>
      <c r="G83" s="60" t="e">
        <f>IF(AND(C83&lt;&gt;"",SUM(G$32:G82)&lt;E$23),$E$23/$E$28,0)</f>
        <v>#N/A</v>
      </c>
      <c r="H83" s="58">
        <f t="shared" si="4"/>
        <v>0</v>
      </c>
      <c r="I83" s="58">
        <f t="shared" si="6"/>
        <v>0</v>
      </c>
      <c r="J83" s="92" t="str">
        <f t="shared" si="5"/>
        <v>2026–2027</v>
      </c>
      <c r="K83" s="92"/>
      <c r="L83" s="103"/>
      <c r="M83" s="92"/>
      <c r="N83" s="101"/>
      <c r="O83" s="93"/>
      <c r="Q83" s="61"/>
    </row>
    <row r="84" spans="1:17" s="55" customFormat="1" ht="20.25" customHeight="1" x14ac:dyDescent="0.2">
      <c r="A84" s="56">
        <v>46327</v>
      </c>
      <c r="B84" s="57">
        <f t="shared" si="1"/>
        <v>0</v>
      </c>
      <c r="C84" s="150"/>
      <c r="D84" s="58">
        <f t="shared" si="2"/>
        <v>0</v>
      </c>
      <c r="E84" s="59">
        <f t="shared" si="0"/>
        <v>0</v>
      </c>
      <c r="F84" s="58">
        <f t="shared" si="3"/>
        <v>0</v>
      </c>
      <c r="G84" s="60" t="e">
        <f>IF(AND(C84&lt;&gt;"",SUM(G$32:G83)&lt;E$23),$E$23/$E$28,0)</f>
        <v>#N/A</v>
      </c>
      <c r="H84" s="58">
        <f t="shared" si="4"/>
        <v>0</v>
      </c>
      <c r="I84" s="58">
        <f t="shared" si="6"/>
        <v>0</v>
      </c>
      <c r="J84" s="92" t="str">
        <f t="shared" si="5"/>
        <v>2026–2027</v>
      </c>
      <c r="K84" s="92"/>
      <c r="L84" s="103"/>
      <c r="M84" s="92"/>
      <c r="N84" s="101"/>
      <c r="O84" s="93"/>
      <c r="Q84" s="61"/>
    </row>
    <row r="85" spans="1:17" s="55" customFormat="1" ht="20.25" customHeight="1" x14ac:dyDescent="0.2">
      <c r="A85" s="56">
        <v>46357</v>
      </c>
      <c r="B85" s="57">
        <f t="shared" si="1"/>
        <v>0</v>
      </c>
      <c r="C85" s="150"/>
      <c r="D85" s="58">
        <f t="shared" si="2"/>
        <v>0</v>
      </c>
      <c r="E85" s="59">
        <f t="shared" si="0"/>
        <v>0</v>
      </c>
      <c r="F85" s="58">
        <f t="shared" si="3"/>
        <v>0</v>
      </c>
      <c r="G85" s="60" t="e">
        <f>IF(AND(C85&lt;&gt;"",SUM(G$32:G84)&lt;E$23),$E$23/$E$28,0)</f>
        <v>#N/A</v>
      </c>
      <c r="H85" s="58">
        <f t="shared" si="4"/>
        <v>0</v>
      </c>
      <c r="I85" s="58">
        <f t="shared" si="6"/>
        <v>0</v>
      </c>
      <c r="J85" s="92" t="str">
        <f t="shared" si="5"/>
        <v>2026–2027</v>
      </c>
      <c r="K85" s="92"/>
      <c r="L85" s="103"/>
      <c r="M85" s="92"/>
      <c r="N85" s="101"/>
      <c r="O85" s="93"/>
      <c r="Q85" s="61"/>
    </row>
    <row r="86" spans="1:17" s="55" customFormat="1" ht="20.25" customHeight="1" x14ac:dyDescent="0.2">
      <c r="A86" s="56">
        <v>46388</v>
      </c>
      <c r="B86" s="57">
        <f t="shared" si="1"/>
        <v>0</v>
      </c>
      <c r="C86" s="150"/>
      <c r="D86" s="58">
        <f t="shared" si="2"/>
        <v>0</v>
      </c>
      <c r="E86" s="59">
        <f t="shared" si="0"/>
        <v>0</v>
      </c>
      <c r="F86" s="58">
        <f t="shared" si="3"/>
        <v>0</v>
      </c>
      <c r="G86" s="60" t="e">
        <f>IF(AND(C86&lt;&gt;"",SUM(G$32:G85)&lt;E$23),$E$23/$E$28,0)</f>
        <v>#N/A</v>
      </c>
      <c r="H86" s="58">
        <f t="shared" si="4"/>
        <v>0</v>
      </c>
      <c r="I86" s="58">
        <f t="shared" si="6"/>
        <v>0</v>
      </c>
      <c r="J86" s="92" t="str">
        <f t="shared" si="5"/>
        <v>2026–2027</v>
      </c>
      <c r="K86" s="92"/>
      <c r="L86" s="103"/>
      <c r="M86" s="92"/>
      <c r="N86" s="101"/>
      <c r="O86" s="93"/>
      <c r="Q86" s="61"/>
    </row>
    <row r="87" spans="1:17" s="55" customFormat="1" ht="20.25" customHeight="1" x14ac:dyDescent="0.2">
      <c r="A87" s="56">
        <v>46419</v>
      </c>
      <c r="B87" s="57">
        <f t="shared" si="1"/>
        <v>0</v>
      </c>
      <c r="C87" s="150"/>
      <c r="D87" s="58">
        <f t="shared" si="2"/>
        <v>0</v>
      </c>
      <c r="E87" s="59">
        <f t="shared" si="0"/>
        <v>0</v>
      </c>
      <c r="F87" s="58">
        <f t="shared" si="3"/>
        <v>0</v>
      </c>
      <c r="G87" s="60" t="e">
        <f>IF(AND(C87&lt;&gt;"",SUM(G$32:G86)&lt;E$23),$E$23/$E$28,0)</f>
        <v>#N/A</v>
      </c>
      <c r="H87" s="58">
        <f t="shared" si="4"/>
        <v>0</v>
      </c>
      <c r="I87" s="58">
        <f t="shared" si="6"/>
        <v>0</v>
      </c>
      <c r="J87" s="92" t="str">
        <f t="shared" si="5"/>
        <v>2026–2027</v>
      </c>
      <c r="K87" s="92"/>
      <c r="L87" s="103"/>
      <c r="M87" s="92"/>
      <c r="N87" s="101"/>
      <c r="O87" s="93"/>
      <c r="Q87" s="61"/>
    </row>
    <row r="88" spans="1:17" s="55" customFormat="1" ht="20.25" customHeight="1" x14ac:dyDescent="0.2">
      <c r="A88" s="56">
        <v>46447</v>
      </c>
      <c r="B88" s="57">
        <f t="shared" si="1"/>
        <v>0</v>
      </c>
      <c r="C88" s="150"/>
      <c r="D88" s="58">
        <f t="shared" si="2"/>
        <v>0</v>
      </c>
      <c r="E88" s="59">
        <f t="shared" si="0"/>
        <v>0</v>
      </c>
      <c r="F88" s="58">
        <f t="shared" si="3"/>
        <v>0</v>
      </c>
      <c r="G88" s="60" t="e">
        <f>IF(AND(C88&lt;&gt;"",SUM(G$32:G87)&lt;E$23),$E$23/$E$28,0)</f>
        <v>#N/A</v>
      </c>
      <c r="H88" s="58">
        <f t="shared" si="4"/>
        <v>0</v>
      </c>
      <c r="I88" s="58">
        <f t="shared" si="6"/>
        <v>0</v>
      </c>
      <c r="J88" s="92" t="str">
        <f t="shared" si="5"/>
        <v>2026–2027</v>
      </c>
      <c r="K88" s="92"/>
      <c r="L88" s="103"/>
      <c r="M88" s="92"/>
      <c r="N88" s="101"/>
      <c r="O88" s="93"/>
      <c r="Q88" s="61"/>
    </row>
    <row r="89" spans="1:17" s="55" customFormat="1" ht="20.25" customHeight="1" x14ac:dyDescent="0.2">
      <c r="A89" s="56">
        <v>46478</v>
      </c>
      <c r="B89" s="57">
        <f t="shared" si="1"/>
        <v>0</v>
      </c>
      <c r="C89" s="150"/>
      <c r="D89" s="58">
        <f t="shared" si="2"/>
        <v>0</v>
      </c>
      <c r="E89" s="59">
        <f t="shared" si="0"/>
        <v>0</v>
      </c>
      <c r="F89" s="58">
        <f t="shared" si="3"/>
        <v>0</v>
      </c>
      <c r="G89" s="60" t="e">
        <f>IF(AND(C89&lt;&gt;"",SUM(G$32:G88)&lt;E$23),$E$23/$E$28,0)</f>
        <v>#N/A</v>
      </c>
      <c r="H89" s="58">
        <f t="shared" si="4"/>
        <v>0</v>
      </c>
      <c r="I89" s="58">
        <f t="shared" si="6"/>
        <v>0</v>
      </c>
      <c r="J89" s="92" t="str">
        <f t="shared" si="5"/>
        <v>2026–2027</v>
      </c>
      <c r="K89" s="92"/>
      <c r="L89" s="103"/>
      <c r="M89" s="92"/>
      <c r="N89" s="101"/>
      <c r="O89" s="93"/>
      <c r="Q89" s="61"/>
    </row>
    <row r="90" spans="1:17" s="55" customFormat="1" ht="20.25" customHeight="1" x14ac:dyDescent="0.2">
      <c r="A90" s="56">
        <v>46508</v>
      </c>
      <c r="B90" s="57">
        <f t="shared" si="1"/>
        <v>0</v>
      </c>
      <c r="C90" s="150"/>
      <c r="D90" s="58">
        <f t="shared" si="2"/>
        <v>0</v>
      </c>
      <c r="E90" s="59">
        <f t="shared" si="0"/>
        <v>0</v>
      </c>
      <c r="F90" s="58">
        <f t="shared" si="3"/>
        <v>0</v>
      </c>
      <c r="G90" s="60" t="e">
        <f>IF(AND(C90&lt;&gt;"",SUM(G$32:G89)&lt;E$23),$E$23/$E$28,0)</f>
        <v>#N/A</v>
      </c>
      <c r="H90" s="58">
        <f t="shared" si="4"/>
        <v>0</v>
      </c>
      <c r="I90" s="58">
        <f t="shared" si="6"/>
        <v>0</v>
      </c>
      <c r="J90" s="92" t="str">
        <f t="shared" si="5"/>
        <v>2026–2027</v>
      </c>
      <c r="K90" s="92"/>
      <c r="L90" s="103"/>
      <c r="M90" s="92"/>
      <c r="N90" s="101"/>
      <c r="O90" s="93"/>
      <c r="Q90" s="61"/>
    </row>
    <row r="91" spans="1:17" s="55" customFormat="1" ht="20.25" customHeight="1" x14ac:dyDescent="0.2">
      <c r="A91" s="56">
        <v>46539</v>
      </c>
      <c r="B91" s="57">
        <f t="shared" si="1"/>
        <v>0</v>
      </c>
      <c r="C91" s="150"/>
      <c r="D91" s="58">
        <f t="shared" si="2"/>
        <v>0</v>
      </c>
      <c r="E91" s="59">
        <f t="shared" si="0"/>
        <v>0</v>
      </c>
      <c r="F91" s="58">
        <f t="shared" si="3"/>
        <v>0</v>
      </c>
      <c r="G91" s="60" t="e">
        <f>IF(AND(C91&lt;&gt;"",SUM(G$32:G90)&lt;E$23),$E$23/$E$28,0)</f>
        <v>#N/A</v>
      </c>
      <c r="H91" s="62">
        <f>IF(C91&lt;&gt;"",G91+H90,0)</f>
        <v>0</v>
      </c>
      <c r="I91" s="58">
        <f t="shared" si="6"/>
        <v>0</v>
      </c>
      <c r="J91" s="92" t="str">
        <f t="shared" si="5"/>
        <v>2026–2027</v>
      </c>
      <c r="K91" s="92"/>
      <c r="L91" s="103"/>
      <c r="M91" s="92"/>
      <c r="N91" s="101"/>
      <c r="O91" s="93"/>
      <c r="Q91" s="61"/>
    </row>
    <row r="92" spans="1:17" s="55" customFormat="1" ht="20.25" customHeight="1" x14ac:dyDescent="0.2">
      <c r="A92" s="56">
        <v>46569</v>
      </c>
      <c r="B92" s="57">
        <f t="shared" si="1"/>
        <v>0</v>
      </c>
      <c r="C92" s="150"/>
      <c r="D92" s="58">
        <f t="shared" si="2"/>
        <v>0</v>
      </c>
      <c r="E92" s="59">
        <f t="shared" si="0"/>
        <v>0</v>
      </c>
      <c r="F92" s="58">
        <f t="shared" si="3"/>
        <v>0</v>
      </c>
      <c r="G92" s="60" t="e">
        <f>IF(AND(C92&lt;&gt;"",SUM(G$32:G91)&lt;E$23),$E$23/$E$28,0)</f>
        <v>#N/A</v>
      </c>
      <c r="H92" s="58">
        <f t="shared" si="4"/>
        <v>0</v>
      </c>
      <c r="I92" s="58">
        <f t="shared" si="6"/>
        <v>0</v>
      </c>
      <c r="J92" s="92" t="str">
        <f t="shared" si="5"/>
        <v>2027–2028</v>
      </c>
      <c r="K92" s="92"/>
      <c r="L92" s="103"/>
      <c r="M92" s="92"/>
      <c r="N92" s="101"/>
      <c r="O92" s="93"/>
      <c r="Q92" s="61"/>
    </row>
    <row r="93" spans="1:17" s="55" customFormat="1" ht="20.25" customHeight="1" x14ac:dyDescent="0.2">
      <c r="A93" s="56">
        <v>46600</v>
      </c>
      <c r="B93" s="57">
        <f t="shared" si="1"/>
        <v>0</v>
      </c>
      <c r="C93" s="150"/>
      <c r="D93" s="58">
        <f t="shared" si="2"/>
        <v>0</v>
      </c>
      <c r="E93" s="59">
        <f t="shared" si="0"/>
        <v>0</v>
      </c>
      <c r="F93" s="58">
        <f t="shared" si="3"/>
        <v>0</v>
      </c>
      <c r="G93" s="60" t="e">
        <f>IF(AND(C93&lt;&gt;"",SUM(G$32:G92)&lt;E$23),$E$23/$E$28,0)</f>
        <v>#N/A</v>
      </c>
      <c r="H93" s="58">
        <f t="shared" si="4"/>
        <v>0</v>
      </c>
      <c r="I93" s="58">
        <f t="shared" si="6"/>
        <v>0</v>
      </c>
      <c r="J93" s="92" t="str">
        <f t="shared" si="5"/>
        <v>2027–2028</v>
      </c>
      <c r="K93" s="92"/>
      <c r="L93" s="103"/>
      <c r="M93" s="92"/>
      <c r="N93" s="101"/>
      <c r="O93" s="93"/>
      <c r="Q93" s="61"/>
    </row>
    <row r="94" spans="1:17" s="55" customFormat="1" ht="20.25" customHeight="1" x14ac:dyDescent="0.2">
      <c r="A94" s="56">
        <v>46631</v>
      </c>
      <c r="B94" s="57">
        <f t="shared" si="1"/>
        <v>0</v>
      </c>
      <c r="C94" s="150"/>
      <c r="D94" s="58">
        <f t="shared" si="2"/>
        <v>0</v>
      </c>
      <c r="E94" s="59">
        <f t="shared" si="0"/>
        <v>0</v>
      </c>
      <c r="F94" s="58">
        <f t="shared" si="3"/>
        <v>0</v>
      </c>
      <c r="G94" s="60" t="e">
        <f>IF(AND(C94&lt;&gt;"",SUM(G$32:G93)&lt;E$23),$E$23/$E$28,0)</f>
        <v>#N/A</v>
      </c>
      <c r="H94" s="58">
        <f t="shared" si="4"/>
        <v>0</v>
      </c>
      <c r="I94" s="58">
        <f t="shared" si="6"/>
        <v>0</v>
      </c>
      <c r="J94" s="92" t="str">
        <f t="shared" si="5"/>
        <v>2027–2028</v>
      </c>
      <c r="K94" s="92"/>
      <c r="L94" s="103"/>
      <c r="M94" s="92"/>
      <c r="N94" s="101"/>
      <c r="O94" s="93"/>
      <c r="Q94" s="61"/>
    </row>
    <row r="95" spans="1:17" s="55" customFormat="1" ht="20.25" customHeight="1" x14ac:dyDescent="0.2">
      <c r="A95" s="56">
        <v>46661</v>
      </c>
      <c r="B95" s="57">
        <f t="shared" si="1"/>
        <v>0</v>
      </c>
      <c r="C95" s="150"/>
      <c r="D95" s="58">
        <f t="shared" si="2"/>
        <v>0</v>
      </c>
      <c r="E95" s="59">
        <f t="shared" si="0"/>
        <v>0</v>
      </c>
      <c r="F95" s="58">
        <f t="shared" si="3"/>
        <v>0</v>
      </c>
      <c r="G95" s="60" t="e">
        <f>IF(AND(C95&lt;&gt;"",SUM(G$32:G94)&lt;E$23),$E$23/$E$28,0)</f>
        <v>#N/A</v>
      </c>
      <c r="H95" s="58">
        <f t="shared" si="4"/>
        <v>0</v>
      </c>
      <c r="I95" s="58">
        <f t="shared" si="6"/>
        <v>0</v>
      </c>
      <c r="J95" s="92" t="str">
        <f t="shared" si="5"/>
        <v>2027–2028</v>
      </c>
      <c r="K95" s="92"/>
      <c r="L95" s="103"/>
      <c r="M95" s="92"/>
      <c r="N95" s="101"/>
      <c r="O95" s="93"/>
      <c r="Q95" s="61"/>
    </row>
    <row r="96" spans="1:17" s="55" customFormat="1" ht="20.25" customHeight="1" x14ac:dyDescent="0.2">
      <c r="A96" s="56">
        <v>46692</v>
      </c>
      <c r="B96" s="57">
        <f t="shared" si="1"/>
        <v>0</v>
      </c>
      <c r="C96" s="150"/>
      <c r="D96" s="58">
        <f t="shared" si="2"/>
        <v>0</v>
      </c>
      <c r="E96" s="59">
        <f t="shared" ref="E96:E159" si="7">C96-D96</f>
        <v>0</v>
      </c>
      <c r="F96" s="58">
        <f t="shared" si="3"/>
        <v>0</v>
      </c>
      <c r="G96" s="60" t="e">
        <f>IF(AND(C96&lt;&gt;"",SUM(G$32:G95)&lt;E$23),$E$23/$E$28,0)</f>
        <v>#N/A</v>
      </c>
      <c r="H96" s="58">
        <f t="shared" si="4"/>
        <v>0</v>
      </c>
      <c r="I96" s="58">
        <f t="shared" si="6"/>
        <v>0</v>
      </c>
      <c r="J96" s="92" t="str">
        <f t="shared" si="5"/>
        <v>2027–2028</v>
      </c>
      <c r="K96" s="92"/>
      <c r="L96" s="103"/>
      <c r="M96" s="92"/>
      <c r="N96" s="101"/>
      <c r="O96" s="93"/>
      <c r="Q96" s="61"/>
    </row>
    <row r="97" spans="1:17" s="55" customFormat="1" ht="20.25" customHeight="1" x14ac:dyDescent="0.2">
      <c r="A97" s="56">
        <v>46722</v>
      </c>
      <c r="B97" s="57">
        <f t="shared" ref="B97:B160" si="8">IF(C97&gt;0,C97*-1,C97)</f>
        <v>0</v>
      </c>
      <c r="C97" s="150"/>
      <c r="D97" s="58">
        <f t="shared" ref="D97:D160" si="9">IF(C97="",0,IF($E$14="Beginning",IF(C96&lt;&gt;"",$F96*$E$7/12,0),IF(C96&lt;&gt;"",$F96*$E$7/12,$E$21*$E$7/12)))</f>
        <v>0</v>
      </c>
      <c r="E97" s="59">
        <f t="shared" si="7"/>
        <v>0</v>
      </c>
      <c r="F97" s="58">
        <f t="shared" ref="F97:F160" si="10">IF(C97="",0,IF(C96="",$E$21-E97,IF(C97&lt;&gt;"",F96-E97)))</f>
        <v>0</v>
      </c>
      <c r="G97" s="60" t="e">
        <f>IF(AND(C97&lt;&gt;"",SUM(G$32:G96)&lt;E$23),$E$23/$E$28,0)</f>
        <v>#N/A</v>
      </c>
      <c r="H97" s="58">
        <f t="shared" ref="H97:H160" si="11">IF(C97&lt;&gt;"",G97+H96,0)</f>
        <v>0</v>
      </c>
      <c r="I97" s="58">
        <f t="shared" si="6"/>
        <v>0</v>
      </c>
      <c r="J97" s="92" t="str">
        <f t="shared" ref="J97:J160" si="12">IF(OR(MONTH(A97)=1,MONTH(A97)=2,MONTH(A97)=3,MONTH(A97)=4,MONTH(A97)=5,MONTH(A97)=6),YEAR(A97)-1&amp;"–"&amp;YEAR(A97),YEAR(A97)&amp;"–"&amp;YEAR(A97)+1)</f>
        <v>2027–2028</v>
      </c>
      <c r="K97" s="92"/>
      <c r="L97" s="103"/>
      <c r="M97" s="92"/>
      <c r="N97" s="101"/>
      <c r="O97" s="93"/>
      <c r="Q97" s="61"/>
    </row>
    <row r="98" spans="1:17" s="55" customFormat="1" ht="20.25" customHeight="1" x14ac:dyDescent="0.2">
      <c r="A98" s="56">
        <v>46753</v>
      </c>
      <c r="B98" s="57">
        <f t="shared" si="8"/>
        <v>0</v>
      </c>
      <c r="C98" s="150"/>
      <c r="D98" s="58">
        <f t="shared" si="9"/>
        <v>0</v>
      </c>
      <c r="E98" s="59">
        <f t="shared" si="7"/>
        <v>0</v>
      </c>
      <c r="F98" s="58">
        <f t="shared" si="10"/>
        <v>0</v>
      </c>
      <c r="G98" s="60" t="e">
        <f>IF(AND(C98&lt;&gt;"",SUM(G$32:G97)&lt;E$23),$E$23/$E$28,0)</f>
        <v>#N/A</v>
      </c>
      <c r="H98" s="58">
        <f t="shared" si="11"/>
        <v>0</v>
      </c>
      <c r="I98" s="58">
        <f t="shared" si="6"/>
        <v>0</v>
      </c>
      <c r="J98" s="92" t="str">
        <f t="shared" si="12"/>
        <v>2027–2028</v>
      </c>
      <c r="K98" s="92"/>
      <c r="L98" s="103"/>
      <c r="M98" s="92"/>
      <c r="N98" s="101"/>
      <c r="O98" s="93"/>
      <c r="Q98" s="61"/>
    </row>
    <row r="99" spans="1:17" s="55" customFormat="1" ht="20.25" customHeight="1" x14ac:dyDescent="0.2">
      <c r="A99" s="56">
        <v>46784</v>
      </c>
      <c r="B99" s="57">
        <f t="shared" si="8"/>
        <v>0</v>
      </c>
      <c r="C99" s="150"/>
      <c r="D99" s="58">
        <f t="shared" si="9"/>
        <v>0</v>
      </c>
      <c r="E99" s="59">
        <f t="shared" si="7"/>
        <v>0</v>
      </c>
      <c r="F99" s="58">
        <f t="shared" si="10"/>
        <v>0</v>
      </c>
      <c r="G99" s="60" t="e">
        <f>IF(AND(C99&lt;&gt;"",SUM(G$32:G98)&lt;E$23),$E$23/$E$28,0)</f>
        <v>#N/A</v>
      </c>
      <c r="H99" s="58">
        <f t="shared" si="11"/>
        <v>0</v>
      </c>
      <c r="I99" s="58">
        <f t="shared" ref="I99:I162" si="13">IF(C99&lt;&gt;"",$E$23-H99,0)</f>
        <v>0</v>
      </c>
      <c r="J99" s="92" t="str">
        <f t="shared" si="12"/>
        <v>2027–2028</v>
      </c>
      <c r="K99" s="92"/>
      <c r="L99" s="103"/>
      <c r="M99" s="92"/>
      <c r="N99" s="101"/>
      <c r="O99" s="93"/>
      <c r="Q99" s="61"/>
    </row>
    <row r="100" spans="1:17" s="55" customFormat="1" ht="20.25" customHeight="1" x14ac:dyDescent="0.2">
      <c r="A100" s="56">
        <v>46813</v>
      </c>
      <c r="B100" s="57">
        <f t="shared" si="8"/>
        <v>0</v>
      </c>
      <c r="C100" s="150"/>
      <c r="D100" s="58">
        <f t="shared" si="9"/>
        <v>0</v>
      </c>
      <c r="E100" s="59">
        <f t="shared" si="7"/>
        <v>0</v>
      </c>
      <c r="F100" s="58">
        <f t="shared" si="10"/>
        <v>0</v>
      </c>
      <c r="G100" s="60" t="e">
        <f>IF(AND(C100&lt;&gt;"",SUM(G$32:G99)&lt;E$23),$E$23/$E$28,0)</f>
        <v>#N/A</v>
      </c>
      <c r="H100" s="58">
        <f t="shared" si="11"/>
        <v>0</v>
      </c>
      <c r="I100" s="58">
        <f t="shared" si="13"/>
        <v>0</v>
      </c>
      <c r="J100" s="92" t="str">
        <f t="shared" si="12"/>
        <v>2027–2028</v>
      </c>
      <c r="K100" s="92"/>
      <c r="L100" s="103"/>
      <c r="M100" s="92"/>
      <c r="N100" s="101"/>
      <c r="O100" s="93"/>
      <c r="Q100" s="61"/>
    </row>
    <row r="101" spans="1:17" s="55" customFormat="1" ht="20.25" customHeight="1" x14ac:dyDescent="0.2">
      <c r="A101" s="56">
        <v>46844</v>
      </c>
      <c r="B101" s="57">
        <f t="shared" si="8"/>
        <v>0</v>
      </c>
      <c r="C101" s="150"/>
      <c r="D101" s="58">
        <f t="shared" si="9"/>
        <v>0</v>
      </c>
      <c r="E101" s="59">
        <f t="shared" si="7"/>
        <v>0</v>
      </c>
      <c r="F101" s="58">
        <f t="shared" si="10"/>
        <v>0</v>
      </c>
      <c r="G101" s="60" t="e">
        <f>IF(AND(C101&lt;&gt;"",SUM(G$32:G100)&lt;E$23),$E$23/$E$28,0)</f>
        <v>#N/A</v>
      </c>
      <c r="H101" s="58">
        <f t="shared" si="11"/>
        <v>0</v>
      </c>
      <c r="I101" s="58">
        <f t="shared" si="13"/>
        <v>0</v>
      </c>
      <c r="J101" s="92" t="str">
        <f t="shared" si="12"/>
        <v>2027–2028</v>
      </c>
      <c r="K101" s="92"/>
      <c r="L101" s="103"/>
      <c r="M101" s="92"/>
      <c r="N101" s="101"/>
      <c r="O101" s="93"/>
      <c r="Q101" s="61"/>
    </row>
    <row r="102" spans="1:17" s="55" customFormat="1" ht="20.25" customHeight="1" x14ac:dyDescent="0.2">
      <c r="A102" s="56">
        <v>46874</v>
      </c>
      <c r="B102" s="57">
        <f t="shared" si="8"/>
        <v>0</v>
      </c>
      <c r="C102" s="150"/>
      <c r="D102" s="58">
        <f t="shared" si="9"/>
        <v>0</v>
      </c>
      <c r="E102" s="59">
        <f t="shared" si="7"/>
        <v>0</v>
      </c>
      <c r="F102" s="58">
        <f t="shared" si="10"/>
        <v>0</v>
      </c>
      <c r="G102" s="60" t="e">
        <f>IF(AND(C102&lt;&gt;"",SUM(G$32:G101)&lt;E$23),$E$23/$E$28,0)</f>
        <v>#N/A</v>
      </c>
      <c r="H102" s="58">
        <f t="shared" si="11"/>
        <v>0</v>
      </c>
      <c r="I102" s="58">
        <f t="shared" si="13"/>
        <v>0</v>
      </c>
      <c r="J102" s="92" t="str">
        <f t="shared" si="12"/>
        <v>2027–2028</v>
      </c>
      <c r="K102" s="92"/>
      <c r="L102" s="103"/>
      <c r="M102" s="92"/>
      <c r="N102" s="101"/>
      <c r="O102" s="93"/>
      <c r="Q102" s="61"/>
    </row>
    <row r="103" spans="1:17" s="55" customFormat="1" ht="20.25" customHeight="1" x14ac:dyDescent="0.2">
      <c r="A103" s="56">
        <v>46905</v>
      </c>
      <c r="B103" s="57">
        <f t="shared" si="8"/>
        <v>0</v>
      </c>
      <c r="C103" s="150"/>
      <c r="D103" s="58">
        <f t="shared" si="9"/>
        <v>0</v>
      </c>
      <c r="E103" s="59">
        <f t="shared" si="7"/>
        <v>0</v>
      </c>
      <c r="F103" s="58">
        <f t="shared" si="10"/>
        <v>0</v>
      </c>
      <c r="G103" s="60" t="e">
        <f>IF(AND(C103&lt;&gt;"",SUM(G$32:G102)&lt;E$23),$E$23/$E$28,0)</f>
        <v>#N/A</v>
      </c>
      <c r="H103" s="58">
        <f t="shared" si="11"/>
        <v>0</v>
      </c>
      <c r="I103" s="58">
        <f t="shared" si="13"/>
        <v>0</v>
      </c>
      <c r="J103" s="92" t="str">
        <f t="shared" si="12"/>
        <v>2027–2028</v>
      </c>
      <c r="K103" s="92"/>
      <c r="L103" s="103"/>
      <c r="M103" s="92"/>
      <c r="N103" s="101"/>
      <c r="O103" s="93"/>
      <c r="Q103" s="61"/>
    </row>
    <row r="104" spans="1:17" s="55" customFormat="1" ht="20.25" customHeight="1" x14ac:dyDescent="0.2">
      <c r="A104" s="56">
        <v>46935</v>
      </c>
      <c r="B104" s="57">
        <f t="shared" si="8"/>
        <v>0</v>
      </c>
      <c r="C104" s="150"/>
      <c r="D104" s="58">
        <f t="shared" si="9"/>
        <v>0</v>
      </c>
      <c r="E104" s="59">
        <f t="shared" si="7"/>
        <v>0</v>
      </c>
      <c r="F104" s="58">
        <f t="shared" si="10"/>
        <v>0</v>
      </c>
      <c r="G104" s="60" t="e">
        <f>IF(AND(C104&lt;&gt;"",SUM(G$32:G103)&lt;E$23),$E$23/$E$28,0)</f>
        <v>#N/A</v>
      </c>
      <c r="H104" s="58">
        <f t="shared" si="11"/>
        <v>0</v>
      </c>
      <c r="I104" s="58">
        <f t="shared" si="13"/>
        <v>0</v>
      </c>
      <c r="J104" s="92" t="str">
        <f t="shared" si="12"/>
        <v>2028–2029</v>
      </c>
      <c r="K104" s="92"/>
      <c r="L104" s="103"/>
      <c r="M104" s="92"/>
      <c r="N104" s="101"/>
      <c r="O104" s="93"/>
      <c r="Q104" s="61"/>
    </row>
    <row r="105" spans="1:17" s="55" customFormat="1" ht="20.25" customHeight="1" x14ac:dyDescent="0.2">
      <c r="A105" s="56">
        <v>46966</v>
      </c>
      <c r="B105" s="57">
        <f t="shared" si="8"/>
        <v>0</v>
      </c>
      <c r="C105" s="150"/>
      <c r="D105" s="58">
        <f t="shared" si="9"/>
        <v>0</v>
      </c>
      <c r="E105" s="59">
        <f t="shared" si="7"/>
        <v>0</v>
      </c>
      <c r="F105" s="58">
        <f t="shared" si="10"/>
        <v>0</v>
      </c>
      <c r="G105" s="60" t="e">
        <f>IF(AND(C105&lt;&gt;"",SUM(G$32:G104)&lt;E$23),$E$23/$E$28,0)</f>
        <v>#N/A</v>
      </c>
      <c r="H105" s="58">
        <f t="shared" si="11"/>
        <v>0</v>
      </c>
      <c r="I105" s="58">
        <f t="shared" si="13"/>
        <v>0</v>
      </c>
      <c r="J105" s="92" t="str">
        <f t="shared" si="12"/>
        <v>2028–2029</v>
      </c>
      <c r="K105" s="92"/>
      <c r="L105" s="103"/>
      <c r="M105" s="92"/>
      <c r="N105" s="101"/>
      <c r="O105" s="93"/>
      <c r="Q105" s="61"/>
    </row>
    <row r="106" spans="1:17" s="55" customFormat="1" ht="20.25" customHeight="1" x14ac:dyDescent="0.2">
      <c r="A106" s="56">
        <v>46997</v>
      </c>
      <c r="B106" s="57">
        <f t="shared" si="8"/>
        <v>0</v>
      </c>
      <c r="C106" s="150"/>
      <c r="D106" s="58">
        <f t="shared" si="9"/>
        <v>0</v>
      </c>
      <c r="E106" s="59">
        <f t="shared" si="7"/>
        <v>0</v>
      </c>
      <c r="F106" s="58">
        <f t="shared" si="10"/>
        <v>0</v>
      </c>
      <c r="G106" s="60" t="e">
        <f>IF(AND(C106&lt;&gt;"",SUM(G$32:G105)&lt;E$23),$E$23/$E$28,0)</f>
        <v>#N/A</v>
      </c>
      <c r="H106" s="58">
        <f t="shared" si="11"/>
        <v>0</v>
      </c>
      <c r="I106" s="58">
        <f t="shared" si="13"/>
        <v>0</v>
      </c>
      <c r="J106" s="92" t="str">
        <f t="shared" si="12"/>
        <v>2028–2029</v>
      </c>
      <c r="K106" s="92"/>
      <c r="L106" s="103"/>
      <c r="M106" s="92"/>
      <c r="N106" s="101"/>
      <c r="O106" s="93"/>
      <c r="Q106" s="61"/>
    </row>
    <row r="107" spans="1:17" s="55" customFormat="1" ht="20.25" customHeight="1" x14ac:dyDescent="0.2">
      <c r="A107" s="56">
        <v>47027</v>
      </c>
      <c r="B107" s="57">
        <f t="shared" si="8"/>
        <v>0</v>
      </c>
      <c r="C107" s="150"/>
      <c r="D107" s="58">
        <f t="shared" si="9"/>
        <v>0</v>
      </c>
      <c r="E107" s="59">
        <f t="shared" si="7"/>
        <v>0</v>
      </c>
      <c r="F107" s="58">
        <f t="shared" si="10"/>
        <v>0</v>
      </c>
      <c r="G107" s="60" t="e">
        <f>IF(AND(C107&lt;&gt;"",SUM(G$32:G106)&lt;E$23),$E$23/$E$28,0)</f>
        <v>#N/A</v>
      </c>
      <c r="H107" s="58">
        <f t="shared" si="11"/>
        <v>0</v>
      </c>
      <c r="I107" s="58">
        <f t="shared" si="13"/>
        <v>0</v>
      </c>
      <c r="J107" s="92" t="str">
        <f t="shared" si="12"/>
        <v>2028–2029</v>
      </c>
      <c r="K107" s="92"/>
      <c r="L107" s="103"/>
      <c r="M107" s="92"/>
      <c r="N107" s="101"/>
      <c r="O107" s="93"/>
      <c r="Q107" s="61"/>
    </row>
    <row r="108" spans="1:17" s="55" customFormat="1" ht="20.25" customHeight="1" x14ac:dyDescent="0.2">
      <c r="A108" s="56">
        <v>47058</v>
      </c>
      <c r="B108" s="57">
        <f t="shared" si="8"/>
        <v>0</v>
      </c>
      <c r="C108" s="150"/>
      <c r="D108" s="58">
        <f t="shared" si="9"/>
        <v>0</v>
      </c>
      <c r="E108" s="59">
        <f t="shared" si="7"/>
        <v>0</v>
      </c>
      <c r="F108" s="58">
        <f t="shared" si="10"/>
        <v>0</v>
      </c>
      <c r="G108" s="60" t="e">
        <f>IF(AND(C108&lt;&gt;"",SUM(G$32:G107)&lt;E$23),$E$23/$E$28,0)</f>
        <v>#N/A</v>
      </c>
      <c r="H108" s="58">
        <f t="shared" si="11"/>
        <v>0</v>
      </c>
      <c r="I108" s="58">
        <f t="shared" si="13"/>
        <v>0</v>
      </c>
      <c r="J108" s="92" t="str">
        <f t="shared" si="12"/>
        <v>2028–2029</v>
      </c>
      <c r="K108" s="92"/>
      <c r="L108" s="103"/>
      <c r="M108" s="92"/>
      <c r="N108" s="101"/>
      <c r="O108" s="93"/>
      <c r="Q108" s="61"/>
    </row>
    <row r="109" spans="1:17" s="55" customFormat="1" ht="20.25" customHeight="1" x14ac:dyDescent="0.2">
      <c r="A109" s="56">
        <v>47088</v>
      </c>
      <c r="B109" s="57">
        <f t="shared" si="8"/>
        <v>0</v>
      </c>
      <c r="C109" s="150"/>
      <c r="D109" s="58">
        <f t="shared" si="9"/>
        <v>0</v>
      </c>
      <c r="E109" s="59">
        <f t="shared" si="7"/>
        <v>0</v>
      </c>
      <c r="F109" s="58">
        <f t="shared" si="10"/>
        <v>0</v>
      </c>
      <c r="G109" s="60" t="e">
        <f>IF(AND(C109&lt;&gt;"",SUM(G$32:G108)&lt;E$23),$E$23/$E$28,0)</f>
        <v>#N/A</v>
      </c>
      <c r="H109" s="58">
        <f t="shared" si="11"/>
        <v>0</v>
      </c>
      <c r="I109" s="58">
        <f t="shared" si="13"/>
        <v>0</v>
      </c>
      <c r="J109" s="92" t="str">
        <f t="shared" si="12"/>
        <v>2028–2029</v>
      </c>
      <c r="K109" s="92"/>
      <c r="L109" s="103"/>
      <c r="M109" s="92"/>
      <c r="N109" s="101"/>
      <c r="O109" s="93"/>
      <c r="Q109" s="61"/>
    </row>
    <row r="110" spans="1:17" s="55" customFormat="1" ht="20.25" customHeight="1" x14ac:dyDescent="0.2">
      <c r="A110" s="56">
        <v>47119</v>
      </c>
      <c r="B110" s="57">
        <f t="shared" si="8"/>
        <v>0</v>
      </c>
      <c r="C110" s="150"/>
      <c r="D110" s="58">
        <f t="shared" si="9"/>
        <v>0</v>
      </c>
      <c r="E110" s="59">
        <f t="shared" si="7"/>
        <v>0</v>
      </c>
      <c r="F110" s="58">
        <f t="shared" si="10"/>
        <v>0</v>
      </c>
      <c r="G110" s="60" t="e">
        <f>IF(AND(C110&lt;&gt;"",SUM(G$32:G109)&lt;E$23),$E$23/$E$28,0)</f>
        <v>#N/A</v>
      </c>
      <c r="H110" s="58">
        <f t="shared" si="11"/>
        <v>0</v>
      </c>
      <c r="I110" s="58">
        <f t="shared" si="13"/>
        <v>0</v>
      </c>
      <c r="J110" s="92" t="str">
        <f t="shared" si="12"/>
        <v>2028–2029</v>
      </c>
      <c r="K110" s="92"/>
      <c r="L110" s="103"/>
      <c r="M110" s="92"/>
      <c r="N110" s="101"/>
      <c r="O110" s="93"/>
      <c r="Q110" s="61"/>
    </row>
    <row r="111" spans="1:17" s="55" customFormat="1" ht="20.25" customHeight="1" x14ac:dyDescent="0.2">
      <c r="A111" s="56">
        <v>47150</v>
      </c>
      <c r="B111" s="57">
        <f t="shared" si="8"/>
        <v>0</v>
      </c>
      <c r="C111" s="150"/>
      <c r="D111" s="58">
        <f t="shared" si="9"/>
        <v>0</v>
      </c>
      <c r="E111" s="59">
        <f t="shared" si="7"/>
        <v>0</v>
      </c>
      <c r="F111" s="58">
        <f t="shared" si="10"/>
        <v>0</v>
      </c>
      <c r="G111" s="60" t="e">
        <f>IF(AND(C111&lt;&gt;"",SUM(G$32:G110)&lt;E$23),$E$23/$E$28,0)</f>
        <v>#N/A</v>
      </c>
      <c r="H111" s="58">
        <f t="shared" si="11"/>
        <v>0</v>
      </c>
      <c r="I111" s="58">
        <f t="shared" si="13"/>
        <v>0</v>
      </c>
      <c r="J111" s="92" t="str">
        <f t="shared" si="12"/>
        <v>2028–2029</v>
      </c>
      <c r="K111" s="92"/>
      <c r="L111" s="103"/>
      <c r="M111" s="92"/>
      <c r="N111" s="101"/>
      <c r="O111" s="93"/>
      <c r="Q111" s="61"/>
    </row>
    <row r="112" spans="1:17" s="55" customFormat="1" ht="20.25" customHeight="1" x14ac:dyDescent="0.2">
      <c r="A112" s="56">
        <v>47178</v>
      </c>
      <c r="B112" s="57">
        <f t="shared" si="8"/>
        <v>0</v>
      </c>
      <c r="C112" s="150"/>
      <c r="D112" s="58">
        <f t="shared" si="9"/>
        <v>0</v>
      </c>
      <c r="E112" s="59">
        <f t="shared" si="7"/>
        <v>0</v>
      </c>
      <c r="F112" s="58">
        <f t="shared" si="10"/>
        <v>0</v>
      </c>
      <c r="G112" s="60" t="e">
        <f>IF(AND(C112&lt;&gt;"",SUM(G$32:G111)&lt;E$23),$E$23/$E$28,0)</f>
        <v>#N/A</v>
      </c>
      <c r="H112" s="58">
        <f t="shared" si="11"/>
        <v>0</v>
      </c>
      <c r="I112" s="58">
        <f t="shared" si="13"/>
        <v>0</v>
      </c>
      <c r="J112" s="92" t="str">
        <f t="shared" si="12"/>
        <v>2028–2029</v>
      </c>
      <c r="K112" s="92"/>
      <c r="L112" s="103"/>
      <c r="M112" s="92"/>
      <c r="N112" s="101"/>
      <c r="O112" s="93"/>
      <c r="Q112" s="61"/>
    </row>
    <row r="113" spans="1:17" s="55" customFormat="1" ht="20.25" customHeight="1" x14ac:dyDescent="0.2">
      <c r="A113" s="56">
        <v>47209</v>
      </c>
      <c r="B113" s="57">
        <f t="shared" si="8"/>
        <v>0</v>
      </c>
      <c r="C113" s="150"/>
      <c r="D113" s="58">
        <f t="shared" si="9"/>
        <v>0</v>
      </c>
      <c r="E113" s="59">
        <f t="shared" si="7"/>
        <v>0</v>
      </c>
      <c r="F113" s="58">
        <f t="shared" si="10"/>
        <v>0</v>
      </c>
      <c r="G113" s="60" t="e">
        <f>IF(AND(C113&lt;&gt;"",SUM(G$32:G112)&lt;E$23),$E$23/$E$28,0)</f>
        <v>#N/A</v>
      </c>
      <c r="H113" s="58">
        <f t="shared" si="11"/>
        <v>0</v>
      </c>
      <c r="I113" s="58">
        <f t="shared" si="13"/>
        <v>0</v>
      </c>
      <c r="J113" s="92" t="str">
        <f t="shared" si="12"/>
        <v>2028–2029</v>
      </c>
      <c r="K113" s="92"/>
      <c r="L113" s="103"/>
      <c r="M113" s="92"/>
      <c r="N113" s="101"/>
      <c r="O113" s="93"/>
      <c r="Q113" s="61"/>
    </row>
    <row r="114" spans="1:17" s="55" customFormat="1" ht="20.25" customHeight="1" x14ac:dyDescent="0.2">
      <c r="A114" s="56">
        <v>47239</v>
      </c>
      <c r="B114" s="57">
        <f t="shared" si="8"/>
        <v>0</v>
      </c>
      <c r="C114" s="150"/>
      <c r="D114" s="58">
        <f t="shared" si="9"/>
        <v>0</v>
      </c>
      <c r="E114" s="59">
        <f t="shared" si="7"/>
        <v>0</v>
      </c>
      <c r="F114" s="58">
        <f t="shared" si="10"/>
        <v>0</v>
      </c>
      <c r="G114" s="60" t="e">
        <f>IF(AND(C114&lt;&gt;"",SUM(G$32:G113)&lt;E$23),$E$23/$E$28,0)</f>
        <v>#N/A</v>
      </c>
      <c r="H114" s="58">
        <f t="shared" si="11"/>
        <v>0</v>
      </c>
      <c r="I114" s="58">
        <f t="shared" si="13"/>
        <v>0</v>
      </c>
      <c r="J114" s="92" t="str">
        <f t="shared" si="12"/>
        <v>2028–2029</v>
      </c>
      <c r="K114" s="92"/>
      <c r="L114" s="103"/>
      <c r="M114" s="92"/>
      <c r="N114" s="101"/>
      <c r="O114" s="93"/>
      <c r="Q114" s="61"/>
    </row>
    <row r="115" spans="1:17" s="55" customFormat="1" ht="20.25" customHeight="1" x14ac:dyDescent="0.2">
      <c r="A115" s="56">
        <v>47270</v>
      </c>
      <c r="B115" s="57">
        <f t="shared" si="8"/>
        <v>0</v>
      </c>
      <c r="C115" s="150"/>
      <c r="D115" s="58">
        <f t="shared" si="9"/>
        <v>0</v>
      </c>
      <c r="E115" s="59">
        <f t="shared" si="7"/>
        <v>0</v>
      </c>
      <c r="F115" s="58">
        <f t="shared" si="10"/>
        <v>0</v>
      </c>
      <c r="G115" s="60" t="e">
        <f>IF(AND(C115&lt;&gt;"",SUM(G$32:G114)&lt;E$23),$E$23/$E$28,0)</f>
        <v>#N/A</v>
      </c>
      <c r="H115" s="58">
        <f t="shared" si="11"/>
        <v>0</v>
      </c>
      <c r="I115" s="58">
        <f t="shared" si="13"/>
        <v>0</v>
      </c>
      <c r="J115" s="92" t="str">
        <f t="shared" si="12"/>
        <v>2028–2029</v>
      </c>
      <c r="K115" s="92"/>
      <c r="L115" s="103"/>
      <c r="M115" s="92"/>
      <c r="N115" s="101"/>
      <c r="O115" s="93"/>
      <c r="Q115" s="61"/>
    </row>
    <row r="116" spans="1:17" s="55" customFormat="1" ht="20.25" customHeight="1" x14ac:dyDescent="0.2">
      <c r="A116" s="56">
        <v>47300</v>
      </c>
      <c r="B116" s="57">
        <f t="shared" si="8"/>
        <v>0</v>
      </c>
      <c r="C116" s="150"/>
      <c r="D116" s="58">
        <f t="shared" si="9"/>
        <v>0</v>
      </c>
      <c r="E116" s="59">
        <f t="shared" si="7"/>
        <v>0</v>
      </c>
      <c r="F116" s="58">
        <f t="shared" si="10"/>
        <v>0</v>
      </c>
      <c r="G116" s="60" t="e">
        <f>IF(AND(C116&lt;&gt;"",SUM(G$32:G115)&lt;E$23),$E$23/$E$28,0)</f>
        <v>#N/A</v>
      </c>
      <c r="H116" s="58">
        <f t="shared" si="11"/>
        <v>0</v>
      </c>
      <c r="I116" s="58">
        <f t="shared" si="13"/>
        <v>0</v>
      </c>
      <c r="J116" s="92" t="str">
        <f t="shared" si="12"/>
        <v>2029–2030</v>
      </c>
      <c r="K116" s="92"/>
      <c r="L116" s="103"/>
      <c r="M116" s="92"/>
      <c r="N116" s="101"/>
      <c r="O116" s="93"/>
      <c r="Q116" s="61"/>
    </row>
    <row r="117" spans="1:17" s="55" customFormat="1" ht="20.25" customHeight="1" x14ac:dyDescent="0.2">
      <c r="A117" s="56">
        <v>47331</v>
      </c>
      <c r="B117" s="57">
        <f t="shared" si="8"/>
        <v>0</v>
      </c>
      <c r="C117" s="150"/>
      <c r="D117" s="58">
        <f t="shared" si="9"/>
        <v>0</v>
      </c>
      <c r="E117" s="59">
        <f t="shared" si="7"/>
        <v>0</v>
      </c>
      <c r="F117" s="58">
        <f t="shared" si="10"/>
        <v>0</v>
      </c>
      <c r="G117" s="60" t="e">
        <f>IF(AND(C117&lt;&gt;"",SUM(G$32:G116)&lt;E$23),$E$23/$E$28,0)</f>
        <v>#N/A</v>
      </c>
      <c r="H117" s="58">
        <f t="shared" si="11"/>
        <v>0</v>
      </c>
      <c r="I117" s="58">
        <f t="shared" si="13"/>
        <v>0</v>
      </c>
      <c r="J117" s="92" t="str">
        <f t="shared" si="12"/>
        <v>2029–2030</v>
      </c>
      <c r="K117" s="92"/>
      <c r="L117" s="103"/>
      <c r="M117" s="92"/>
      <c r="N117" s="101"/>
      <c r="O117" s="93"/>
      <c r="Q117" s="61"/>
    </row>
    <row r="118" spans="1:17" s="55" customFormat="1" ht="20.25" customHeight="1" x14ac:dyDescent="0.2">
      <c r="A118" s="56">
        <v>47362</v>
      </c>
      <c r="B118" s="57">
        <f t="shared" si="8"/>
        <v>0</v>
      </c>
      <c r="C118" s="150"/>
      <c r="D118" s="58">
        <f t="shared" si="9"/>
        <v>0</v>
      </c>
      <c r="E118" s="59">
        <f t="shared" si="7"/>
        <v>0</v>
      </c>
      <c r="F118" s="58">
        <f t="shared" si="10"/>
        <v>0</v>
      </c>
      <c r="G118" s="60" t="e">
        <f>IF(AND(C118&lt;&gt;"",SUM(G$32:G117)&lt;E$23),$E$23/$E$28,0)</f>
        <v>#N/A</v>
      </c>
      <c r="H118" s="58">
        <f t="shared" si="11"/>
        <v>0</v>
      </c>
      <c r="I118" s="58">
        <f t="shared" si="13"/>
        <v>0</v>
      </c>
      <c r="J118" s="92" t="str">
        <f t="shared" si="12"/>
        <v>2029–2030</v>
      </c>
      <c r="K118" s="92"/>
      <c r="L118" s="103"/>
      <c r="M118" s="92"/>
      <c r="N118" s="101"/>
      <c r="O118" s="93"/>
      <c r="Q118" s="61"/>
    </row>
    <row r="119" spans="1:17" s="55" customFormat="1" ht="20.25" customHeight="1" x14ac:dyDescent="0.2">
      <c r="A119" s="56">
        <v>47392</v>
      </c>
      <c r="B119" s="57">
        <f t="shared" si="8"/>
        <v>0</v>
      </c>
      <c r="C119" s="150"/>
      <c r="D119" s="58">
        <f t="shared" si="9"/>
        <v>0</v>
      </c>
      <c r="E119" s="59">
        <f t="shared" si="7"/>
        <v>0</v>
      </c>
      <c r="F119" s="58">
        <f t="shared" si="10"/>
        <v>0</v>
      </c>
      <c r="G119" s="60" t="e">
        <f>IF(AND(C119&lt;&gt;"",SUM(G$32:G118)&lt;E$23),$E$23/$E$28,0)</f>
        <v>#N/A</v>
      </c>
      <c r="H119" s="58">
        <f t="shared" si="11"/>
        <v>0</v>
      </c>
      <c r="I119" s="58">
        <f t="shared" si="13"/>
        <v>0</v>
      </c>
      <c r="J119" s="92" t="str">
        <f t="shared" si="12"/>
        <v>2029–2030</v>
      </c>
      <c r="K119" s="92"/>
      <c r="L119" s="103"/>
      <c r="M119" s="92"/>
      <c r="N119" s="101"/>
      <c r="O119" s="93"/>
      <c r="Q119" s="61"/>
    </row>
    <row r="120" spans="1:17" s="55" customFormat="1" ht="20.25" customHeight="1" x14ac:dyDescent="0.2">
      <c r="A120" s="56">
        <v>47423</v>
      </c>
      <c r="B120" s="57">
        <f t="shared" si="8"/>
        <v>0</v>
      </c>
      <c r="C120" s="150"/>
      <c r="D120" s="58">
        <f t="shared" si="9"/>
        <v>0</v>
      </c>
      <c r="E120" s="59">
        <f t="shared" si="7"/>
        <v>0</v>
      </c>
      <c r="F120" s="58">
        <f t="shared" si="10"/>
        <v>0</v>
      </c>
      <c r="G120" s="60" t="e">
        <f>IF(AND(C120&lt;&gt;"",SUM(G$32:G119)&lt;E$23),$E$23/$E$28,0)</f>
        <v>#N/A</v>
      </c>
      <c r="H120" s="58">
        <f t="shared" si="11"/>
        <v>0</v>
      </c>
      <c r="I120" s="58">
        <f t="shared" si="13"/>
        <v>0</v>
      </c>
      <c r="J120" s="92" t="str">
        <f t="shared" si="12"/>
        <v>2029–2030</v>
      </c>
      <c r="K120" s="92"/>
      <c r="L120" s="103"/>
      <c r="M120" s="92"/>
      <c r="N120" s="101"/>
      <c r="O120" s="93"/>
      <c r="Q120" s="61"/>
    </row>
    <row r="121" spans="1:17" s="55" customFormat="1" ht="20.25" customHeight="1" x14ac:dyDescent="0.2">
      <c r="A121" s="56">
        <v>47453</v>
      </c>
      <c r="B121" s="57">
        <f t="shared" si="8"/>
        <v>0</v>
      </c>
      <c r="C121" s="150"/>
      <c r="D121" s="58">
        <f t="shared" si="9"/>
        <v>0</v>
      </c>
      <c r="E121" s="59">
        <f t="shared" si="7"/>
        <v>0</v>
      </c>
      <c r="F121" s="58">
        <f t="shared" si="10"/>
        <v>0</v>
      </c>
      <c r="G121" s="60" t="e">
        <f>IF(AND(C121&lt;&gt;"",SUM(G$32:G120)&lt;E$23),$E$23/$E$28,0)</f>
        <v>#N/A</v>
      </c>
      <c r="H121" s="58">
        <f t="shared" si="11"/>
        <v>0</v>
      </c>
      <c r="I121" s="58">
        <f t="shared" si="13"/>
        <v>0</v>
      </c>
      <c r="J121" s="92" t="str">
        <f t="shared" si="12"/>
        <v>2029–2030</v>
      </c>
      <c r="K121" s="92"/>
      <c r="L121" s="103"/>
      <c r="M121" s="92"/>
      <c r="N121" s="101"/>
      <c r="O121" s="93"/>
      <c r="Q121" s="61"/>
    </row>
    <row r="122" spans="1:17" s="55" customFormat="1" ht="20.25" customHeight="1" x14ac:dyDescent="0.2">
      <c r="A122" s="56">
        <v>47484</v>
      </c>
      <c r="B122" s="57">
        <f t="shared" si="8"/>
        <v>0</v>
      </c>
      <c r="C122" s="150"/>
      <c r="D122" s="58">
        <f t="shared" si="9"/>
        <v>0</v>
      </c>
      <c r="E122" s="59">
        <f t="shared" si="7"/>
        <v>0</v>
      </c>
      <c r="F122" s="58">
        <f t="shared" si="10"/>
        <v>0</v>
      </c>
      <c r="G122" s="60" t="e">
        <f>IF(AND(C122&lt;&gt;"",SUM(G$32:G121)&lt;E$23),$E$23/$E$28,0)</f>
        <v>#N/A</v>
      </c>
      <c r="H122" s="58">
        <f t="shared" si="11"/>
        <v>0</v>
      </c>
      <c r="I122" s="58">
        <f t="shared" si="13"/>
        <v>0</v>
      </c>
      <c r="J122" s="92" t="str">
        <f t="shared" si="12"/>
        <v>2029–2030</v>
      </c>
      <c r="K122" s="92"/>
      <c r="L122" s="103"/>
      <c r="M122" s="92"/>
      <c r="N122" s="101"/>
      <c r="O122" s="93"/>
      <c r="Q122" s="61"/>
    </row>
    <row r="123" spans="1:17" s="55" customFormat="1" ht="20.25" customHeight="1" x14ac:dyDescent="0.2">
      <c r="A123" s="56">
        <v>47515</v>
      </c>
      <c r="B123" s="57">
        <f t="shared" si="8"/>
        <v>0</v>
      </c>
      <c r="C123" s="150"/>
      <c r="D123" s="58">
        <f t="shared" si="9"/>
        <v>0</v>
      </c>
      <c r="E123" s="59">
        <f t="shared" si="7"/>
        <v>0</v>
      </c>
      <c r="F123" s="58">
        <f t="shared" si="10"/>
        <v>0</v>
      </c>
      <c r="G123" s="60" t="e">
        <f>IF(AND(C123&lt;&gt;"",SUM(G$32:G122)&lt;E$23),$E$23/$E$28,0)</f>
        <v>#N/A</v>
      </c>
      <c r="H123" s="58">
        <f t="shared" si="11"/>
        <v>0</v>
      </c>
      <c r="I123" s="58">
        <f t="shared" si="13"/>
        <v>0</v>
      </c>
      <c r="J123" s="92" t="str">
        <f t="shared" si="12"/>
        <v>2029–2030</v>
      </c>
      <c r="K123" s="92"/>
      <c r="L123" s="103"/>
      <c r="M123" s="92"/>
      <c r="N123" s="101"/>
      <c r="O123" s="93"/>
      <c r="Q123" s="61"/>
    </row>
    <row r="124" spans="1:17" s="55" customFormat="1" ht="20.25" customHeight="1" x14ac:dyDescent="0.2">
      <c r="A124" s="56">
        <v>47543</v>
      </c>
      <c r="B124" s="57">
        <f t="shared" si="8"/>
        <v>0</v>
      </c>
      <c r="C124" s="150"/>
      <c r="D124" s="58">
        <f t="shared" si="9"/>
        <v>0</v>
      </c>
      <c r="E124" s="59">
        <f t="shared" si="7"/>
        <v>0</v>
      </c>
      <c r="F124" s="58">
        <f t="shared" si="10"/>
        <v>0</v>
      </c>
      <c r="G124" s="60" t="e">
        <f>IF(AND(C124&lt;&gt;"",SUM(G$32:G123)&lt;E$23),$E$23/$E$28,0)</f>
        <v>#N/A</v>
      </c>
      <c r="H124" s="58">
        <f t="shared" si="11"/>
        <v>0</v>
      </c>
      <c r="I124" s="58">
        <f t="shared" si="13"/>
        <v>0</v>
      </c>
      <c r="J124" s="92" t="str">
        <f t="shared" si="12"/>
        <v>2029–2030</v>
      </c>
      <c r="K124" s="92"/>
      <c r="L124" s="103"/>
      <c r="M124" s="92"/>
      <c r="N124" s="101"/>
      <c r="O124" s="93"/>
      <c r="Q124" s="61"/>
    </row>
    <row r="125" spans="1:17" s="55" customFormat="1" ht="20.25" customHeight="1" x14ac:dyDescent="0.2">
      <c r="A125" s="56">
        <v>47574</v>
      </c>
      <c r="B125" s="57">
        <f t="shared" si="8"/>
        <v>0</v>
      </c>
      <c r="C125" s="150"/>
      <c r="D125" s="58">
        <f t="shared" si="9"/>
        <v>0</v>
      </c>
      <c r="E125" s="59">
        <f t="shared" si="7"/>
        <v>0</v>
      </c>
      <c r="F125" s="58">
        <f t="shared" si="10"/>
        <v>0</v>
      </c>
      <c r="G125" s="60" t="e">
        <f>IF(AND(C125&lt;&gt;"",SUM(G$32:G124)&lt;E$23),$E$23/$E$28,0)</f>
        <v>#N/A</v>
      </c>
      <c r="H125" s="58">
        <f t="shared" si="11"/>
        <v>0</v>
      </c>
      <c r="I125" s="58">
        <f t="shared" si="13"/>
        <v>0</v>
      </c>
      <c r="J125" s="92" t="str">
        <f t="shared" si="12"/>
        <v>2029–2030</v>
      </c>
      <c r="K125" s="92"/>
      <c r="L125" s="103"/>
      <c r="M125" s="92"/>
      <c r="N125" s="101"/>
      <c r="O125" s="93"/>
      <c r="Q125" s="61"/>
    </row>
    <row r="126" spans="1:17" s="55" customFormat="1" ht="20.25" customHeight="1" x14ac:dyDescent="0.2">
      <c r="A126" s="56">
        <v>47604</v>
      </c>
      <c r="B126" s="57">
        <f t="shared" si="8"/>
        <v>0</v>
      </c>
      <c r="C126" s="150"/>
      <c r="D126" s="58">
        <f t="shared" si="9"/>
        <v>0</v>
      </c>
      <c r="E126" s="59">
        <f t="shared" si="7"/>
        <v>0</v>
      </c>
      <c r="F126" s="58">
        <f t="shared" si="10"/>
        <v>0</v>
      </c>
      <c r="G126" s="60" t="e">
        <f>IF(AND(C126&lt;&gt;"",SUM(G$32:G125)&lt;E$23),$E$23/$E$28,0)</f>
        <v>#N/A</v>
      </c>
      <c r="H126" s="58">
        <f t="shared" si="11"/>
        <v>0</v>
      </c>
      <c r="I126" s="58">
        <f t="shared" si="13"/>
        <v>0</v>
      </c>
      <c r="J126" s="92" t="str">
        <f t="shared" si="12"/>
        <v>2029–2030</v>
      </c>
      <c r="K126" s="92"/>
      <c r="L126" s="103"/>
      <c r="M126" s="92"/>
      <c r="N126" s="101"/>
      <c r="O126" s="93"/>
      <c r="Q126" s="61"/>
    </row>
    <row r="127" spans="1:17" s="55" customFormat="1" ht="20.25" customHeight="1" x14ac:dyDescent="0.2">
      <c r="A127" s="56">
        <v>47635</v>
      </c>
      <c r="B127" s="57">
        <f t="shared" si="8"/>
        <v>0</v>
      </c>
      <c r="C127" s="150"/>
      <c r="D127" s="58">
        <f t="shared" si="9"/>
        <v>0</v>
      </c>
      <c r="E127" s="59">
        <f t="shared" si="7"/>
        <v>0</v>
      </c>
      <c r="F127" s="58">
        <f t="shared" si="10"/>
        <v>0</v>
      </c>
      <c r="G127" s="60" t="e">
        <f>IF(AND(C127&lt;&gt;"",SUM(G$32:G126)&lt;E$23),$E$23/$E$28,0)</f>
        <v>#N/A</v>
      </c>
      <c r="H127" s="58">
        <f t="shared" si="11"/>
        <v>0</v>
      </c>
      <c r="I127" s="58">
        <f t="shared" si="13"/>
        <v>0</v>
      </c>
      <c r="J127" s="92" t="str">
        <f t="shared" si="12"/>
        <v>2029–2030</v>
      </c>
      <c r="K127" s="92"/>
      <c r="L127" s="103"/>
      <c r="M127" s="92"/>
      <c r="N127" s="101"/>
      <c r="O127" s="93"/>
      <c r="Q127" s="61"/>
    </row>
    <row r="128" spans="1:17" s="55" customFormat="1" ht="20.25" customHeight="1" x14ac:dyDescent="0.2">
      <c r="A128" s="56">
        <v>47665</v>
      </c>
      <c r="B128" s="57">
        <f t="shared" si="8"/>
        <v>0</v>
      </c>
      <c r="C128" s="150"/>
      <c r="D128" s="58">
        <f t="shared" si="9"/>
        <v>0</v>
      </c>
      <c r="E128" s="59">
        <f t="shared" si="7"/>
        <v>0</v>
      </c>
      <c r="F128" s="58">
        <f t="shared" si="10"/>
        <v>0</v>
      </c>
      <c r="G128" s="60" t="e">
        <f>IF(AND(C128&lt;&gt;"",SUM(G$32:G127)&lt;E$23),$E$23/$E$28,0)</f>
        <v>#N/A</v>
      </c>
      <c r="H128" s="58">
        <f t="shared" si="11"/>
        <v>0</v>
      </c>
      <c r="I128" s="58">
        <f t="shared" si="13"/>
        <v>0</v>
      </c>
      <c r="J128" s="92" t="str">
        <f t="shared" si="12"/>
        <v>2030–2031</v>
      </c>
      <c r="K128" s="92"/>
      <c r="L128" s="103"/>
      <c r="M128" s="92"/>
      <c r="N128" s="101"/>
      <c r="O128" s="93"/>
      <c r="Q128" s="61"/>
    </row>
    <row r="129" spans="1:17" s="55" customFormat="1" ht="20.25" customHeight="1" x14ac:dyDescent="0.2">
      <c r="A129" s="56">
        <v>47696</v>
      </c>
      <c r="B129" s="57">
        <f t="shared" si="8"/>
        <v>0</v>
      </c>
      <c r="C129" s="150"/>
      <c r="D129" s="58">
        <f t="shared" si="9"/>
        <v>0</v>
      </c>
      <c r="E129" s="59">
        <f t="shared" si="7"/>
        <v>0</v>
      </c>
      <c r="F129" s="58">
        <f t="shared" si="10"/>
        <v>0</v>
      </c>
      <c r="G129" s="60" t="e">
        <f>IF(AND(C129&lt;&gt;"",SUM(G$32:G128)&lt;E$23),$E$23/$E$28,0)</f>
        <v>#N/A</v>
      </c>
      <c r="H129" s="58">
        <f t="shared" si="11"/>
        <v>0</v>
      </c>
      <c r="I129" s="58">
        <f t="shared" si="13"/>
        <v>0</v>
      </c>
      <c r="J129" s="92" t="str">
        <f t="shared" si="12"/>
        <v>2030–2031</v>
      </c>
      <c r="K129" s="92"/>
      <c r="L129" s="103"/>
      <c r="M129" s="92"/>
      <c r="N129" s="101"/>
      <c r="O129" s="93"/>
      <c r="Q129" s="61"/>
    </row>
    <row r="130" spans="1:17" s="55" customFormat="1" ht="20.25" customHeight="1" x14ac:dyDescent="0.2">
      <c r="A130" s="56">
        <v>47727</v>
      </c>
      <c r="B130" s="57">
        <f t="shared" si="8"/>
        <v>0</v>
      </c>
      <c r="C130" s="150"/>
      <c r="D130" s="58">
        <f t="shared" si="9"/>
        <v>0</v>
      </c>
      <c r="E130" s="59">
        <f t="shared" si="7"/>
        <v>0</v>
      </c>
      <c r="F130" s="58">
        <f t="shared" si="10"/>
        <v>0</v>
      </c>
      <c r="G130" s="60" t="e">
        <f>IF(AND(C130&lt;&gt;"",SUM(G$32:G129)&lt;E$23),$E$23/$E$28,0)</f>
        <v>#N/A</v>
      </c>
      <c r="H130" s="58">
        <f t="shared" si="11"/>
        <v>0</v>
      </c>
      <c r="I130" s="58">
        <f t="shared" si="13"/>
        <v>0</v>
      </c>
      <c r="J130" s="92" t="str">
        <f t="shared" si="12"/>
        <v>2030–2031</v>
      </c>
      <c r="K130" s="92"/>
      <c r="L130" s="103"/>
      <c r="M130" s="92"/>
      <c r="N130" s="101"/>
      <c r="O130" s="93"/>
      <c r="Q130" s="61"/>
    </row>
    <row r="131" spans="1:17" s="55" customFormat="1" ht="20.25" customHeight="1" x14ac:dyDescent="0.2">
      <c r="A131" s="56">
        <v>47757</v>
      </c>
      <c r="B131" s="57">
        <f t="shared" si="8"/>
        <v>0</v>
      </c>
      <c r="C131" s="150"/>
      <c r="D131" s="58">
        <f t="shared" si="9"/>
        <v>0</v>
      </c>
      <c r="E131" s="59">
        <f t="shared" si="7"/>
        <v>0</v>
      </c>
      <c r="F131" s="58">
        <f t="shared" si="10"/>
        <v>0</v>
      </c>
      <c r="G131" s="60" t="e">
        <f>IF(AND(C131&lt;&gt;"",SUM(G$32:G130)&lt;E$23),$E$23/$E$28,0)</f>
        <v>#N/A</v>
      </c>
      <c r="H131" s="58">
        <f t="shared" si="11"/>
        <v>0</v>
      </c>
      <c r="I131" s="58">
        <f t="shared" si="13"/>
        <v>0</v>
      </c>
      <c r="J131" s="92" t="str">
        <f t="shared" si="12"/>
        <v>2030–2031</v>
      </c>
      <c r="K131" s="92"/>
      <c r="L131" s="103"/>
      <c r="M131" s="92"/>
      <c r="N131" s="101"/>
      <c r="O131" s="93"/>
      <c r="Q131" s="61"/>
    </row>
    <row r="132" spans="1:17" s="55" customFormat="1" ht="20.25" customHeight="1" x14ac:dyDescent="0.2">
      <c r="A132" s="56">
        <v>47788</v>
      </c>
      <c r="B132" s="57">
        <f t="shared" si="8"/>
        <v>0</v>
      </c>
      <c r="C132" s="150"/>
      <c r="D132" s="58">
        <f t="shared" si="9"/>
        <v>0</v>
      </c>
      <c r="E132" s="59">
        <f t="shared" si="7"/>
        <v>0</v>
      </c>
      <c r="F132" s="58">
        <f t="shared" si="10"/>
        <v>0</v>
      </c>
      <c r="G132" s="60" t="e">
        <f>IF(AND(C132&lt;&gt;"",SUM(G$32:G131)&lt;E$23),$E$23/$E$28,0)</f>
        <v>#N/A</v>
      </c>
      <c r="H132" s="58">
        <f t="shared" si="11"/>
        <v>0</v>
      </c>
      <c r="I132" s="58">
        <f t="shared" si="13"/>
        <v>0</v>
      </c>
      <c r="J132" s="92" t="str">
        <f t="shared" si="12"/>
        <v>2030–2031</v>
      </c>
      <c r="K132" s="92"/>
      <c r="L132" s="103"/>
      <c r="M132" s="92"/>
      <c r="N132" s="101"/>
      <c r="O132" s="93"/>
      <c r="Q132" s="61"/>
    </row>
    <row r="133" spans="1:17" s="55" customFormat="1" ht="20.25" customHeight="1" x14ac:dyDescent="0.2">
      <c r="A133" s="56">
        <v>47818</v>
      </c>
      <c r="B133" s="57">
        <f t="shared" si="8"/>
        <v>0</v>
      </c>
      <c r="C133" s="150"/>
      <c r="D133" s="58">
        <f t="shared" si="9"/>
        <v>0</v>
      </c>
      <c r="E133" s="59">
        <f t="shared" si="7"/>
        <v>0</v>
      </c>
      <c r="F133" s="58">
        <f t="shared" si="10"/>
        <v>0</v>
      </c>
      <c r="G133" s="60" t="e">
        <f>IF(AND(C133&lt;&gt;"",SUM(G$32:G132)&lt;E$23),$E$23/$E$28,0)</f>
        <v>#N/A</v>
      </c>
      <c r="H133" s="58">
        <f t="shared" si="11"/>
        <v>0</v>
      </c>
      <c r="I133" s="58">
        <f t="shared" si="13"/>
        <v>0</v>
      </c>
      <c r="J133" s="92" t="str">
        <f t="shared" si="12"/>
        <v>2030–2031</v>
      </c>
      <c r="K133" s="92"/>
      <c r="L133" s="103"/>
      <c r="M133" s="92"/>
      <c r="N133" s="101"/>
      <c r="O133" s="93"/>
      <c r="Q133" s="61"/>
    </row>
    <row r="134" spans="1:17" s="55" customFormat="1" ht="20.25" customHeight="1" x14ac:dyDescent="0.2">
      <c r="A134" s="56">
        <v>47849</v>
      </c>
      <c r="B134" s="57">
        <f t="shared" si="8"/>
        <v>0</v>
      </c>
      <c r="C134" s="150"/>
      <c r="D134" s="58">
        <f t="shared" si="9"/>
        <v>0</v>
      </c>
      <c r="E134" s="59">
        <f t="shared" si="7"/>
        <v>0</v>
      </c>
      <c r="F134" s="58">
        <f t="shared" si="10"/>
        <v>0</v>
      </c>
      <c r="G134" s="60" t="e">
        <f>IF(AND(C134&lt;&gt;"",SUM(G$32:G133)&lt;E$23),$E$23/$E$28,0)</f>
        <v>#N/A</v>
      </c>
      <c r="H134" s="58">
        <f t="shared" si="11"/>
        <v>0</v>
      </c>
      <c r="I134" s="58">
        <f t="shared" si="13"/>
        <v>0</v>
      </c>
      <c r="J134" s="92" t="str">
        <f t="shared" si="12"/>
        <v>2030–2031</v>
      </c>
      <c r="K134" s="92"/>
      <c r="L134" s="103"/>
      <c r="M134" s="92"/>
      <c r="N134" s="101"/>
      <c r="O134" s="93"/>
      <c r="Q134" s="61"/>
    </row>
    <row r="135" spans="1:17" s="55" customFormat="1" ht="20.25" customHeight="1" x14ac:dyDescent="0.2">
      <c r="A135" s="56">
        <v>47880</v>
      </c>
      <c r="B135" s="57">
        <f t="shared" si="8"/>
        <v>0</v>
      </c>
      <c r="C135" s="150"/>
      <c r="D135" s="58">
        <f t="shared" si="9"/>
        <v>0</v>
      </c>
      <c r="E135" s="59">
        <f t="shared" si="7"/>
        <v>0</v>
      </c>
      <c r="F135" s="58">
        <f t="shared" si="10"/>
        <v>0</v>
      </c>
      <c r="G135" s="60" t="e">
        <f>IF(AND(C135&lt;&gt;"",SUM(G$32:G134)&lt;E$23),$E$23/$E$28,0)</f>
        <v>#N/A</v>
      </c>
      <c r="H135" s="58">
        <f t="shared" si="11"/>
        <v>0</v>
      </c>
      <c r="I135" s="58">
        <f t="shared" si="13"/>
        <v>0</v>
      </c>
      <c r="J135" s="92" t="str">
        <f t="shared" si="12"/>
        <v>2030–2031</v>
      </c>
      <c r="K135" s="92"/>
      <c r="L135" s="103"/>
      <c r="M135" s="92"/>
      <c r="N135" s="101"/>
      <c r="O135" s="93"/>
      <c r="Q135" s="61"/>
    </row>
    <row r="136" spans="1:17" s="55" customFormat="1" ht="20.25" customHeight="1" x14ac:dyDescent="0.2">
      <c r="A136" s="56">
        <v>47908</v>
      </c>
      <c r="B136" s="57">
        <f t="shared" si="8"/>
        <v>0</v>
      </c>
      <c r="C136" s="150"/>
      <c r="D136" s="58">
        <f t="shared" si="9"/>
        <v>0</v>
      </c>
      <c r="E136" s="59">
        <f t="shared" si="7"/>
        <v>0</v>
      </c>
      <c r="F136" s="58">
        <f t="shared" si="10"/>
        <v>0</v>
      </c>
      <c r="G136" s="60" t="e">
        <f>IF(AND(C136&lt;&gt;"",SUM(G$32:G135)&lt;E$23),$E$23/$E$28,0)</f>
        <v>#N/A</v>
      </c>
      <c r="H136" s="58">
        <f t="shared" si="11"/>
        <v>0</v>
      </c>
      <c r="I136" s="58">
        <f t="shared" si="13"/>
        <v>0</v>
      </c>
      <c r="J136" s="92" t="str">
        <f t="shared" si="12"/>
        <v>2030–2031</v>
      </c>
      <c r="K136" s="92"/>
      <c r="L136" s="103"/>
      <c r="M136" s="92"/>
      <c r="N136" s="101"/>
      <c r="O136" s="93"/>
      <c r="Q136" s="61"/>
    </row>
    <row r="137" spans="1:17" s="55" customFormat="1" ht="20.25" customHeight="1" x14ac:dyDescent="0.2">
      <c r="A137" s="56">
        <v>47939</v>
      </c>
      <c r="B137" s="57">
        <f t="shared" si="8"/>
        <v>0</v>
      </c>
      <c r="C137" s="150"/>
      <c r="D137" s="58">
        <f t="shared" si="9"/>
        <v>0</v>
      </c>
      <c r="E137" s="59">
        <f t="shared" si="7"/>
        <v>0</v>
      </c>
      <c r="F137" s="58">
        <f t="shared" si="10"/>
        <v>0</v>
      </c>
      <c r="G137" s="60" t="e">
        <f>IF(AND(C137&lt;&gt;"",SUM(G$32:G136)&lt;E$23),$E$23/$E$28,0)</f>
        <v>#N/A</v>
      </c>
      <c r="H137" s="58">
        <f t="shared" si="11"/>
        <v>0</v>
      </c>
      <c r="I137" s="58">
        <f t="shared" si="13"/>
        <v>0</v>
      </c>
      <c r="J137" s="92" t="str">
        <f t="shared" si="12"/>
        <v>2030–2031</v>
      </c>
      <c r="K137" s="92"/>
      <c r="L137" s="103"/>
      <c r="M137" s="92"/>
      <c r="N137" s="101"/>
      <c r="O137" s="93"/>
      <c r="Q137" s="61"/>
    </row>
    <row r="138" spans="1:17" s="55" customFormat="1" ht="20.25" customHeight="1" x14ac:dyDescent="0.2">
      <c r="A138" s="56">
        <v>47969</v>
      </c>
      <c r="B138" s="57">
        <f t="shared" si="8"/>
        <v>0</v>
      </c>
      <c r="C138" s="150"/>
      <c r="D138" s="58">
        <f t="shared" si="9"/>
        <v>0</v>
      </c>
      <c r="E138" s="59">
        <f t="shared" si="7"/>
        <v>0</v>
      </c>
      <c r="F138" s="58">
        <f t="shared" si="10"/>
        <v>0</v>
      </c>
      <c r="G138" s="60" t="e">
        <f>IF(AND(C138&lt;&gt;"",SUM(G$32:G137)&lt;E$23),$E$23/$E$28,0)</f>
        <v>#N/A</v>
      </c>
      <c r="H138" s="58">
        <f t="shared" si="11"/>
        <v>0</v>
      </c>
      <c r="I138" s="58">
        <f t="shared" si="13"/>
        <v>0</v>
      </c>
      <c r="J138" s="92" t="str">
        <f t="shared" si="12"/>
        <v>2030–2031</v>
      </c>
      <c r="K138" s="92"/>
      <c r="L138" s="103"/>
      <c r="M138" s="92"/>
      <c r="N138" s="101"/>
      <c r="O138" s="93"/>
      <c r="Q138" s="61"/>
    </row>
    <row r="139" spans="1:17" s="55" customFormat="1" ht="20.25" customHeight="1" x14ac:dyDescent="0.2">
      <c r="A139" s="56">
        <v>48000</v>
      </c>
      <c r="B139" s="57">
        <f t="shared" si="8"/>
        <v>0</v>
      </c>
      <c r="C139" s="150"/>
      <c r="D139" s="58">
        <f t="shared" si="9"/>
        <v>0</v>
      </c>
      <c r="E139" s="59">
        <f t="shared" si="7"/>
        <v>0</v>
      </c>
      <c r="F139" s="58">
        <f t="shared" si="10"/>
        <v>0</v>
      </c>
      <c r="G139" s="60" t="e">
        <f>IF(AND(C139&lt;&gt;"",SUM(G$32:G138)&lt;E$23),$E$23/$E$28,0)</f>
        <v>#N/A</v>
      </c>
      <c r="H139" s="58">
        <f t="shared" si="11"/>
        <v>0</v>
      </c>
      <c r="I139" s="58">
        <f t="shared" si="13"/>
        <v>0</v>
      </c>
      <c r="J139" s="92" t="str">
        <f t="shared" si="12"/>
        <v>2030–2031</v>
      </c>
      <c r="K139" s="92"/>
      <c r="L139" s="103"/>
      <c r="M139" s="92"/>
      <c r="N139" s="101"/>
      <c r="O139" s="93"/>
      <c r="Q139" s="61"/>
    </row>
    <row r="140" spans="1:17" s="55" customFormat="1" ht="20.25" customHeight="1" x14ac:dyDescent="0.2">
      <c r="A140" s="56">
        <v>48030</v>
      </c>
      <c r="B140" s="57">
        <f t="shared" si="8"/>
        <v>0</v>
      </c>
      <c r="C140" s="150"/>
      <c r="D140" s="58">
        <f t="shared" si="9"/>
        <v>0</v>
      </c>
      <c r="E140" s="59">
        <f t="shared" si="7"/>
        <v>0</v>
      </c>
      <c r="F140" s="58">
        <f t="shared" si="10"/>
        <v>0</v>
      </c>
      <c r="G140" s="60" t="e">
        <f>IF(AND(C140&lt;&gt;"",SUM(G$32:G139)&lt;E$23),$E$23/$E$28,0)</f>
        <v>#N/A</v>
      </c>
      <c r="H140" s="58">
        <f t="shared" si="11"/>
        <v>0</v>
      </c>
      <c r="I140" s="58">
        <f t="shared" si="13"/>
        <v>0</v>
      </c>
      <c r="J140" s="92" t="str">
        <f t="shared" si="12"/>
        <v>2031–2032</v>
      </c>
      <c r="K140" s="92"/>
      <c r="L140" s="103"/>
      <c r="M140" s="92"/>
      <c r="N140" s="101"/>
      <c r="O140" s="93"/>
      <c r="Q140" s="61"/>
    </row>
    <row r="141" spans="1:17" s="55" customFormat="1" ht="20.25" customHeight="1" x14ac:dyDescent="0.2">
      <c r="A141" s="56">
        <v>48061</v>
      </c>
      <c r="B141" s="57">
        <f t="shared" si="8"/>
        <v>0</v>
      </c>
      <c r="C141" s="150"/>
      <c r="D141" s="58">
        <f t="shared" si="9"/>
        <v>0</v>
      </c>
      <c r="E141" s="59">
        <f t="shared" si="7"/>
        <v>0</v>
      </c>
      <c r="F141" s="58">
        <f t="shared" si="10"/>
        <v>0</v>
      </c>
      <c r="G141" s="60" t="e">
        <f>IF(AND(C141&lt;&gt;"",SUM(G$32:G140)&lt;E$23),$E$23/$E$28,0)</f>
        <v>#N/A</v>
      </c>
      <c r="H141" s="58">
        <f t="shared" si="11"/>
        <v>0</v>
      </c>
      <c r="I141" s="58">
        <f t="shared" si="13"/>
        <v>0</v>
      </c>
      <c r="J141" s="92" t="str">
        <f t="shared" si="12"/>
        <v>2031–2032</v>
      </c>
      <c r="K141" s="92"/>
      <c r="L141" s="103"/>
      <c r="M141" s="92"/>
      <c r="N141" s="101"/>
      <c r="O141" s="93"/>
      <c r="Q141" s="61"/>
    </row>
    <row r="142" spans="1:17" s="55" customFormat="1" ht="20.25" customHeight="1" x14ac:dyDescent="0.2">
      <c r="A142" s="56">
        <v>48092</v>
      </c>
      <c r="B142" s="57">
        <f t="shared" si="8"/>
        <v>0</v>
      </c>
      <c r="C142" s="150"/>
      <c r="D142" s="58">
        <f t="shared" si="9"/>
        <v>0</v>
      </c>
      <c r="E142" s="59">
        <f t="shared" si="7"/>
        <v>0</v>
      </c>
      <c r="F142" s="58">
        <f t="shared" si="10"/>
        <v>0</v>
      </c>
      <c r="G142" s="60" t="e">
        <f>IF(AND(C142&lt;&gt;"",SUM(G$32:G141)&lt;E$23),$E$23/$E$28,0)</f>
        <v>#N/A</v>
      </c>
      <c r="H142" s="58">
        <f t="shared" si="11"/>
        <v>0</v>
      </c>
      <c r="I142" s="58">
        <f t="shared" si="13"/>
        <v>0</v>
      </c>
      <c r="J142" s="92" t="str">
        <f t="shared" si="12"/>
        <v>2031–2032</v>
      </c>
      <c r="K142" s="92"/>
      <c r="L142" s="103"/>
      <c r="M142" s="92"/>
      <c r="N142" s="101"/>
      <c r="O142" s="93"/>
      <c r="Q142" s="61"/>
    </row>
    <row r="143" spans="1:17" s="55" customFormat="1" ht="20.25" customHeight="1" x14ac:dyDescent="0.2">
      <c r="A143" s="56">
        <v>48122</v>
      </c>
      <c r="B143" s="57">
        <f t="shared" si="8"/>
        <v>0</v>
      </c>
      <c r="C143" s="150"/>
      <c r="D143" s="58">
        <f t="shared" si="9"/>
        <v>0</v>
      </c>
      <c r="E143" s="59">
        <f t="shared" si="7"/>
        <v>0</v>
      </c>
      <c r="F143" s="58">
        <f t="shared" si="10"/>
        <v>0</v>
      </c>
      <c r="G143" s="60" t="e">
        <f>IF(AND(C143&lt;&gt;"",SUM(G$32:G142)&lt;E$23),$E$23/$E$28,0)</f>
        <v>#N/A</v>
      </c>
      <c r="H143" s="58">
        <f t="shared" si="11"/>
        <v>0</v>
      </c>
      <c r="I143" s="58">
        <f t="shared" si="13"/>
        <v>0</v>
      </c>
      <c r="J143" s="92" t="str">
        <f t="shared" si="12"/>
        <v>2031–2032</v>
      </c>
      <c r="K143" s="92"/>
      <c r="L143" s="103"/>
      <c r="M143" s="92"/>
      <c r="N143" s="101"/>
      <c r="O143" s="93"/>
      <c r="Q143" s="61"/>
    </row>
    <row r="144" spans="1:17" s="55" customFormat="1" ht="20.25" customHeight="1" x14ac:dyDescent="0.2">
      <c r="A144" s="56">
        <v>48153</v>
      </c>
      <c r="B144" s="57">
        <f t="shared" si="8"/>
        <v>0</v>
      </c>
      <c r="C144" s="150"/>
      <c r="D144" s="58">
        <f t="shared" si="9"/>
        <v>0</v>
      </c>
      <c r="E144" s="59">
        <f t="shared" si="7"/>
        <v>0</v>
      </c>
      <c r="F144" s="58">
        <f t="shared" si="10"/>
        <v>0</v>
      </c>
      <c r="G144" s="60" t="e">
        <f>IF(AND(C144&lt;&gt;"",SUM(G$32:G143)&lt;E$23),$E$23/$E$28,0)</f>
        <v>#N/A</v>
      </c>
      <c r="H144" s="58">
        <f t="shared" si="11"/>
        <v>0</v>
      </c>
      <c r="I144" s="58">
        <f t="shared" si="13"/>
        <v>0</v>
      </c>
      <c r="J144" s="92" t="str">
        <f t="shared" si="12"/>
        <v>2031–2032</v>
      </c>
      <c r="K144" s="92"/>
      <c r="L144" s="103"/>
      <c r="M144" s="92"/>
      <c r="N144" s="101"/>
      <c r="O144" s="93"/>
      <c r="Q144" s="61"/>
    </row>
    <row r="145" spans="1:17" s="55" customFormat="1" ht="20.25" customHeight="1" x14ac:dyDescent="0.2">
      <c r="A145" s="56">
        <v>48183</v>
      </c>
      <c r="B145" s="57">
        <f t="shared" si="8"/>
        <v>0</v>
      </c>
      <c r="C145" s="150"/>
      <c r="D145" s="58">
        <f t="shared" si="9"/>
        <v>0</v>
      </c>
      <c r="E145" s="59">
        <f t="shared" si="7"/>
        <v>0</v>
      </c>
      <c r="F145" s="58">
        <f t="shared" si="10"/>
        <v>0</v>
      </c>
      <c r="G145" s="60" t="e">
        <f>IF(AND(C145&lt;&gt;"",SUM(G$32:G144)&lt;E$23),$E$23/$E$28,0)</f>
        <v>#N/A</v>
      </c>
      <c r="H145" s="58">
        <f t="shared" si="11"/>
        <v>0</v>
      </c>
      <c r="I145" s="58">
        <f t="shared" si="13"/>
        <v>0</v>
      </c>
      <c r="J145" s="92" t="str">
        <f t="shared" si="12"/>
        <v>2031–2032</v>
      </c>
      <c r="K145" s="92"/>
      <c r="L145" s="103"/>
      <c r="M145" s="92"/>
      <c r="N145" s="101"/>
      <c r="O145" s="93"/>
      <c r="Q145" s="61"/>
    </row>
    <row r="146" spans="1:17" s="55" customFormat="1" ht="20.25" customHeight="1" x14ac:dyDescent="0.2">
      <c r="A146" s="56">
        <v>48214</v>
      </c>
      <c r="B146" s="57">
        <f t="shared" si="8"/>
        <v>0</v>
      </c>
      <c r="C146" s="150"/>
      <c r="D146" s="58">
        <f t="shared" si="9"/>
        <v>0</v>
      </c>
      <c r="E146" s="59">
        <f t="shared" si="7"/>
        <v>0</v>
      </c>
      <c r="F146" s="58">
        <f t="shared" si="10"/>
        <v>0</v>
      </c>
      <c r="G146" s="60" t="e">
        <f>IF(AND(C146&lt;&gt;"",SUM(G$32:G145)&lt;E$23),$E$23/$E$28,0)</f>
        <v>#N/A</v>
      </c>
      <c r="H146" s="58">
        <f t="shared" si="11"/>
        <v>0</v>
      </c>
      <c r="I146" s="58">
        <f t="shared" si="13"/>
        <v>0</v>
      </c>
      <c r="J146" s="92" t="str">
        <f t="shared" si="12"/>
        <v>2031–2032</v>
      </c>
      <c r="K146" s="92"/>
      <c r="L146" s="103"/>
      <c r="M146" s="92"/>
      <c r="N146" s="101"/>
      <c r="O146" s="93"/>
      <c r="Q146" s="61"/>
    </row>
    <row r="147" spans="1:17" s="55" customFormat="1" ht="20.25" customHeight="1" x14ac:dyDescent="0.2">
      <c r="A147" s="56">
        <v>48245</v>
      </c>
      <c r="B147" s="57">
        <f t="shared" si="8"/>
        <v>0</v>
      </c>
      <c r="C147" s="150"/>
      <c r="D147" s="58">
        <f t="shared" si="9"/>
        <v>0</v>
      </c>
      <c r="E147" s="59">
        <f t="shared" si="7"/>
        <v>0</v>
      </c>
      <c r="F147" s="58">
        <f t="shared" si="10"/>
        <v>0</v>
      </c>
      <c r="G147" s="60" t="e">
        <f>IF(AND(C147&lt;&gt;"",SUM(G$32:G146)&lt;E$23),$E$23/$E$28,0)</f>
        <v>#N/A</v>
      </c>
      <c r="H147" s="58">
        <f t="shared" si="11"/>
        <v>0</v>
      </c>
      <c r="I147" s="58">
        <f t="shared" si="13"/>
        <v>0</v>
      </c>
      <c r="J147" s="92" t="str">
        <f t="shared" si="12"/>
        <v>2031–2032</v>
      </c>
      <c r="K147" s="92"/>
      <c r="L147" s="103"/>
      <c r="M147" s="92"/>
      <c r="N147" s="101"/>
      <c r="O147" s="93"/>
      <c r="Q147" s="61"/>
    </row>
    <row r="148" spans="1:17" s="55" customFormat="1" ht="20.25" customHeight="1" x14ac:dyDescent="0.2">
      <c r="A148" s="56">
        <v>48274</v>
      </c>
      <c r="B148" s="57">
        <f t="shared" si="8"/>
        <v>0</v>
      </c>
      <c r="C148" s="150"/>
      <c r="D148" s="58">
        <f t="shared" si="9"/>
        <v>0</v>
      </c>
      <c r="E148" s="59">
        <f t="shared" si="7"/>
        <v>0</v>
      </c>
      <c r="F148" s="58">
        <f t="shared" si="10"/>
        <v>0</v>
      </c>
      <c r="G148" s="60" t="e">
        <f>IF(AND(C148&lt;&gt;"",SUM(G$32:G147)&lt;E$23),$E$23/$E$28,0)</f>
        <v>#N/A</v>
      </c>
      <c r="H148" s="58">
        <f t="shared" si="11"/>
        <v>0</v>
      </c>
      <c r="I148" s="58">
        <f t="shared" si="13"/>
        <v>0</v>
      </c>
      <c r="J148" s="92" t="str">
        <f t="shared" si="12"/>
        <v>2031–2032</v>
      </c>
      <c r="K148" s="92"/>
      <c r="L148" s="103"/>
      <c r="M148" s="92"/>
      <c r="N148" s="101"/>
      <c r="O148" s="93"/>
      <c r="Q148" s="61"/>
    </row>
    <row r="149" spans="1:17" s="55" customFormat="1" ht="20.25" customHeight="1" x14ac:dyDescent="0.2">
      <c r="A149" s="56">
        <v>48305</v>
      </c>
      <c r="B149" s="57">
        <f t="shared" si="8"/>
        <v>0</v>
      </c>
      <c r="C149" s="150"/>
      <c r="D149" s="58">
        <f t="shared" si="9"/>
        <v>0</v>
      </c>
      <c r="E149" s="59">
        <f t="shared" si="7"/>
        <v>0</v>
      </c>
      <c r="F149" s="58">
        <f t="shared" si="10"/>
        <v>0</v>
      </c>
      <c r="G149" s="60" t="e">
        <f>IF(AND(C149&lt;&gt;"",SUM(G$32:G148)&lt;E$23),$E$23/$E$28,0)</f>
        <v>#N/A</v>
      </c>
      <c r="H149" s="58">
        <f t="shared" si="11"/>
        <v>0</v>
      </c>
      <c r="I149" s="58">
        <f t="shared" si="13"/>
        <v>0</v>
      </c>
      <c r="J149" s="92" t="str">
        <f t="shared" si="12"/>
        <v>2031–2032</v>
      </c>
      <c r="K149" s="92"/>
      <c r="L149" s="103"/>
      <c r="M149" s="92"/>
      <c r="N149" s="101"/>
      <c r="O149" s="93"/>
      <c r="Q149" s="61"/>
    </row>
    <row r="150" spans="1:17" s="55" customFormat="1" ht="20.25" customHeight="1" x14ac:dyDescent="0.2">
      <c r="A150" s="56">
        <v>48335</v>
      </c>
      <c r="B150" s="57">
        <f t="shared" si="8"/>
        <v>0</v>
      </c>
      <c r="C150" s="150"/>
      <c r="D150" s="58">
        <f t="shared" si="9"/>
        <v>0</v>
      </c>
      <c r="E150" s="59">
        <f t="shared" si="7"/>
        <v>0</v>
      </c>
      <c r="F150" s="58">
        <f t="shared" si="10"/>
        <v>0</v>
      </c>
      <c r="G150" s="60" t="e">
        <f>IF(AND(C150&lt;&gt;"",SUM(G$32:G149)&lt;E$23),$E$23/$E$28,0)</f>
        <v>#N/A</v>
      </c>
      <c r="H150" s="58">
        <f t="shared" si="11"/>
        <v>0</v>
      </c>
      <c r="I150" s="58">
        <f t="shared" si="13"/>
        <v>0</v>
      </c>
      <c r="J150" s="92" t="str">
        <f t="shared" si="12"/>
        <v>2031–2032</v>
      </c>
      <c r="K150" s="92"/>
      <c r="L150" s="103"/>
      <c r="M150" s="92"/>
      <c r="N150" s="101"/>
      <c r="O150" s="93"/>
      <c r="Q150" s="61"/>
    </row>
    <row r="151" spans="1:17" s="55" customFormat="1" ht="20.25" customHeight="1" x14ac:dyDescent="0.2">
      <c r="A151" s="56">
        <v>48366</v>
      </c>
      <c r="B151" s="57">
        <f t="shared" si="8"/>
        <v>0</v>
      </c>
      <c r="C151" s="150"/>
      <c r="D151" s="58">
        <f t="shared" si="9"/>
        <v>0</v>
      </c>
      <c r="E151" s="59">
        <f t="shared" si="7"/>
        <v>0</v>
      </c>
      <c r="F151" s="58">
        <f t="shared" si="10"/>
        <v>0</v>
      </c>
      <c r="G151" s="60" t="e">
        <f>IF(AND(C151&lt;&gt;"",SUM(G$32:G150)&lt;E$23),$E$23/$E$28,0)</f>
        <v>#N/A</v>
      </c>
      <c r="H151" s="58">
        <f t="shared" si="11"/>
        <v>0</v>
      </c>
      <c r="I151" s="58">
        <f t="shared" si="13"/>
        <v>0</v>
      </c>
      <c r="J151" s="92" t="str">
        <f t="shared" si="12"/>
        <v>2031–2032</v>
      </c>
      <c r="K151" s="92"/>
      <c r="L151" s="103"/>
      <c r="M151" s="92"/>
      <c r="N151" s="101"/>
      <c r="O151" s="93"/>
      <c r="Q151" s="61"/>
    </row>
    <row r="152" spans="1:17" s="55" customFormat="1" ht="20.25" customHeight="1" x14ac:dyDescent="0.2">
      <c r="A152" s="56">
        <v>48396</v>
      </c>
      <c r="B152" s="57">
        <f t="shared" si="8"/>
        <v>0</v>
      </c>
      <c r="C152" s="150"/>
      <c r="D152" s="58">
        <f t="shared" si="9"/>
        <v>0</v>
      </c>
      <c r="E152" s="59">
        <f t="shared" si="7"/>
        <v>0</v>
      </c>
      <c r="F152" s="58">
        <f t="shared" si="10"/>
        <v>0</v>
      </c>
      <c r="G152" s="60" t="e">
        <f>IF(AND(C152&lt;&gt;"",SUM(G$32:G151)&lt;E$23),$E$23/$E$28,0)</f>
        <v>#N/A</v>
      </c>
      <c r="H152" s="58">
        <f t="shared" si="11"/>
        <v>0</v>
      </c>
      <c r="I152" s="58">
        <f t="shared" si="13"/>
        <v>0</v>
      </c>
      <c r="J152" s="92" t="str">
        <f t="shared" si="12"/>
        <v>2032–2033</v>
      </c>
      <c r="K152" s="92"/>
      <c r="L152" s="103"/>
      <c r="M152" s="92"/>
      <c r="N152" s="101"/>
      <c r="O152" s="93"/>
      <c r="Q152" s="61"/>
    </row>
    <row r="153" spans="1:17" s="55" customFormat="1" ht="20.25" customHeight="1" x14ac:dyDescent="0.2">
      <c r="A153" s="56">
        <v>48427</v>
      </c>
      <c r="B153" s="57">
        <f t="shared" si="8"/>
        <v>0</v>
      </c>
      <c r="C153" s="150"/>
      <c r="D153" s="58">
        <f t="shared" si="9"/>
        <v>0</v>
      </c>
      <c r="E153" s="59">
        <f t="shared" si="7"/>
        <v>0</v>
      </c>
      <c r="F153" s="58">
        <f t="shared" si="10"/>
        <v>0</v>
      </c>
      <c r="G153" s="60" t="e">
        <f>IF(AND(C153&lt;&gt;"",SUM(G$32:G152)&lt;E$23),$E$23/$E$28,0)</f>
        <v>#N/A</v>
      </c>
      <c r="H153" s="58">
        <f t="shared" si="11"/>
        <v>0</v>
      </c>
      <c r="I153" s="58">
        <f t="shared" si="13"/>
        <v>0</v>
      </c>
      <c r="J153" s="92" t="str">
        <f t="shared" si="12"/>
        <v>2032–2033</v>
      </c>
      <c r="K153" s="92"/>
      <c r="L153" s="103"/>
      <c r="M153" s="92"/>
      <c r="N153" s="101"/>
      <c r="O153" s="93"/>
      <c r="Q153" s="61"/>
    </row>
    <row r="154" spans="1:17" s="55" customFormat="1" ht="20.25" customHeight="1" x14ac:dyDescent="0.2">
      <c r="A154" s="56">
        <v>48458</v>
      </c>
      <c r="B154" s="57">
        <f t="shared" si="8"/>
        <v>0</v>
      </c>
      <c r="C154" s="150"/>
      <c r="D154" s="58">
        <f t="shared" si="9"/>
        <v>0</v>
      </c>
      <c r="E154" s="59">
        <f t="shared" si="7"/>
        <v>0</v>
      </c>
      <c r="F154" s="58">
        <f t="shared" si="10"/>
        <v>0</v>
      </c>
      <c r="G154" s="60" t="e">
        <f>IF(AND(C154&lt;&gt;"",SUM(G$32:G153)&lt;E$23),$E$23/$E$28,0)</f>
        <v>#N/A</v>
      </c>
      <c r="H154" s="58">
        <f t="shared" si="11"/>
        <v>0</v>
      </c>
      <c r="I154" s="58">
        <f t="shared" si="13"/>
        <v>0</v>
      </c>
      <c r="J154" s="92" t="str">
        <f t="shared" si="12"/>
        <v>2032–2033</v>
      </c>
      <c r="K154" s="92"/>
      <c r="L154" s="103"/>
      <c r="M154" s="92"/>
      <c r="N154" s="101"/>
      <c r="O154" s="93"/>
      <c r="Q154" s="61"/>
    </row>
    <row r="155" spans="1:17" s="55" customFormat="1" ht="20.25" customHeight="1" x14ac:dyDescent="0.2">
      <c r="A155" s="56">
        <v>48488</v>
      </c>
      <c r="B155" s="57">
        <f t="shared" si="8"/>
        <v>0</v>
      </c>
      <c r="C155" s="150"/>
      <c r="D155" s="58">
        <f t="shared" si="9"/>
        <v>0</v>
      </c>
      <c r="E155" s="59">
        <f t="shared" si="7"/>
        <v>0</v>
      </c>
      <c r="F155" s="58">
        <f t="shared" si="10"/>
        <v>0</v>
      </c>
      <c r="G155" s="60" t="e">
        <f>IF(AND(C155&lt;&gt;"",SUM(G$32:G154)&lt;E$23),$E$23/$E$28,0)</f>
        <v>#N/A</v>
      </c>
      <c r="H155" s="58">
        <f t="shared" si="11"/>
        <v>0</v>
      </c>
      <c r="I155" s="58">
        <f t="shared" si="13"/>
        <v>0</v>
      </c>
      <c r="J155" s="92" t="str">
        <f t="shared" si="12"/>
        <v>2032–2033</v>
      </c>
      <c r="K155" s="92"/>
      <c r="L155" s="103"/>
      <c r="M155" s="92"/>
      <c r="N155" s="101"/>
      <c r="O155" s="93"/>
      <c r="Q155" s="61"/>
    </row>
    <row r="156" spans="1:17" s="55" customFormat="1" ht="20.25" customHeight="1" x14ac:dyDescent="0.2">
      <c r="A156" s="56">
        <v>48519</v>
      </c>
      <c r="B156" s="57">
        <f t="shared" si="8"/>
        <v>0</v>
      </c>
      <c r="C156" s="150"/>
      <c r="D156" s="58">
        <f t="shared" si="9"/>
        <v>0</v>
      </c>
      <c r="E156" s="59">
        <f t="shared" si="7"/>
        <v>0</v>
      </c>
      <c r="F156" s="58">
        <f t="shared" si="10"/>
        <v>0</v>
      </c>
      <c r="G156" s="60" t="e">
        <f>IF(AND(C156&lt;&gt;"",SUM(G$32:G155)&lt;E$23),$E$23/$E$28,0)</f>
        <v>#N/A</v>
      </c>
      <c r="H156" s="58">
        <f t="shared" si="11"/>
        <v>0</v>
      </c>
      <c r="I156" s="58">
        <f t="shared" si="13"/>
        <v>0</v>
      </c>
      <c r="J156" s="92" t="str">
        <f t="shared" si="12"/>
        <v>2032–2033</v>
      </c>
      <c r="K156" s="92"/>
      <c r="L156" s="103"/>
      <c r="M156" s="92"/>
      <c r="N156" s="101"/>
      <c r="O156" s="93"/>
      <c r="Q156" s="61"/>
    </row>
    <row r="157" spans="1:17" s="55" customFormat="1" ht="20.25" customHeight="1" x14ac:dyDescent="0.2">
      <c r="A157" s="56">
        <v>48549</v>
      </c>
      <c r="B157" s="57">
        <f t="shared" si="8"/>
        <v>0</v>
      </c>
      <c r="C157" s="150"/>
      <c r="D157" s="58">
        <f t="shared" si="9"/>
        <v>0</v>
      </c>
      <c r="E157" s="59">
        <f t="shared" si="7"/>
        <v>0</v>
      </c>
      <c r="F157" s="58">
        <f t="shared" si="10"/>
        <v>0</v>
      </c>
      <c r="G157" s="60" t="e">
        <f>IF(AND(C157&lt;&gt;"",SUM(G$32:G156)&lt;E$23),$E$23/$E$28,0)</f>
        <v>#N/A</v>
      </c>
      <c r="H157" s="58">
        <f t="shared" si="11"/>
        <v>0</v>
      </c>
      <c r="I157" s="58">
        <f t="shared" si="13"/>
        <v>0</v>
      </c>
      <c r="J157" s="92" t="str">
        <f t="shared" si="12"/>
        <v>2032–2033</v>
      </c>
      <c r="K157" s="92"/>
      <c r="L157" s="103"/>
      <c r="M157" s="92"/>
      <c r="N157" s="101"/>
      <c r="O157" s="93"/>
      <c r="Q157" s="61"/>
    </row>
    <row r="158" spans="1:17" s="55" customFormat="1" ht="20.25" customHeight="1" x14ac:dyDescent="0.2">
      <c r="A158" s="56">
        <v>48580</v>
      </c>
      <c r="B158" s="57">
        <f t="shared" si="8"/>
        <v>0</v>
      </c>
      <c r="C158" s="150"/>
      <c r="D158" s="58">
        <f t="shared" si="9"/>
        <v>0</v>
      </c>
      <c r="E158" s="59">
        <f t="shared" si="7"/>
        <v>0</v>
      </c>
      <c r="F158" s="58">
        <f t="shared" si="10"/>
        <v>0</v>
      </c>
      <c r="G158" s="60" t="e">
        <f>IF(AND(C158&lt;&gt;"",SUM(G$32:G157)&lt;E$23),$E$23/$E$28,0)</f>
        <v>#N/A</v>
      </c>
      <c r="H158" s="58">
        <f t="shared" si="11"/>
        <v>0</v>
      </c>
      <c r="I158" s="58">
        <f t="shared" si="13"/>
        <v>0</v>
      </c>
      <c r="J158" s="92" t="str">
        <f t="shared" si="12"/>
        <v>2032–2033</v>
      </c>
      <c r="K158" s="92"/>
      <c r="L158" s="103"/>
      <c r="M158" s="92"/>
      <c r="N158" s="101"/>
      <c r="O158" s="93"/>
      <c r="Q158" s="61"/>
    </row>
    <row r="159" spans="1:17" s="55" customFormat="1" ht="20.25" customHeight="1" x14ac:dyDescent="0.2">
      <c r="A159" s="56">
        <v>48611</v>
      </c>
      <c r="B159" s="57">
        <f t="shared" si="8"/>
        <v>0</v>
      </c>
      <c r="C159" s="150"/>
      <c r="D159" s="58">
        <f t="shared" si="9"/>
        <v>0</v>
      </c>
      <c r="E159" s="59">
        <f t="shared" si="7"/>
        <v>0</v>
      </c>
      <c r="F159" s="58">
        <f t="shared" si="10"/>
        <v>0</v>
      </c>
      <c r="G159" s="60" t="e">
        <f>IF(AND(C159&lt;&gt;"",SUM(G$32:G158)&lt;E$23),$E$23/$E$28,0)</f>
        <v>#N/A</v>
      </c>
      <c r="H159" s="58">
        <f t="shared" si="11"/>
        <v>0</v>
      </c>
      <c r="I159" s="58">
        <f t="shared" si="13"/>
        <v>0</v>
      </c>
      <c r="J159" s="92" t="str">
        <f t="shared" si="12"/>
        <v>2032–2033</v>
      </c>
      <c r="K159" s="92"/>
      <c r="L159" s="103"/>
      <c r="M159" s="92"/>
      <c r="N159" s="101"/>
      <c r="O159" s="93"/>
      <c r="Q159" s="61"/>
    </row>
    <row r="160" spans="1:17" s="55" customFormat="1" ht="20.25" customHeight="1" x14ac:dyDescent="0.2">
      <c r="A160" s="56">
        <v>48639</v>
      </c>
      <c r="B160" s="57">
        <f t="shared" si="8"/>
        <v>0</v>
      </c>
      <c r="C160" s="150"/>
      <c r="D160" s="58">
        <f t="shared" si="9"/>
        <v>0</v>
      </c>
      <c r="E160" s="59">
        <f t="shared" ref="E160:E223" si="14">C160-D160</f>
        <v>0</v>
      </c>
      <c r="F160" s="58">
        <f t="shared" si="10"/>
        <v>0</v>
      </c>
      <c r="G160" s="60" t="e">
        <f>IF(AND(C160&lt;&gt;"",SUM(G$32:G159)&lt;E$23),$E$23/$E$28,0)</f>
        <v>#N/A</v>
      </c>
      <c r="H160" s="58">
        <f t="shared" si="11"/>
        <v>0</v>
      </c>
      <c r="I160" s="58">
        <f t="shared" si="13"/>
        <v>0</v>
      </c>
      <c r="J160" s="92" t="str">
        <f t="shared" si="12"/>
        <v>2032–2033</v>
      </c>
      <c r="K160" s="92"/>
      <c r="L160" s="103"/>
      <c r="M160" s="92"/>
      <c r="N160" s="101"/>
      <c r="O160" s="93"/>
      <c r="Q160" s="61"/>
    </row>
    <row r="161" spans="1:17" s="55" customFormat="1" ht="20.25" customHeight="1" x14ac:dyDescent="0.2">
      <c r="A161" s="56">
        <v>48670</v>
      </c>
      <c r="B161" s="57">
        <f t="shared" ref="B161:B224" si="15">IF(C161&gt;0,C161*-1,C161)</f>
        <v>0</v>
      </c>
      <c r="C161" s="150"/>
      <c r="D161" s="58">
        <f t="shared" ref="D161:D224" si="16">IF(C161="",0,IF($E$14="Beginning",IF(C160&lt;&gt;"",$F160*$E$7/12,0),IF(C160&lt;&gt;"",$F160*$E$7/12,$E$21*$E$7/12)))</f>
        <v>0</v>
      </c>
      <c r="E161" s="59">
        <f t="shared" si="14"/>
        <v>0</v>
      </c>
      <c r="F161" s="58">
        <f t="shared" ref="F161:F224" si="17">IF(C161="",0,IF(C160="",$E$21-E161,IF(C161&lt;&gt;"",F160-E161)))</f>
        <v>0</v>
      </c>
      <c r="G161" s="60" t="e">
        <f>IF(AND(C161&lt;&gt;"",SUM(G$32:G160)&lt;E$23),$E$23/$E$28,0)</f>
        <v>#N/A</v>
      </c>
      <c r="H161" s="58">
        <f t="shared" ref="H161:H224" si="18">IF(C161&lt;&gt;"",G161+H160,0)</f>
        <v>0</v>
      </c>
      <c r="I161" s="58">
        <f t="shared" si="13"/>
        <v>0</v>
      </c>
      <c r="J161" s="92" t="str">
        <f t="shared" ref="J161:J224" si="19">IF(OR(MONTH(A161)=1,MONTH(A161)=2,MONTH(A161)=3,MONTH(A161)=4,MONTH(A161)=5,MONTH(A161)=6),YEAR(A161)-1&amp;"–"&amp;YEAR(A161),YEAR(A161)&amp;"–"&amp;YEAR(A161)+1)</f>
        <v>2032–2033</v>
      </c>
      <c r="K161" s="92"/>
      <c r="L161" s="103"/>
      <c r="M161" s="92"/>
      <c r="N161" s="101"/>
      <c r="O161" s="93"/>
      <c r="Q161" s="61"/>
    </row>
    <row r="162" spans="1:17" s="55" customFormat="1" ht="20.25" customHeight="1" x14ac:dyDescent="0.2">
      <c r="A162" s="56">
        <v>48700</v>
      </c>
      <c r="B162" s="57">
        <f t="shared" si="15"/>
        <v>0</v>
      </c>
      <c r="C162" s="150"/>
      <c r="D162" s="58">
        <f t="shared" si="16"/>
        <v>0</v>
      </c>
      <c r="E162" s="59">
        <f t="shared" si="14"/>
        <v>0</v>
      </c>
      <c r="F162" s="58">
        <f t="shared" si="17"/>
        <v>0</v>
      </c>
      <c r="G162" s="60" t="e">
        <f>IF(AND(C162&lt;&gt;"",SUM(G$32:G161)&lt;E$23),$E$23/$E$28,0)</f>
        <v>#N/A</v>
      </c>
      <c r="H162" s="58">
        <f t="shared" si="18"/>
        <v>0</v>
      </c>
      <c r="I162" s="58">
        <f t="shared" si="13"/>
        <v>0</v>
      </c>
      <c r="J162" s="92" t="str">
        <f t="shared" si="19"/>
        <v>2032–2033</v>
      </c>
      <c r="K162" s="92"/>
      <c r="L162" s="103"/>
      <c r="M162" s="92"/>
      <c r="N162" s="101"/>
      <c r="O162" s="93"/>
      <c r="Q162" s="61"/>
    </row>
    <row r="163" spans="1:17" s="55" customFormat="1" ht="20.25" customHeight="1" x14ac:dyDescent="0.2">
      <c r="A163" s="56">
        <v>48731</v>
      </c>
      <c r="B163" s="57">
        <f t="shared" si="15"/>
        <v>0</v>
      </c>
      <c r="C163" s="150"/>
      <c r="D163" s="58">
        <f t="shared" si="16"/>
        <v>0</v>
      </c>
      <c r="E163" s="59">
        <f t="shared" si="14"/>
        <v>0</v>
      </c>
      <c r="F163" s="58">
        <f t="shared" si="17"/>
        <v>0</v>
      </c>
      <c r="G163" s="60" t="e">
        <f>IF(AND(C163&lt;&gt;"",SUM(G$32:G162)&lt;E$23),$E$23/$E$28,0)</f>
        <v>#N/A</v>
      </c>
      <c r="H163" s="58">
        <f t="shared" si="18"/>
        <v>0</v>
      </c>
      <c r="I163" s="58">
        <f t="shared" ref="I163:I226" si="20">IF(C163&lt;&gt;"",$E$23-H163,0)</f>
        <v>0</v>
      </c>
      <c r="J163" s="92" t="str">
        <f t="shared" si="19"/>
        <v>2032–2033</v>
      </c>
      <c r="K163" s="92"/>
      <c r="L163" s="103"/>
      <c r="M163" s="92"/>
      <c r="N163" s="101"/>
      <c r="O163" s="93"/>
      <c r="Q163" s="61"/>
    </row>
    <row r="164" spans="1:17" s="55" customFormat="1" ht="20.25" customHeight="1" x14ac:dyDescent="0.2">
      <c r="A164" s="56">
        <v>48761</v>
      </c>
      <c r="B164" s="57">
        <f t="shared" si="15"/>
        <v>0</v>
      </c>
      <c r="C164" s="150"/>
      <c r="D164" s="58">
        <f t="shared" si="16"/>
        <v>0</v>
      </c>
      <c r="E164" s="59">
        <f t="shared" si="14"/>
        <v>0</v>
      </c>
      <c r="F164" s="58">
        <f t="shared" si="17"/>
        <v>0</v>
      </c>
      <c r="G164" s="60" t="e">
        <f>IF(AND(C164&lt;&gt;"",SUM(G$32:G163)&lt;E$23),$E$23/$E$28,0)</f>
        <v>#N/A</v>
      </c>
      <c r="H164" s="58">
        <f t="shared" si="18"/>
        <v>0</v>
      </c>
      <c r="I164" s="58">
        <f t="shared" si="20"/>
        <v>0</v>
      </c>
      <c r="J164" s="92" t="str">
        <f t="shared" si="19"/>
        <v>2033–2034</v>
      </c>
      <c r="K164" s="92"/>
      <c r="L164" s="103"/>
      <c r="M164" s="92"/>
      <c r="N164" s="101"/>
      <c r="O164" s="93"/>
      <c r="Q164" s="61"/>
    </row>
    <row r="165" spans="1:17" s="55" customFormat="1" ht="20.25" customHeight="1" x14ac:dyDescent="0.2">
      <c r="A165" s="56">
        <v>48792</v>
      </c>
      <c r="B165" s="57">
        <f t="shared" si="15"/>
        <v>0</v>
      </c>
      <c r="C165" s="150"/>
      <c r="D165" s="58">
        <f t="shared" si="16"/>
        <v>0</v>
      </c>
      <c r="E165" s="59">
        <f t="shared" si="14"/>
        <v>0</v>
      </c>
      <c r="F165" s="58">
        <f t="shared" si="17"/>
        <v>0</v>
      </c>
      <c r="G165" s="60" t="e">
        <f>IF(AND(C165&lt;&gt;"",SUM(G$32:G164)&lt;E$23),$E$23/$E$28,0)</f>
        <v>#N/A</v>
      </c>
      <c r="H165" s="58">
        <f t="shared" si="18"/>
        <v>0</v>
      </c>
      <c r="I165" s="58">
        <f t="shared" si="20"/>
        <v>0</v>
      </c>
      <c r="J165" s="92" t="str">
        <f t="shared" si="19"/>
        <v>2033–2034</v>
      </c>
      <c r="K165" s="92"/>
      <c r="L165" s="103"/>
      <c r="M165" s="92"/>
      <c r="N165" s="101"/>
      <c r="O165" s="93"/>
      <c r="Q165" s="61"/>
    </row>
    <row r="166" spans="1:17" s="55" customFormat="1" ht="20.25" customHeight="1" x14ac:dyDescent="0.2">
      <c r="A166" s="56">
        <v>48823</v>
      </c>
      <c r="B166" s="57">
        <f t="shared" si="15"/>
        <v>0</v>
      </c>
      <c r="C166" s="150"/>
      <c r="D166" s="58">
        <f t="shared" si="16"/>
        <v>0</v>
      </c>
      <c r="E166" s="59">
        <f t="shared" si="14"/>
        <v>0</v>
      </c>
      <c r="F166" s="58">
        <f t="shared" si="17"/>
        <v>0</v>
      </c>
      <c r="G166" s="60" t="e">
        <f>IF(AND(C166&lt;&gt;"",SUM(G$32:G165)&lt;E$23),$E$23/$E$28,0)</f>
        <v>#N/A</v>
      </c>
      <c r="H166" s="58">
        <f t="shared" si="18"/>
        <v>0</v>
      </c>
      <c r="I166" s="58">
        <f t="shared" si="20"/>
        <v>0</v>
      </c>
      <c r="J166" s="92" t="str">
        <f t="shared" si="19"/>
        <v>2033–2034</v>
      </c>
      <c r="K166" s="92"/>
      <c r="L166" s="103"/>
      <c r="M166" s="92"/>
      <c r="N166" s="101"/>
      <c r="O166" s="93"/>
      <c r="Q166" s="61"/>
    </row>
    <row r="167" spans="1:17" s="55" customFormat="1" ht="20.25" customHeight="1" x14ac:dyDescent="0.2">
      <c r="A167" s="56">
        <v>48853</v>
      </c>
      <c r="B167" s="57">
        <f t="shared" si="15"/>
        <v>0</v>
      </c>
      <c r="C167" s="150"/>
      <c r="D167" s="58">
        <f t="shared" si="16"/>
        <v>0</v>
      </c>
      <c r="E167" s="59">
        <f t="shared" si="14"/>
        <v>0</v>
      </c>
      <c r="F167" s="58">
        <f t="shared" si="17"/>
        <v>0</v>
      </c>
      <c r="G167" s="60" t="e">
        <f>IF(AND(C167&lt;&gt;"",SUM(G$32:G166)&lt;E$23),$E$23/$E$28,0)</f>
        <v>#N/A</v>
      </c>
      <c r="H167" s="58">
        <f t="shared" si="18"/>
        <v>0</v>
      </c>
      <c r="I167" s="58">
        <f t="shared" si="20"/>
        <v>0</v>
      </c>
      <c r="J167" s="92" t="str">
        <f t="shared" si="19"/>
        <v>2033–2034</v>
      </c>
      <c r="K167" s="92"/>
      <c r="L167" s="103"/>
      <c r="M167" s="92"/>
      <c r="N167" s="101"/>
      <c r="O167" s="93"/>
      <c r="Q167" s="61"/>
    </row>
    <row r="168" spans="1:17" s="55" customFormat="1" ht="20.25" customHeight="1" x14ac:dyDescent="0.2">
      <c r="A168" s="56">
        <v>48884</v>
      </c>
      <c r="B168" s="57">
        <f t="shared" si="15"/>
        <v>0</v>
      </c>
      <c r="C168" s="150"/>
      <c r="D168" s="58">
        <f t="shared" si="16"/>
        <v>0</v>
      </c>
      <c r="E168" s="59">
        <f t="shared" si="14"/>
        <v>0</v>
      </c>
      <c r="F168" s="58">
        <f t="shared" si="17"/>
        <v>0</v>
      </c>
      <c r="G168" s="60" t="e">
        <f>IF(AND(C168&lt;&gt;"",SUM(G$32:G167)&lt;E$23),$E$23/$E$28,0)</f>
        <v>#N/A</v>
      </c>
      <c r="H168" s="58">
        <f t="shared" si="18"/>
        <v>0</v>
      </c>
      <c r="I168" s="58">
        <f t="shared" si="20"/>
        <v>0</v>
      </c>
      <c r="J168" s="92" t="str">
        <f t="shared" si="19"/>
        <v>2033–2034</v>
      </c>
      <c r="K168" s="92"/>
      <c r="L168" s="103"/>
      <c r="M168" s="92"/>
      <c r="N168" s="101"/>
      <c r="O168" s="93"/>
      <c r="Q168" s="61"/>
    </row>
    <row r="169" spans="1:17" s="55" customFormat="1" ht="20.25" customHeight="1" x14ac:dyDescent="0.2">
      <c r="A169" s="56">
        <v>48914</v>
      </c>
      <c r="B169" s="57">
        <f t="shared" si="15"/>
        <v>0</v>
      </c>
      <c r="C169" s="150"/>
      <c r="D169" s="58">
        <f t="shared" si="16"/>
        <v>0</v>
      </c>
      <c r="E169" s="59">
        <f t="shared" si="14"/>
        <v>0</v>
      </c>
      <c r="F169" s="58">
        <f t="shared" si="17"/>
        <v>0</v>
      </c>
      <c r="G169" s="60" t="e">
        <f>IF(AND(C169&lt;&gt;"",SUM(G$32:G168)&lt;E$23),$E$23/$E$28,0)</f>
        <v>#N/A</v>
      </c>
      <c r="H169" s="58">
        <f t="shared" si="18"/>
        <v>0</v>
      </c>
      <c r="I169" s="58">
        <f t="shared" si="20"/>
        <v>0</v>
      </c>
      <c r="J169" s="92" t="str">
        <f t="shared" si="19"/>
        <v>2033–2034</v>
      </c>
      <c r="K169" s="92"/>
      <c r="L169" s="103"/>
      <c r="M169" s="92"/>
      <c r="N169" s="101"/>
      <c r="O169" s="93"/>
      <c r="Q169" s="61"/>
    </row>
    <row r="170" spans="1:17" s="55" customFormat="1" ht="20.25" customHeight="1" x14ac:dyDescent="0.2">
      <c r="A170" s="56">
        <v>48945</v>
      </c>
      <c r="B170" s="57">
        <f t="shared" si="15"/>
        <v>0</v>
      </c>
      <c r="C170" s="150"/>
      <c r="D170" s="58">
        <f t="shared" si="16"/>
        <v>0</v>
      </c>
      <c r="E170" s="59">
        <f t="shared" si="14"/>
        <v>0</v>
      </c>
      <c r="F170" s="58">
        <f t="shared" si="17"/>
        <v>0</v>
      </c>
      <c r="G170" s="60" t="e">
        <f>IF(AND(C170&lt;&gt;"",SUM(G$32:G169)&lt;E$23),$E$23/$E$28,0)</f>
        <v>#N/A</v>
      </c>
      <c r="H170" s="58">
        <f t="shared" si="18"/>
        <v>0</v>
      </c>
      <c r="I170" s="58">
        <f t="shared" si="20"/>
        <v>0</v>
      </c>
      <c r="J170" s="92" t="str">
        <f t="shared" si="19"/>
        <v>2033–2034</v>
      </c>
      <c r="K170" s="92"/>
      <c r="L170" s="103"/>
      <c r="M170" s="92"/>
      <c r="N170" s="101"/>
      <c r="O170" s="93"/>
      <c r="Q170" s="61"/>
    </row>
    <row r="171" spans="1:17" s="55" customFormat="1" ht="20.25" customHeight="1" x14ac:dyDescent="0.2">
      <c r="A171" s="56">
        <v>48976</v>
      </c>
      <c r="B171" s="57">
        <f t="shared" si="15"/>
        <v>0</v>
      </c>
      <c r="C171" s="150"/>
      <c r="D171" s="58">
        <f t="shared" si="16"/>
        <v>0</v>
      </c>
      <c r="E171" s="59">
        <f t="shared" si="14"/>
        <v>0</v>
      </c>
      <c r="F171" s="58">
        <f t="shared" si="17"/>
        <v>0</v>
      </c>
      <c r="G171" s="60" t="e">
        <f>IF(AND(C171&lt;&gt;"",SUM(G$32:G170)&lt;E$23),$E$23/$E$28,0)</f>
        <v>#N/A</v>
      </c>
      <c r="H171" s="58">
        <f t="shared" si="18"/>
        <v>0</v>
      </c>
      <c r="I171" s="58">
        <f t="shared" si="20"/>
        <v>0</v>
      </c>
      <c r="J171" s="92" t="str">
        <f t="shared" si="19"/>
        <v>2033–2034</v>
      </c>
      <c r="K171" s="92"/>
      <c r="L171" s="103"/>
      <c r="M171" s="92"/>
      <c r="N171" s="101"/>
      <c r="O171" s="93"/>
      <c r="Q171" s="61"/>
    </row>
    <row r="172" spans="1:17" s="55" customFormat="1" ht="20.25" customHeight="1" x14ac:dyDescent="0.2">
      <c r="A172" s="56">
        <v>49004</v>
      </c>
      <c r="B172" s="57">
        <f t="shared" si="15"/>
        <v>0</v>
      </c>
      <c r="C172" s="150"/>
      <c r="D172" s="58">
        <f t="shared" si="16"/>
        <v>0</v>
      </c>
      <c r="E172" s="59">
        <f t="shared" si="14"/>
        <v>0</v>
      </c>
      <c r="F172" s="58">
        <f t="shared" si="17"/>
        <v>0</v>
      </c>
      <c r="G172" s="60" t="e">
        <f>IF(AND(C172&lt;&gt;"",SUM(G$32:G171)&lt;E$23),$E$23/$E$28,0)</f>
        <v>#N/A</v>
      </c>
      <c r="H172" s="58">
        <f t="shared" si="18"/>
        <v>0</v>
      </c>
      <c r="I172" s="58">
        <f t="shared" si="20"/>
        <v>0</v>
      </c>
      <c r="J172" s="92" t="str">
        <f t="shared" si="19"/>
        <v>2033–2034</v>
      </c>
      <c r="K172" s="92"/>
      <c r="L172" s="103"/>
      <c r="M172" s="92"/>
      <c r="N172" s="101"/>
      <c r="O172" s="93"/>
      <c r="Q172" s="61"/>
    </row>
    <row r="173" spans="1:17" s="55" customFormat="1" ht="20.25" customHeight="1" x14ac:dyDescent="0.2">
      <c r="A173" s="56">
        <v>49035</v>
      </c>
      <c r="B173" s="57">
        <f t="shared" si="15"/>
        <v>0</v>
      </c>
      <c r="C173" s="150"/>
      <c r="D173" s="58">
        <f t="shared" si="16"/>
        <v>0</v>
      </c>
      <c r="E173" s="59">
        <f t="shared" si="14"/>
        <v>0</v>
      </c>
      <c r="F173" s="58">
        <f t="shared" si="17"/>
        <v>0</v>
      </c>
      <c r="G173" s="60" t="e">
        <f>IF(AND(C173&lt;&gt;"",SUM(G$32:G172)&lt;E$23),$E$23/$E$28,0)</f>
        <v>#N/A</v>
      </c>
      <c r="H173" s="58">
        <f t="shared" si="18"/>
        <v>0</v>
      </c>
      <c r="I173" s="58">
        <f t="shared" si="20"/>
        <v>0</v>
      </c>
      <c r="J173" s="92" t="str">
        <f t="shared" si="19"/>
        <v>2033–2034</v>
      </c>
      <c r="K173" s="92"/>
      <c r="L173" s="103"/>
      <c r="M173" s="92"/>
      <c r="N173" s="101"/>
      <c r="O173" s="93"/>
      <c r="Q173" s="61"/>
    </row>
    <row r="174" spans="1:17" s="55" customFormat="1" ht="20.25" customHeight="1" x14ac:dyDescent="0.2">
      <c r="A174" s="56">
        <v>49065</v>
      </c>
      <c r="B174" s="57">
        <f t="shared" si="15"/>
        <v>0</v>
      </c>
      <c r="C174" s="150"/>
      <c r="D174" s="58">
        <f t="shared" si="16"/>
        <v>0</v>
      </c>
      <c r="E174" s="59">
        <f t="shared" si="14"/>
        <v>0</v>
      </c>
      <c r="F174" s="58">
        <f t="shared" si="17"/>
        <v>0</v>
      </c>
      <c r="G174" s="60" t="e">
        <f>IF(AND(C174&lt;&gt;"",SUM(G$32:G173)&lt;E$23),$E$23/$E$28,0)</f>
        <v>#N/A</v>
      </c>
      <c r="H174" s="58">
        <f t="shared" si="18"/>
        <v>0</v>
      </c>
      <c r="I174" s="58">
        <f t="shared" si="20"/>
        <v>0</v>
      </c>
      <c r="J174" s="92" t="str">
        <f t="shared" si="19"/>
        <v>2033–2034</v>
      </c>
      <c r="K174" s="92"/>
      <c r="L174" s="103"/>
      <c r="M174" s="92"/>
      <c r="N174" s="101"/>
      <c r="O174" s="93"/>
      <c r="Q174" s="61"/>
    </row>
    <row r="175" spans="1:17" s="55" customFormat="1" ht="20.25" customHeight="1" x14ac:dyDescent="0.2">
      <c r="A175" s="56">
        <v>49096</v>
      </c>
      <c r="B175" s="57">
        <f t="shared" si="15"/>
        <v>0</v>
      </c>
      <c r="C175" s="150"/>
      <c r="D175" s="58">
        <f t="shared" si="16"/>
        <v>0</v>
      </c>
      <c r="E175" s="59">
        <f t="shared" si="14"/>
        <v>0</v>
      </c>
      <c r="F175" s="58">
        <f t="shared" si="17"/>
        <v>0</v>
      </c>
      <c r="G175" s="60" t="e">
        <f>IF(AND(C175&lt;&gt;"",SUM(G$32:G174)&lt;E$23),$E$23/$E$28,0)</f>
        <v>#N/A</v>
      </c>
      <c r="H175" s="58">
        <f t="shared" si="18"/>
        <v>0</v>
      </c>
      <c r="I175" s="58">
        <f t="shared" si="20"/>
        <v>0</v>
      </c>
      <c r="J175" s="92" t="str">
        <f t="shared" si="19"/>
        <v>2033–2034</v>
      </c>
      <c r="K175" s="92"/>
      <c r="L175" s="103"/>
      <c r="M175" s="92"/>
      <c r="N175" s="101"/>
      <c r="O175" s="93"/>
      <c r="Q175" s="61"/>
    </row>
    <row r="176" spans="1:17" s="55" customFormat="1" ht="20.25" customHeight="1" x14ac:dyDescent="0.2">
      <c r="A176" s="56">
        <v>49126</v>
      </c>
      <c r="B176" s="57">
        <f t="shared" si="15"/>
        <v>0</v>
      </c>
      <c r="C176" s="150"/>
      <c r="D176" s="58">
        <f t="shared" si="16"/>
        <v>0</v>
      </c>
      <c r="E176" s="59">
        <f t="shared" si="14"/>
        <v>0</v>
      </c>
      <c r="F176" s="58">
        <f t="shared" si="17"/>
        <v>0</v>
      </c>
      <c r="G176" s="60" t="e">
        <f>IF(AND(C176&lt;&gt;"",SUM(G$32:G175)&lt;E$23),$E$23/$E$28,0)</f>
        <v>#N/A</v>
      </c>
      <c r="H176" s="58">
        <f t="shared" si="18"/>
        <v>0</v>
      </c>
      <c r="I176" s="58">
        <f t="shared" si="20"/>
        <v>0</v>
      </c>
      <c r="J176" s="92" t="str">
        <f t="shared" si="19"/>
        <v>2034–2035</v>
      </c>
      <c r="K176" s="92"/>
      <c r="L176" s="103"/>
      <c r="M176" s="92"/>
      <c r="N176" s="101"/>
      <c r="O176" s="93"/>
      <c r="Q176" s="61"/>
    </row>
    <row r="177" spans="1:17" s="55" customFormat="1" ht="20.25" customHeight="1" x14ac:dyDescent="0.2">
      <c r="A177" s="56">
        <v>49157</v>
      </c>
      <c r="B177" s="57">
        <f t="shared" si="15"/>
        <v>0</v>
      </c>
      <c r="C177" s="150"/>
      <c r="D177" s="58">
        <f t="shared" si="16"/>
        <v>0</v>
      </c>
      <c r="E177" s="59">
        <f t="shared" si="14"/>
        <v>0</v>
      </c>
      <c r="F177" s="58">
        <f t="shared" si="17"/>
        <v>0</v>
      </c>
      <c r="G177" s="60" t="e">
        <f>IF(AND(C177&lt;&gt;"",SUM(G$32:G176)&lt;E$23),$E$23/$E$28,0)</f>
        <v>#N/A</v>
      </c>
      <c r="H177" s="58">
        <f t="shared" si="18"/>
        <v>0</v>
      </c>
      <c r="I177" s="58">
        <f t="shared" si="20"/>
        <v>0</v>
      </c>
      <c r="J177" s="92" t="str">
        <f t="shared" si="19"/>
        <v>2034–2035</v>
      </c>
      <c r="K177" s="92"/>
      <c r="L177" s="103"/>
      <c r="M177" s="92"/>
      <c r="N177" s="101"/>
      <c r="O177" s="93"/>
      <c r="Q177" s="61"/>
    </row>
    <row r="178" spans="1:17" s="55" customFormat="1" ht="20.25" customHeight="1" x14ac:dyDescent="0.2">
      <c r="A178" s="56">
        <v>49188</v>
      </c>
      <c r="B178" s="57">
        <f t="shared" si="15"/>
        <v>0</v>
      </c>
      <c r="C178" s="150"/>
      <c r="D178" s="58">
        <f t="shared" si="16"/>
        <v>0</v>
      </c>
      <c r="E178" s="59">
        <f t="shared" si="14"/>
        <v>0</v>
      </c>
      <c r="F178" s="58">
        <f t="shared" si="17"/>
        <v>0</v>
      </c>
      <c r="G178" s="60" t="e">
        <f>IF(AND(C178&lt;&gt;"",SUM(G$32:G177)&lt;E$23),$E$23/$E$28,0)</f>
        <v>#N/A</v>
      </c>
      <c r="H178" s="58">
        <f t="shared" si="18"/>
        <v>0</v>
      </c>
      <c r="I178" s="58">
        <f t="shared" si="20"/>
        <v>0</v>
      </c>
      <c r="J178" s="92" t="str">
        <f t="shared" si="19"/>
        <v>2034–2035</v>
      </c>
      <c r="K178" s="92"/>
      <c r="L178" s="103"/>
      <c r="M178" s="92"/>
      <c r="N178" s="101"/>
      <c r="O178" s="93"/>
      <c r="Q178" s="61"/>
    </row>
    <row r="179" spans="1:17" s="55" customFormat="1" ht="20.25" customHeight="1" x14ac:dyDescent="0.2">
      <c r="A179" s="56">
        <v>49218</v>
      </c>
      <c r="B179" s="57">
        <f t="shared" si="15"/>
        <v>0</v>
      </c>
      <c r="C179" s="150"/>
      <c r="D179" s="58">
        <f t="shared" si="16"/>
        <v>0</v>
      </c>
      <c r="E179" s="59">
        <f t="shared" si="14"/>
        <v>0</v>
      </c>
      <c r="F179" s="58">
        <f t="shared" si="17"/>
        <v>0</v>
      </c>
      <c r="G179" s="60" t="e">
        <f>IF(AND(C179&lt;&gt;"",SUM(G$32:G178)&lt;E$23),$E$23/$E$28,0)</f>
        <v>#N/A</v>
      </c>
      <c r="H179" s="58">
        <f t="shared" si="18"/>
        <v>0</v>
      </c>
      <c r="I179" s="58">
        <f t="shared" si="20"/>
        <v>0</v>
      </c>
      <c r="J179" s="92" t="str">
        <f t="shared" si="19"/>
        <v>2034–2035</v>
      </c>
      <c r="K179" s="92"/>
      <c r="L179" s="103"/>
      <c r="M179" s="92"/>
      <c r="N179" s="101"/>
      <c r="O179" s="93"/>
      <c r="Q179" s="61"/>
    </row>
    <row r="180" spans="1:17" s="55" customFormat="1" ht="20.25" customHeight="1" x14ac:dyDescent="0.2">
      <c r="A180" s="56">
        <v>49249</v>
      </c>
      <c r="B180" s="57">
        <f t="shared" si="15"/>
        <v>0</v>
      </c>
      <c r="C180" s="150"/>
      <c r="D180" s="58">
        <f t="shared" si="16"/>
        <v>0</v>
      </c>
      <c r="E180" s="59">
        <f t="shared" si="14"/>
        <v>0</v>
      </c>
      <c r="F180" s="58">
        <f t="shared" si="17"/>
        <v>0</v>
      </c>
      <c r="G180" s="60" t="e">
        <f>IF(AND(C180&lt;&gt;"",SUM(G$32:G179)&lt;E$23),$E$23/$E$28,0)</f>
        <v>#N/A</v>
      </c>
      <c r="H180" s="58">
        <f t="shared" si="18"/>
        <v>0</v>
      </c>
      <c r="I180" s="58">
        <f t="shared" si="20"/>
        <v>0</v>
      </c>
      <c r="J180" s="92" t="str">
        <f t="shared" si="19"/>
        <v>2034–2035</v>
      </c>
      <c r="K180" s="92"/>
      <c r="L180" s="103"/>
      <c r="M180" s="92"/>
      <c r="N180" s="101"/>
      <c r="O180" s="93"/>
      <c r="Q180" s="61"/>
    </row>
    <row r="181" spans="1:17" s="55" customFormat="1" ht="20.25" customHeight="1" x14ac:dyDescent="0.2">
      <c r="A181" s="56">
        <v>49279</v>
      </c>
      <c r="B181" s="57">
        <f t="shared" si="15"/>
        <v>0</v>
      </c>
      <c r="C181" s="150"/>
      <c r="D181" s="58">
        <f t="shared" si="16"/>
        <v>0</v>
      </c>
      <c r="E181" s="59">
        <f t="shared" si="14"/>
        <v>0</v>
      </c>
      <c r="F181" s="58">
        <f t="shared" si="17"/>
        <v>0</v>
      </c>
      <c r="G181" s="60" t="e">
        <f>IF(AND(C181&lt;&gt;"",SUM(G$32:G180)&lt;E$23),$E$23/$E$28,0)</f>
        <v>#N/A</v>
      </c>
      <c r="H181" s="58">
        <f t="shared" si="18"/>
        <v>0</v>
      </c>
      <c r="I181" s="58">
        <f t="shared" si="20"/>
        <v>0</v>
      </c>
      <c r="J181" s="92" t="str">
        <f t="shared" si="19"/>
        <v>2034–2035</v>
      </c>
      <c r="K181" s="92"/>
      <c r="L181" s="103"/>
      <c r="M181" s="92"/>
      <c r="N181" s="101"/>
      <c r="O181" s="93"/>
      <c r="Q181" s="61"/>
    </row>
    <row r="182" spans="1:17" s="55" customFormat="1" ht="20.25" customHeight="1" x14ac:dyDescent="0.2">
      <c r="A182" s="56">
        <v>49310</v>
      </c>
      <c r="B182" s="57">
        <f t="shared" si="15"/>
        <v>0</v>
      </c>
      <c r="C182" s="150"/>
      <c r="D182" s="58">
        <f t="shared" si="16"/>
        <v>0</v>
      </c>
      <c r="E182" s="59">
        <f t="shared" si="14"/>
        <v>0</v>
      </c>
      <c r="F182" s="58">
        <f t="shared" si="17"/>
        <v>0</v>
      </c>
      <c r="G182" s="60" t="e">
        <f>IF(AND(C182&lt;&gt;"",SUM(G$32:G181)&lt;E$23),$E$23/$E$28,0)</f>
        <v>#N/A</v>
      </c>
      <c r="H182" s="58">
        <f t="shared" si="18"/>
        <v>0</v>
      </c>
      <c r="I182" s="58">
        <f t="shared" si="20"/>
        <v>0</v>
      </c>
      <c r="J182" s="92" t="str">
        <f t="shared" si="19"/>
        <v>2034–2035</v>
      </c>
      <c r="K182" s="92"/>
      <c r="L182" s="103"/>
      <c r="M182" s="92"/>
      <c r="N182" s="101"/>
      <c r="O182" s="93"/>
      <c r="Q182" s="61"/>
    </row>
    <row r="183" spans="1:17" s="55" customFormat="1" ht="20.25" customHeight="1" x14ac:dyDescent="0.2">
      <c r="A183" s="56">
        <v>49341</v>
      </c>
      <c r="B183" s="57">
        <f t="shared" si="15"/>
        <v>0</v>
      </c>
      <c r="C183" s="150"/>
      <c r="D183" s="58">
        <f t="shared" si="16"/>
        <v>0</v>
      </c>
      <c r="E183" s="59">
        <f t="shared" si="14"/>
        <v>0</v>
      </c>
      <c r="F183" s="58">
        <f t="shared" si="17"/>
        <v>0</v>
      </c>
      <c r="G183" s="60" t="e">
        <f>IF(AND(C183&lt;&gt;"",SUM(G$32:G182)&lt;E$23),$E$23/$E$28,0)</f>
        <v>#N/A</v>
      </c>
      <c r="H183" s="58">
        <f t="shared" si="18"/>
        <v>0</v>
      </c>
      <c r="I183" s="58">
        <f t="shared" si="20"/>
        <v>0</v>
      </c>
      <c r="J183" s="92" t="str">
        <f t="shared" si="19"/>
        <v>2034–2035</v>
      </c>
      <c r="K183" s="92"/>
      <c r="L183" s="103"/>
      <c r="M183" s="92"/>
      <c r="N183" s="101"/>
      <c r="O183" s="93"/>
      <c r="Q183" s="61"/>
    </row>
    <row r="184" spans="1:17" s="55" customFormat="1" ht="20.25" customHeight="1" x14ac:dyDescent="0.2">
      <c r="A184" s="56">
        <v>49369</v>
      </c>
      <c r="B184" s="57">
        <f t="shared" si="15"/>
        <v>0</v>
      </c>
      <c r="C184" s="150"/>
      <c r="D184" s="58">
        <f t="shared" si="16"/>
        <v>0</v>
      </c>
      <c r="E184" s="59">
        <f t="shared" si="14"/>
        <v>0</v>
      </c>
      <c r="F184" s="58">
        <f t="shared" si="17"/>
        <v>0</v>
      </c>
      <c r="G184" s="60" t="e">
        <f>IF(AND(C184&lt;&gt;"",SUM(G$32:G183)&lt;E$23),$E$23/$E$28,0)</f>
        <v>#N/A</v>
      </c>
      <c r="H184" s="58">
        <f t="shared" si="18"/>
        <v>0</v>
      </c>
      <c r="I184" s="58">
        <f t="shared" si="20"/>
        <v>0</v>
      </c>
      <c r="J184" s="92" t="str">
        <f t="shared" si="19"/>
        <v>2034–2035</v>
      </c>
      <c r="K184" s="92"/>
      <c r="L184" s="103"/>
      <c r="M184" s="92"/>
      <c r="N184" s="101"/>
      <c r="O184" s="93"/>
      <c r="Q184" s="61"/>
    </row>
    <row r="185" spans="1:17" s="55" customFormat="1" ht="20.25" customHeight="1" x14ac:dyDescent="0.2">
      <c r="A185" s="56">
        <v>49400</v>
      </c>
      <c r="B185" s="57">
        <f t="shared" si="15"/>
        <v>0</v>
      </c>
      <c r="C185" s="150"/>
      <c r="D185" s="58">
        <f t="shared" si="16"/>
        <v>0</v>
      </c>
      <c r="E185" s="59">
        <f t="shared" si="14"/>
        <v>0</v>
      </c>
      <c r="F185" s="58">
        <f t="shared" si="17"/>
        <v>0</v>
      </c>
      <c r="G185" s="60" t="e">
        <f>IF(AND(C185&lt;&gt;"",SUM(G$32:G184)&lt;E$23),$E$23/$E$28,0)</f>
        <v>#N/A</v>
      </c>
      <c r="H185" s="58">
        <f t="shared" si="18"/>
        <v>0</v>
      </c>
      <c r="I185" s="58">
        <f t="shared" si="20"/>
        <v>0</v>
      </c>
      <c r="J185" s="92" t="str">
        <f t="shared" si="19"/>
        <v>2034–2035</v>
      </c>
      <c r="K185" s="92"/>
      <c r="L185" s="103"/>
      <c r="M185" s="92"/>
      <c r="N185" s="101"/>
      <c r="O185" s="93"/>
      <c r="Q185" s="61"/>
    </row>
    <row r="186" spans="1:17" s="55" customFormat="1" ht="20.25" customHeight="1" x14ac:dyDescent="0.2">
      <c r="A186" s="56">
        <v>49430</v>
      </c>
      <c r="B186" s="57">
        <f t="shared" si="15"/>
        <v>0</v>
      </c>
      <c r="C186" s="150"/>
      <c r="D186" s="58">
        <f t="shared" si="16"/>
        <v>0</v>
      </c>
      <c r="E186" s="59">
        <f t="shared" si="14"/>
        <v>0</v>
      </c>
      <c r="F186" s="58">
        <f t="shared" si="17"/>
        <v>0</v>
      </c>
      <c r="G186" s="60" t="e">
        <f>IF(AND(C186&lt;&gt;"",SUM(G$32:G185)&lt;E$23),$E$23/$E$28,0)</f>
        <v>#N/A</v>
      </c>
      <c r="H186" s="58">
        <f t="shared" si="18"/>
        <v>0</v>
      </c>
      <c r="I186" s="58">
        <f t="shared" si="20"/>
        <v>0</v>
      </c>
      <c r="J186" s="92" t="str">
        <f t="shared" si="19"/>
        <v>2034–2035</v>
      </c>
      <c r="K186" s="92"/>
      <c r="L186" s="103"/>
      <c r="M186" s="92"/>
      <c r="N186" s="101"/>
      <c r="O186" s="93"/>
      <c r="Q186" s="61"/>
    </row>
    <row r="187" spans="1:17" s="55" customFormat="1" ht="20.25" customHeight="1" x14ac:dyDescent="0.2">
      <c r="A187" s="56">
        <v>49461</v>
      </c>
      <c r="B187" s="57">
        <f t="shared" si="15"/>
        <v>0</v>
      </c>
      <c r="C187" s="150"/>
      <c r="D187" s="58">
        <f t="shared" si="16"/>
        <v>0</v>
      </c>
      <c r="E187" s="59">
        <f t="shared" si="14"/>
        <v>0</v>
      </c>
      <c r="F187" s="58">
        <f t="shared" si="17"/>
        <v>0</v>
      </c>
      <c r="G187" s="60" t="e">
        <f>IF(AND(C187&lt;&gt;"",SUM(G$32:G186)&lt;E$23),$E$23/$E$28,0)</f>
        <v>#N/A</v>
      </c>
      <c r="H187" s="58">
        <f t="shared" si="18"/>
        <v>0</v>
      </c>
      <c r="I187" s="58">
        <f t="shared" si="20"/>
        <v>0</v>
      </c>
      <c r="J187" s="92" t="str">
        <f t="shared" si="19"/>
        <v>2034–2035</v>
      </c>
      <c r="K187" s="92"/>
      <c r="L187" s="103"/>
      <c r="M187" s="92"/>
      <c r="N187" s="101"/>
      <c r="O187" s="93"/>
      <c r="Q187" s="61"/>
    </row>
    <row r="188" spans="1:17" s="55" customFormat="1" ht="20.25" customHeight="1" x14ac:dyDescent="0.2">
      <c r="A188" s="56">
        <v>49491</v>
      </c>
      <c r="B188" s="57">
        <f t="shared" si="15"/>
        <v>0</v>
      </c>
      <c r="C188" s="150"/>
      <c r="D188" s="58">
        <f t="shared" si="16"/>
        <v>0</v>
      </c>
      <c r="E188" s="59">
        <f t="shared" si="14"/>
        <v>0</v>
      </c>
      <c r="F188" s="58">
        <f t="shared" si="17"/>
        <v>0</v>
      </c>
      <c r="G188" s="60" t="e">
        <f>IF(AND(C188&lt;&gt;"",SUM(G$32:G187)&lt;E$23),$E$23/$E$28,0)</f>
        <v>#N/A</v>
      </c>
      <c r="H188" s="58">
        <f t="shared" si="18"/>
        <v>0</v>
      </c>
      <c r="I188" s="58">
        <f t="shared" si="20"/>
        <v>0</v>
      </c>
      <c r="J188" s="92" t="str">
        <f t="shared" si="19"/>
        <v>2035–2036</v>
      </c>
      <c r="K188" s="92"/>
      <c r="L188" s="103"/>
      <c r="M188" s="92"/>
      <c r="N188" s="101"/>
      <c r="O188" s="93"/>
      <c r="Q188" s="61"/>
    </row>
    <row r="189" spans="1:17" s="55" customFormat="1" ht="20.25" customHeight="1" x14ac:dyDescent="0.2">
      <c r="A189" s="56">
        <v>49522</v>
      </c>
      <c r="B189" s="57">
        <f t="shared" si="15"/>
        <v>0</v>
      </c>
      <c r="C189" s="150"/>
      <c r="D189" s="58">
        <f t="shared" si="16"/>
        <v>0</v>
      </c>
      <c r="E189" s="59">
        <f t="shared" si="14"/>
        <v>0</v>
      </c>
      <c r="F189" s="58">
        <f t="shared" si="17"/>
        <v>0</v>
      </c>
      <c r="G189" s="60" t="e">
        <f>IF(AND(C189&lt;&gt;"",SUM(G$32:G188)&lt;E$23),$E$23/$E$28,0)</f>
        <v>#N/A</v>
      </c>
      <c r="H189" s="58">
        <f t="shared" si="18"/>
        <v>0</v>
      </c>
      <c r="I189" s="58">
        <f t="shared" si="20"/>
        <v>0</v>
      </c>
      <c r="J189" s="92" t="str">
        <f t="shared" si="19"/>
        <v>2035–2036</v>
      </c>
      <c r="K189" s="92"/>
      <c r="L189" s="103"/>
      <c r="M189" s="92"/>
      <c r="N189" s="101"/>
      <c r="O189" s="93"/>
      <c r="Q189" s="61"/>
    </row>
    <row r="190" spans="1:17" s="55" customFormat="1" ht="20.25" customHeight="1" x14ac:dyDescent="0.2">
      <c r="A190" s="56">
        <v>49553</v>
      </c>
      <c r="B190" s="57">
        <f t="shared" si="15"/>
        <v>0</v>
      </c>
      <c r="C190" s="150"/>
      <c r="D190" s="58">
        <f t="shared" si="16"/>
        <v>0</v>
      </c>
      <c r="E190" s="59">
        <f t="shared" si="14"/>
        <v>0</v>
      </c>
      <c r="F190" s="58">
        <f t="shared" si="17"/>
        <v>0</v>
      </c>
      <c r="G190" s="60" t="e">
        <f>IF(AND(C190&lt;&gt;"",SUM(G$32:G189)&lt;E$23),$E$23/$E$28,0)</f>
        <v>#N/A</v>
      </c>
      <c r="H190" s="58">
        <f t="shared" si="18"/>
        <v>0</v>
      </c>
      <c r="I190" s="58">
        <f t="shared" si="20"/>
        <v>0</v>
      </c>
      <c r="J190" s="92" t="str">
        <f t="shared" si="19"/>
        <v>2035–2036</v>
      </c>
      <c r="K190" s="92"/>
      <c r="L190" s="103"/>
      <c r="M190" s="92"/>
      <c r="N190" s="101"/>
      <c r="O190" s="93"/>
      <c r="Q190" s="61"/>
    </row>
    <row r="191" spans="1:17" s="55" customFormat="1" ht="20.25" customHeight="1" x14ac:dyDescent="0.2">
      <c r="A191" s="56">
        <v>49583</v>
      </c>
      <c r="B191" s="57">
        <f t="shared" si="15"/>
        <v>0</v>
      </c>
      <c r="C191" s="150"/>
      <c r="D191" s="58">
        <f t="shared" si="16"/>
        <v>0</v>
      </c>
      <c r="E191" s="59">
        <f t="shared" si="14"/>
        <v>0</v>
      </c>
      <c r="F191" s="58">
        <f t="shared" si="17"/>
        <v>0</v>
      </c>
      <c r="G191" s="60" t="e">
        <f>IF(AND(C191&lt;&gt;"",SUM(G$32:G190)&lt;E$23),$E$23/$E$28,0)</f>
        <v>#N/A</v>
      </c>
      <c r="H191" s="58">
        <f t="shared" si="18"/>
        <v>0</v>
      </c>
      <c r="I191" s="58">
        <f t="shared" si="20"/>
        <v>0</v>
      </c>
      <c r="J191" s="92" t="str">
        <f t="shared" si="19"/>
        <v>2035–2036</v>
      </c>
      <c r="K191" s="92"/>
      <c r="L191" s="103"/>
      <c r="M191" s="92"/>
      <c r="N191" s="101"/>
      <c r="O191" s="93"/>
      <c r="Q191" s="61"/>
    </row>
    <row r="192" spans="1:17" s="55" customFormat="1" ht="20.25" customHeight="1" x14ac:dyDescent="0.2">
      <c r="A192" s="56">
        <v>49614</v>
      </c>
      <c r="B192" s="57">
        <f t="shared" si="15"/>
        <v>0</v>
      </c>
      <c r="C192" s="150"/>
      <c r="D192" s="58">
        <f t="shared" si="16"/>
        <v>0</v>
      </c>
      <c r="E192" s="59">
        <f t="shared" si="14"/>
        <v>0</v>
      </c>
      <c r="F192" s="58">
        <f t="shared" si="17"/>
        <v>0</v>
      </c>
      <c r="G192" s="60" t="e">
        <f>IF(AND(C192&lt;&gt;"",SUM(G$32:G191)&lt;E$23),$E$23/$E$28,0)</f>
        <v>#N/A</v>
      </c>
      <c r="H192" s="58">
        <f t="shared" si="18"/>
        <v>0</v>
      </c>
      <c r="I192" s="58">
        <f t="shared" si="20"/>
        <v>0</v>
      </c>
      <c r="J192" s="92" t="str">
        <f t="shared" si="19"/>
        <v>2035–2036</v>
      </c>
      <c r="K192" s="92"/>
      <c r="L192" s="103"/>
      <c r="M192" s="92"/>
      <c r="N192" s="101"/>
      <c r="O192" s="93"/>
      <c r="Q192" s="61"/>
    </row>
    <row r="193" spans="1:17" s="55" customFormat="1" ht="20.25" customHeight="1" x14ac:dyDescent="0.2">
      <c r="A193" s="56">
        <v>49644</v>
      </c>
      <c r="B193" s="57">
        <f t="shared" si="15"/>
        <v>0</v>
      </c>
      <c r="C193" s="150"/>
      <c r="D193" s="58">
        <f t="shared" si="16"/>
        <v>0</v>
      </c>
      <c r="E193" s="59">
        <f t="shared" si="14"/>
        <v>0</v>
      </c>
      <c r="F193" s="58">
        <f t="shared" si="17"/>
        <v>0</v>
      </c>
      <c r="G193" s="60" t="e">
        <f>IF(AND(C193&lt;&gt;"",SUM(G$32:G192)&lt;E$23),$E$23/$E$28,0)</f>
        <v>#N/A</v>
      </c>
      <c r="H193" s="58">
        <f t="shared" si="18"/>
        <v>0</v>
      </c>
      <c r="I193" s="58">
        <f t="shared" si="20"/>
        <v>0</v>
      </c>
      <c r="J193" s="92" t="str">
        <f t="shared" si="19"/>
        <v>2035–2036</v>
      </c>
      <c r="K193" s="92"/>
      <c r="L193" s="103"/>
      <c r="M193" s="92"/>
      <c r="N193" s="101"/>
      <c r="O193" s="93"/>
      <c r="Q193" s="61"/>
    </row>
    <row r="194" spans="1:17" s="55" customFormat="1" ht="20.25" customHeight="1" x14ac:dyDescent="0.2">
      <c r="A194" s="56">
        <v>49675</v>
      </c>
      <c r="B194" s="57">
        <f t="shared" si="15"/>
        <v>0</v>
      </c>
      <c r="C194" s="150"/>
      <c r="D194" s="58">
        <f t="shared" si="16"/>
        <v>0</v>
      </c>
      <c r="E194" s="59">
        <f t="shared" si="14"/>
        <v>0</v>
      </c>
      <c r="F194" s="58">
        <f t="shared" si="17"/>
        <v>0</v>
      </c>
      <c r="G194" s="60" t="e">
        <f>IF(AND(C194&lt;&gt;"",SUM(G$32:G193)&lt;E$23),$E$23/$E$28,0)</f>
        <v>#N/A</v>
      </c>
      <c r="H194" s="58">
        <f t="shared" si="18"/>
        <v>0</v>
      </c>
      <c r="I194" s="58">
        <f t="shared" si="20"/>
        <v>0</v>
      </c>
      <c r="J194" s="92" t="str">
        <f t="shared" si="19"/>
        <v>2035–2036</v>
      </c>
      <c r="K194" s="92"/>
      <c r="L194" s="103"/>
      <c r="M194" s="92"/>
      <c r="N194" s="101"/>
      <c r="O194" s="93"/>
      <c r="Q194" s="61"/>
    </row>
    <row r="195" spans="1:17" s="55" customFormat="1" ht="20.25" customHeight="1" x14ac:dyDescent="0.2">
      <c r="A195" s="56">
        <v>49706</v>
      </c>
      <c r="B195" s="57">
        <f t="shared" si="15"/>
        <v>0</v>
      </c>
      <c r="C195" s="150"/>
      <c r="D195" s="58">
        <f t="shared" si="16"/>
        <v>0</v>
      </c>
      <c r="E195" s="59">
        <f t="shared" si="14"/>
        <v>0</v>
      </c>
      <c r="F195" s="58">
        <f t="shared" si="17"/>
        <v>0</v>
      </c>
      <c r="G195" s="60" t="e">
        <f>IF(AND(C195&lt;&gt;"",SUM(G$32:G194)&lt;E$23),$E$23/$E$28,0)</f>
        <v>#N/A</v>
      </c>
      <c r="H195" s="58">
        <f t="shared" si="18"/>
        <v>0</v>
      </c>
      <c r="I195" s="58">
        <f t="shared" si="20"/>
        <v>0</v>
      </c>
      <c r="J195" s="92" t="str">
        <f t="shared" si="19"/>
        <v>2035–2036</v>
      </c>
      <c r="K195" s="92"/>
      <c r="L195" s="103"/>
      <c r="M195" s="92"/>
      <c r="N195" s="101"/>
      <c r="O195" s="93"/>
      <c r="Q195" s="61"/>
    </row>
    <row r="196" spans="1:17" s="55" customFormat="1" ht="20.25" customHeight="1" x14ac:dyDescent="0.2">
      <c r="A196" s="56">
        <v>49735</v>
      </c>
      <c r="B196" s="57">
        <f t="shared" si="15"/>
        <v>0</v>
      </c>
      <c r="C196" s="150"/>
      <c r="D196" s="58">
        <f t="shared" si="16"/>
        <v>0</v>
      </c>
      <c r="E196" s="59">
        <f t="shared" si="14"/>
        <v>0</v>
      </c>
      <c r="F196" s="58">
        <f t="shared" si="17"/>
        <v>0</v>
      </c>
      <c r="G196" s="60" t="e">
        <f>IF(AND(C196&lt;&gt;"",SUM(G$32:G195)&lt;E$23),$E$23/$E$28,0)</f>
        <v>#N/A</v>
      </c>
      <c r="H196" s="58">
        <f t="shared" si="18"/>
        <v>0</v>
      </c>
      <c r="I196" s="58">
        <f t="shared" si="20"/>
        <v>0</v>
      </c>
      <c r="J196" s="92" t="str">
        <f t="shared" si="19"/>
        <v>2035–2036</v>
      </c>
      <c r="K196" s="92"/>
      <c r="L196" s="103"/>
      <c r="M196" s="92"/>
      <c r="N196" s="101"/>
      <c r="O196" s="93"/>
      <c r="Q196" s="61"/>
    </row>
    <row r="197" spans="1:17" s="55" customFormat="1" ht="20.25" customHeight="1" x14ac:dyDescent="0.2">
      <c r="A197" s="56">
        <v>49766</v>
      </c>
      <c r="B197" s="57">
        <f t="shared" si="15"/>
        <v>0</v>
      </c>
      <c r="C197" s="150"/>
      <c r="D197" s="58">
        <f t="shared" si="16"/>
        <v>0</v>
      </c>
      <c r="E197" s="59">
        <f t="shared" si="14"/>
        <v>0</v>
      </c>
      <c r="F197" s="58">
        <f t="shared" si="17"/>
        <v>0</v>
      </c>
      <c r="G197" s="60" t="e">
        <f>IF(AND(C197&lt;&gt;"",SUM(G$32:G196)&lt;E$23),$E$23/$E$28,0)</f>
        <v>#N/A</v>
      </c>
      <c r="H197" s="58">
        <f t="shared" si="18"/>
        <v>0</v>
      </c>
      <c r="I197" s="58">
        <f t="shared" si="20"/>
        <v>0</v>
      </c>
      <c r="J197" s="92" t="str">
        <f t="shared" si="19"/>
        <v>2035–2036</v>
      </c>
      <c r="K197" s="92"/>
      <c r="L197" s="103"/>
      <c r="M197" s="92"/>
      <c r="N197" s="101"/>
      <c r="O197" s="93"/>
      <c r="Q197" s="61"/>
    </row>
    <row r="198" spans="1:17" s="55" customFormat="1" ht="20.25" customHeight="1" x14ac:dyDescent="0.2">
      <c r="A198" s="56">
        <v>49796</v>
      </c>
      <c r="B198" s="57">
        <f t="shared" si="15"/>
        <v>0</v>
      </c>
      <c r="C198" s="150"/>
      <c r="D198" s="58">
        <f t="shared" si="16"/>
        <v>0</v>
      </c>
      <c r="E198" s="59">
        <f t="shared" si="14"/>
        <v>0</v>
      </c>
      <c r="F198" s="58">
        <f t="shared" si="17"/>
        <v>0</v>
      </c>
      <c r="G198" s="60" t="e">
        <f>IF(AND(C198&lt;&gt;"",SUM(G$32:G197)&lt;E$23),$E$23/$E$28,0)</f>
        <v>#N/A</v>
      </c>
      <c r="H198" s="58">
        <f t="shared" si="18"/>
        <v>0</v>
      </c>
      <c r="I198" s="58">
        <f t="shared" si="20"/>
        <v>0</v>
      </c>
      <c r="J198" s="92" t="str">
        <f t="shared" si="19"/>
        <v>2035–2036</v>
      </c>
      <c r="K198" s="92"/>
      <c r="L198" s="103"/>
      <c r="M198" s="92"/>
      <c r="N198" s="101"/>
      <c r="O198" s="93"/>
      <c r="Q198" s="61"/>
    </row>
    <row r="199" spans="1:17" s="55" customFormat="1" ht="20.25" customHeight="1" x14ac:dyDescent="0.2">
      <c r="A199" s="56">
        <v>49827</v>
      </c>
      <c r="B199" s="57">
        <f t="shared" si="15"/>
        <v>0</v>
      </c>
      <c r="C199" s="150"/>
      <c r="D199" s="58">
        <f t="shared" si="16"/>
        <v>0</v>
      </c>
      <c r="E199" s="59">
        <f t="shared" si="14"/>
        <v>0</v>
      </c>
      <c r="F199" s="58">
        <f t="shared" si="17"/>
        <v>0</v>
      </c>
      <c r="G199" s="60" t="e">
        <f>IF(AND(C199&lt;&gt;"",SUM(G$32:G198)&lt;E$23),$E$23/$E$28,0)</f>
        <v>#N/A</v>
      </c>
      <c r="H199" s="58">
        <f t="shared" si="18"/>
        <v>0</v>
      </c>
      <c r="I199" s="58">
        <f t="shared" si="20"/>
        <v>0</v>
      </c>
      <c r="J199" s="92" t="str">
        <f t="shared" si="19"/>
        <v>2035–2036</v>
      </c>
      <c r="K199" s="92"/>
      <c r="L199" s="103"/>
      <c r="M199" s="92"/>
      <c r="N199" s="101"/>
      <c r="O199" s="93"/>
      <c r="Q199" s="61"/>
    </row>
    <row r="200" spans="1:17" s="55" customFormat="1" ht="20.25" customHeight="1" x14ac:dyDescent="0.2">
      <c r="A200" s="56">
        <v>49857</v>
      </c>
      <c r="B200" s="57">
        <f t="shared" si="15"/>
        <v>0</v>
      </c>
      <c r="C200" s="150"/>
      <c r="D200" s="58">
        <f t="shared" si="16"/>
        <v>0</v>
      </c>
      <c r="E200" s="59">
        <f t="shared" si="14"/>
        <v>0</v>
      </c>
      <c r="F200" s="58">
        <f t="shared" si="17"/>
        <v>0</v>
      </c>
      <c r="G200" s="60" t="e">
        <f>IF(AND(C200&lt;&gt;"",SUM(G$32:G199)&lt;E$23),$E$23/$E$28,0)</f>
        <v>#N/A</v>
      </c>
      <c r="H200" s="58">
        <f t="shared" si="18"/>
        <v>0</v>
      </c>
      <c r="I200" s="58">
        <f t="shared" si="20"/>
        <v>0</v>
      </c>
      <c r="J200" s="92" t="str">
        <f t="shared" si="19"/>
        <v>2036–2037</v>
      </c>
      <c r="K200" s="92"/>
      <c r="L200" s="103"/>
      <c r="M200" s="92"/>
      <c r="N200" s="101"/>
      <c r="O200" s="93"/>
      <c r="Q200" s="61"/>
    </row>
    <row r="201" spans="1:17" s="55" customFormat="1" ht="20.25" customHeight="1" x14ac:dyDescent="0.2">
      <c r="A201" s="56">
        <v>49888</v>
      </c>
      <c r="B201" s="57">
        <f t="shared" si="15"/>
        <v>0</v>
      </c>
      <c r="C201" s="150"/>
      <c r="D201" s="58">
        <f t="shared" si="16"/>
        <v>0</v>
      </c>
      <c r="E201" s="59">
        <f t="shared" si="14"/>
        <v>0</v>
      </c>
      <c r="F201" s="58">
        <f t="shared" si="17"/>
        <v>0</v>
      </c>
      <c r="G201" s="60" t="e">
        <f>IF(AND(C201&lt;&gt;"",SUM(G$32:G200)&lt;E$23),$E$23/$E$28,0)</f>
        <v>#N/A</v>
      </c>
      <c r="H201" s="58">
        <f t="shared" si="18"/>
        <v>0</v>
      </c>
      <c r="I201" s="58">
        <f t="shared" si="20"/>
        <v>0</v>
      </c>
      <c r="J201" s="92" t="str">
        <f t="shared" si="19"/>
        <v>2036–2037</v>
      </c>
      <c r="K201" s="92"/>
      <c r="L201" s="103"/>
      <c r="M201" s="92"/>
      <c r="N201" s="101"/>
      <c r="O201" s="93"/>
      <c r="Q201" s="61"/>
    </row>
    <row r="202" spans="1:17" s="55" customFormat="1" ht="20.25" customHeight="1" x14ac:dyDescent="0.2">
      <c r="A202" s="56">
        <v>49919</v>
      </c>
      <c r="B202" s="57">
        <f t="shared" si="15"/>
        <v>0</v>
      </c>
      <c r="C202" s="150"/>
      <c r="D202" s="58">
        <f t="shared" si="16"/>
        <v>0</v>
      </c>
      <c r="E202" s="59">
        <f t="shared" si="14"/>
        <v>0</v>
      </c>
      <c r="F202" s="58">
        <f t="shared" si="17"/>
        <v>0</v>
      </c>
      <c r="G202" s="60" t="e">
        <f>IF(AND(C202&lt;&gt;"",SUM(G$32:G201)&lt;E$23),$E$23/$E$28,0)</f>
        <v>#N/A</v>
      </c>
      <c r="H202" s="58">
        <f t="shared" si="18"/>
        <v>0</v>
      </c>
      <c r="I202" s="58">
        <f t="shared" si="20"/>
        <v>0</v>
      </c>
      <c r="J202" s="92" t="str">
        <f t="shared" si="19"/>
        <v>2036–2037</v>
      </c>
      <c r="K202" s="92"/>
      <c r="L202" s="103"/>
      <c r="M202" s="92"/>
      <c r="N202" s="101"/>
      <c r="O202" s="93"/>
      <c r="Q202" s="61"/>
    </row>
    <row r="203" spans="1:17" s="55" customFormat="1" ht="20.25" customHeight="1" x14ac:dyDescent="0.2">
      <c r="A203" s="56">
        <v>49949</v>
      </c>
      <c r="B203" s="57">
        <f t="shared" si="15"/>
        <v>0</v>
      </c>
      <c r="C203" s="150"/>
      <c r="D203" s="58">
        <f t="shared" si="16"/>
        <v>0</v>
      </c>
      <c r="E203" s="59">
        <f t="shared" si="14"/>
        <v>0</v>
      </c>
      <c r="F203" s="58">
        <f t="shared" si="17"/>
        <v>0</v>
      </c>
      <c r="G203" s="60" t="e">
        <f>IF(AND(C203&lt;&gt;"",SUM(G$32:G202)&lt;E$23),$E$23/$E$28,0)</f>
        <v>#N/A</v>
      </c>
      <c r="H203" s="58">
        <f t="shared" si="18"/>
        <v>0</v>
      </c>
      <c r="I203" s="58">
        <f t="shared" si="20"/>
        <v>0</v>
      </c>
      <c r="J203" s="92" t="str">
        <f t="shared" si="19"/>
        <v>2036–2037</v>
      </c>
      <c r="K203" s="92"/>
      <c r="L203" s="103"/>
      <c r="M203" s="92"/>
      <c r="N203" s="101"/>
      <c r="O203" s="93"/>
      <c r="Q203" s="61"/>
    </row>
    <row r="204" spans="1:17" s="55" customFormat="1" ht="20.25" customHeight="1" x14ac:dyDescent="0.2">
      <c r="A204" s="56">
        <v>49980</v>
      </c>
      <c r="B204" s="57">
        <f t="shared" si="15"/>
        <v>0</v>
      </c>
      <c r="C204" s="150"/>
      <c r="D204" s="58">
        <f t="shared" si="16"/>
        <v>0</v>
      </c>
      <c r="E204" s="59">
        <f t="shared" si="14"/>
        <v>0</v>
      </c>
      <c r="F204" s="58">
        <f t="shared" si="17"/>
        <v>0</v>
      </c>
      <c r="G204" s="60" t="e">
        <f>IF(AND(C204&lt;&gt;"",SUM(G$32:G203)&lt;E$23),$E$23/$E$28,0)</f>
        <v>#N/A</v>
      </c>
      <c r="H204" s="58">
        <f t="shared" si="18"/>
        <v>0</v>
      </c>
      <c r="I204" s="58">
        <f t="shared" si="20"/>
        <v>0</v>
      </c>
      <c r="J204" s="92" t="str">
        <f t="shared" si="19"/>
        <v>2036–2037</v>
      </c>
      <c r="K204" s="92"/>
      <c r="L204" s="103"/>
      <c r="M204" s="92"/>
      <c r="N204" s="101"/>
      <c r="O204" s="93"/>
      <c r="Q204" s="61"/>
    </row>
    <row r="205" spans="1:17" s="55" customFormat="1" ht="20.25" customHeight="1" x14ac:dyDescent="0.2">
      <c r="A205" s="56">
        <v>50010</v>
      </c>
      <c r="B205" s="57">
        <f t="shared" si="15"/>
        <v>0</v>
      </c>
      <c r="C205" s="150"/>
      <c r="D205" s="58">
        <f t="shared" si="16"/>
        <v>0</v>
      </c>
      <c r="E205" s="59">
        <f t="shared" si="14"/>
        <v>0</v>
      </c>
      <c r="F205" s="58">
        <f t="shared" si="17"/>
        <v>0</v>
      </c>
      <c r="G205" s="60" t="e">
        <f>IF(AND(C205&lt;&gt;"",SUM(G$32:G204)&lt;E$23),$E$23/$E$28,0)</f>
        <v>#N/A</v>
      </c>
      <c r="H205" s="58">
        <f t="shared" si="18"/>
        <v>0</v>
      </c>
      <c r="I205" s="58">
        <f t="shared" si="20"/>
        <v>0</v>
      </c>
      <c r="J205" s="92" t="str">
        <f t="shared" si="19"/>
        <v>2036–2037</v>
      </c>
      <c r="K205" s="92"/>
      <c r="L205" s="103"/>
      <c r="M205" s="92"/>
      <c r="N205" s="101"/>
      <c r="O205" s="93"/>
      <c r="Q205" s="61"/>
    </row>
    <row r="206" spans="1:17" s="55" customFormat="1" ht="20.25" customHeight="1" x14ac:dyDescent="0.2">
      <c r="A206" s="56">
        <v>50041</v>
      </c>
      <c r="B206" s="57">
        <f t="shared" si="15"/>
        <v>0</v>
      </c>
      <c r="C206" s="150"/>
      <c r="D206" s="58">
        <f t="shared" si="16"/>
        <v>0</v>
      </c>
      <c r="E206" s="59">
        <f t="shared" si="14"/>
        <v>0</v>
      </c>
      <c r="F206" s="58">
        <f t="shared" si="17"/>
        <v>0</v>
      </c>
      <c r="G206" s="60" t="e">
        <f>IF(AND(C206&lt;&gt;"",SUM(G$32:G205)&lt;E$23),$E$23/$E$28,0)</f>
        <v>#N/A</v>
      </c>
      <c r="H206" s="58">
        <f t="shared" si="18"/>
        <v>0</v>
      </c>
      <c r="I206" s="58">
        <f t="shared" si="20"/>
        <v>0</v>
      </c>
      <c r="J206" s="92" t="str">
        <f t="shared" si="19"/>
        <v>2036–2037</v>
      </c>
      <c r="K206" s="92"/>
      <c r="L206" s="103"/>
      <c r="M206" s="92"/>
      <c r="N206" s="101"/>
      <c r="O206" s="93"/>
      <c r="Q206" s="61"/>
    </row>
    <row r="207" spans="1:17" s="55" customFormat="1" ht="20.25" customHeight="1" x14ac:dyDescent="0.2">
      <c r="A207" s="56">
        <v>50072</v>
      </c>
      <c r="B207" s="57">
        <f t="shared" si="15"/>
        <v>0</v>
      </c>
      <c r="C207" s="150"/>
      <c r="D207" s="58">
        <f t="shared" si="16"/>
        <v>0</v>
      </c>
      <c r="E207" s="59">
        <f t="shared" si="14"/>
        <v>0</v>
      </c>
      <c r="F207" s="58">
        <f t="shared" si="17"/>
        <v>0</v>
      </c>
      <c r="G207" s="60" t="e">
        <f>IF(AND(C207&lt;&gt;"",SUM(G$32:G206)&lt;E$23),$E$23/$E$28,0)</f>
        <v>#N/A</v>
      </c>
      <c r="H207" s="58">
        <f t="shared" si="18"/>
        <v>0</v>
      </c>
      <c r="I207" s="58">
        <f t="shared" si="20"/>
        <v>0</v>
      </c>
      <c r="J207" s="92" t="str">
        <f t="shared" si="19"/>
        <v>2036–2037</v>
      </c>
      <c r="K207" s="92"/>
      <c r="L207" s="103"/>
      <c r="M207" s="92"/>
      <c r="N207" s="101"/>
      <c r="O207" s="93"/>
      <c r="Q207" s="61"/>
    </row>
    <row r="208" spans="1:17" s="55" customFormat="1" ht="20.25" customHeight="1" x14ac:dyDescent="0.2">
      <c r="A208" s="56">
        <v>50100</v>
      </c>
      <c r="B208" s="57">
        <f t="shared" si="15"/>
        <v>0</v>
      </c>
      <c r="C208" s="150"/>
      <c r="D208" s="58">
        <f t="shared" si="16"/>
        <v>0</v>
      </c>
      <c r="E208" s="59">
        <f t="shared" si="14"/>
        <v>0</v>
      </c>
      <c r="F208" s="58">
        <f t="shared" si="17"/>
        <v>0</v>
      </c>
      <c r="G208" s="60" t="e">
        <f>IF(AND(C208&lt;&gt;"",SUM(G$32:G207)&lt;E$23),$E$23/$E$28,0)</f>
        <v>#N/A</v>
      </c>
      <c r="H208" s="58">
        <f t="shared" si="18"/>
        <v>0</v>
      </c>
      <c r="I208" s="58">
        <f t="shared" si="20"/>
        <v>0</v>
      </c>
      <c r="J208" s="92" t="str">
        <f t="shared" si="19"/>
        <v>2036–2037</v>
      </c>
      <c r="K208" s="92"/>
      <c r="L208" s="103"/>
      <c r="M208" s="92"/>
      <c r="N208" s="101"/>
      <c r="O208" s="93"/>
      <c r="Q208" s="61"/>
    </row>
    <row r="209" spans="1:17" s="55" customFormat="1" ht="20.25" customHeight="1" x14ac:dyDescent="0.2">
      <c r="A209" s="56">
        <v>50131</v>
      </c>
      <c r="B209" s="57">
        <f t="shared" si="15"/>
        <v>0</v>
      </c>
      <c r="C209" s="150"/>
      <c r="D209" s="58">
        <f t="shared" si="16"/>
        <v>0</v>
      </c>
      <c r="E209" s="59">
        <f t="shared" si="14"/>
        <v>0</v>
      </c>
      <c r="F209" s="58">
        <f t="shared" si="17"/>
        <v>0</v>
      </c>
      <c r="G209" s="60" t="e">
        <f>IF(AND(C209&lt;&gt;"",SUM(G$32:G208)&lt;E$23),$E$23/$E$28,0)</f>
        <v>#N/A</v>
      </c>
      <c r="H209" s="58">
        <f t="shared" si="18"/>
        <v>0</v>
      </c>
      <c r="I209" s="58">
        <f t="shared" si="20"/>
        <v>0</v>
      </c>
      <c r="J209" s="92" t="str">
        <f t="shared" si="19"/>
        <v>2036–2037</v>
      </c>
      <c r="K209" s="92"/>
      <c r="L209" s="103"/>
      <c r="M209" s="92"/>
      <c r="N209" s="101"/>
      <c r="O209" s="93"/>
      <c r="Q209" s="61"/>
    </row>
    <row r="210" spans="1:17" s="55" customFormat="1" ht="20.25" customHeight="1" x14ac:dyDescent="0.2">
      <c r="A210" s="56">
        <v>50161</v>
      </c>
      <c r="B210" s="57">
        <f t="shared" si="15"/>
        <v>0</v>
      </c>
      <c r="C210" s="150"/>
      <c r="D210" s="58">
        <f t="shared" si="16"/>
        <v>0</v>
      </c>
      <c r="E210" s="59">
        <f t="shared" si="14"/>
        <v>0</v>
      </c>
      <c r="F210" s="58">
        <f t="shared" si="17"/>
        <v>0</v>
      </c>
      <c r="G210" s="60" t="e">
        <f>IF(AND(C210&lt;&gt;"",SUM(G$32:G209)&lt;E$23),$E$23/$E$28,0)</f>
        <v>#N/A</v>
      </c>
      <c r="H210" s="58">
        <f t="shared" si="18"/>
        <v>0</v>
      </c>
      <c r="I210" s="58">
        <f t="shared" si="20"/>
        <v>0</v>
      </c>
      <c r="J210" s="92" t="str">
        <f t="shared" si="19"/>
        <v>2036–2037</v>
      </c>
      <c r="K210" s="92"/>
      <c r="L210" s="103"/>
      <c r="M210" s="92"/>
      <c r="N210" s="101"/>
      <c r="O210" s="93"/>
      <c r="Q210" s="61"/>
    </row>
    <row r="211" spans="1:17" s="55" customFormat="1" ht="20.25" customHeight="1" x14ac:dyDescent="0.2">
      <c r="A211" s="56">
        <v>50192</v>
      </c>
      <c r="B211" s="57">
        <f t="shared" si="15"/>
        <v>0</v>
      </c>
      <c r="C211" s="150"/>
      <c r="D211" s="58">
        <f t="shared" si="16"/>
        <v>0</v>
      </c>
      <c r="E211" s="59">
        <f t="shared" si="14"/>
        <v>0</v>
      </c>
      <c r="F211" s="58">
        <f t="shared" si="17"/>
        <v>0</v>
      </c>
      <c r="G211" s="60" t="e">
        <f>IF(AND(C211&lt;&gt;"",SUM(G$32:G210)&lt;E$23),$E$23/$E$28,0)</f>
        <v>#N/A</v>
      </c>
      <c r="H211" s="58">
        <f t="shared" si="18"/>
        <v>0</v>
      </c>
      <c r="I211" s="58">
        <f t="shared" si="20"/>
        <v>0</v>
      </c>
      <c r="J211" s="92" t="str">
        <f t="shared" si="19"/>
        <v>2036–2037</v>
      </c>
      <c r="K211" s="92"/>
      <c r="L211" s="103"/>
      <c r="M211" s="92"/>
      <c r="N211" s="101"/>
      <c r="O211" s="93"/>
      <c r="Q211" s="61"/>
    </row>
    <row r="212" spans="1:17" s="55" customFormat="1" ht="20.25" customHeight="1" x14ac:dyDescent="0.2">
      <c r="A212" s="56">
        <v>50222</v>
      </c>
      <c r="B212" s="57">
        <f t="shared" si="15"/>
        <v>0</v>
      </c>
      <c r="C212" s="150"/>
      <c r="D212" s="58">
        <f t="shared" si="16"/>
        <v>0</v>
      </c>
      <c r="E212" s="59">
        <f t="shared" si="14"/>
        <v>0</v>
      </c>
      <c r="F212" s="58">
        <f t="shared" si="17"/>
        <v>0</v>
      </c>
      <c r="G212" s="60" t="e">
        <f>IF(AND(C212&lt;&gt;"",SUM(G$32:G211)&lt;E$23),$E$23/$E$28,0)</f>
        <v>#N/A</v>
      </c>
      <c r="H212" s="58">
        <f t="shared" si="18"/>
        <v>0</v>
      </c>
      <c r="I212" s="58">
        <f t="shared" si="20"/>
        <v>0</v>
      </c>
      <c r="J212" s="92" t="str">
        <f t="shared" si="19"/>
        <v>2037–2038</v>
      </c>
      <c r="K212" s="92"/>
      <c r="L212" s="103"/>
      <c r="M212" s="92"/>
      <c r="N212" s="101"/>
      <c r="O212" s="93"/>
      <c r="Q212" s="61"/>
    </row>
    <row r="213" spans="1:17" s="55" customFormat="1" ht="20.25" customHeight="1" x14ac:dyDescent="0.2">
      <c r="A213" s="56">
        <v>50253</v>
      </c>
      <c r="B213" s="57">
        <f t="shared" si="15"/>
        <v>0</v>
      </c>
      <c r="C213" s="150"/>
      <c r="D213" s="58">
        <f t="shared" si="16"/>
        <v>0</v>
      </c>
      <c r="E213" s="59">
        <f t="shared" si="14"/>
        <v>0</v>
      </c>
      <c r="F213" s="58">
        <f t="shared" si="17"/>
        <v>0</v>
      </c>
      <c r="G213" s="60" t="e">
        <f>IF(AND(C213&lt;&gt;"",SUM(G$32:G212)&lt;E$23),$E$23/$E$28,0)</f>
        <v>#N/A</v>
      </c>
      <c r="H213" s="58">
        <f t="shared" si="18"/>
        <v>0</v>
      </c>
      <c r="I213" s="58">
        <f t="shared" si="20"/>
        <v>0</v>
      </c>
      <c r="J213" s="92" t="str">
        <f t="shared" si="19"/>
        <v>2037–2038</v>
      </c>
      <c r="K213" s="92"/>
      <c r="L213" s="103"/>
      <c r="M213" s="92"/>
      <c r="N213" s="101"/>
      <c r="O213" s="93"/>
      <c r="Q213" s="61"/>
    </row>
    <row r="214" spans="1:17" s="55" customFormat="1" ht="20.25" customHeight="1" x14ac:dyDescent="0.2">
      <c r="A214" s="56">
        <v>50284</v>
      </c>
      <c r="B214" s="57">
        <f t="shared" si="15"/>
        <v>0</v>
      </c>
      <c r="C214" s="150"/>
      <c r="D214" s="58">
        <f t="shared" si="16"/>
        <v>0</v>
      </c>
      <c r="E214" s="59">
        <f t="shared" si="14"/>
        <v>0</v>
      </c>
      <c r="F214" s="58">
        <f t="shared" si="17"/>
        <v>0</v>
      </c>
      <c r="G214" s="60" t="e">
        <f>IF(AND(C214&lt;&gt;"",SUM(G$32:G213)&lt;E$23),$E$23/$E$28,0)</f>
        <v>#N/A</v>
      </c>
      <c r="H214" s="58">
        <f t="shared" si="18"/>
        <v>0</v>
      </c>
      <c r="I214" s="58">
        <f t="shared" si="20"/>
        <v>0</v>
      </c>
      <c r="J214" s="92" t="str">
        <f t="shared" si="19"/>
        <v>2037–2038</v>
      </c>
      <c r="K214" s="92"/>
      <c r="L214" s="103"/>
      <c r="M214" s="92"/>
      <c r="N214" s="101"/>
      <c r="O214" s="93"/>
      <c r="Q214" s="61"/>
    </row>
    <row r="215" spans="1:17" s="55" customFormat="1" ht="20.25" customHeight="1" x14ac:dyDescent="0.2">
      <c r="A215" s="56">
        <v>50314</v>
      </c>
      <c r="B215" s="57">
        <f t="shared" si="15"/>
        <v>0</v>
      </c>
      <c r="C215" s="150"/>
      <c r="D215" s="58">
        <f t="shared" si="16"/>
        <v>0</v>
      </c>
      <c r="E215" s="59">
        <f t="shared" si="14"/>
        <v>0</v>
      </c>
      <c r="F215" s="58">
        <f t="shared" si="17"/>
        <v>0</v>
      </c>
      <c r="G215" s="60" t="e">
        <f>IF(AND(C215&lt;&gt;"",SUM(G$32:G214)&lt;E$23),$E$23/$E$28,0)</f>
        <v>#N/A</v>
      </c>
      <c r="H215" s="58">
        <f t="shared" si="18"/>
        <v>0</v>
      </c>
      <c r="I215" s="58">
        <f t="shared" si="20"/>
        <v>0</v>
      </c>
      <c r="J215" s="92" t="str">
        <f t="shared" si="19"/>
        <v>2037–2038</v>
      </c>
      <c r="K215" s="92"/>
      <c r="L215" s="103"/>
      <c r="M215" s="92"/>
      <c r="N215" s="101"/>
      <c r="O215" s="93"/>
      <c r="Q215" s="61"/>
    </row>
    <row r="216" spans="1:17" s="55" customFormat="1" ht="20.25" customHeight="1" x14ac:dyDescent="0.2">
      <c r="A216" s="56">
        <v>50345</v>
      </c>
      <c r="B216" s="57">
        <f t="shared" si="15"/>
        <v>0</v>
      </c>
      <c r="C216" s="150"/>
      <c r="D216" s="58">
        <f t="shared" si="16"/>
        <v>0</v>
      </c>
      <c r="E216" s="59">
        <f t="shared" si="14"/>
        <v>0</v>
      </c>
      <c r="F216" s="58">
        <f t="shared" si="17"/>
        <v>0</v>
      </c>
      <c r="G216" s="60" t="e">
        <f>IF(AND(C216&lt;&gt;"",SUM(G$32:G215)&lt;E$23),$E$23/$E$28,0)</f>
        <v>#N/A</v>
      </c>
      <c r="H216" s="58">
        <f t="shared" si="18"/>
        <v>0</v>
      </c>
      <c r="I216" s="58">
        <f t="shared" si="20"/>
        <v>0</v>
      </c>
      <c r="J216" s="92" t="str">
        <f t="shared" si="19"/>
        <v>2037–2038</v>
      </c>
      <c r="K216" s="92"/>
      <c r="L216" s="103"/>
      <c r="M216" s="92"/>
      <c r="N216" s="101"/>
      <c r="O216" s="93"/>
      <c r="Q216" s="61"/>
    </row>
    <row r="217" spans="1:17" s="55" customFormat="1" ht="20.25" customHeight="1" x14ac:dyDescent="0.2">
      <c r="A217" s="56">
        <v>50375</v>
      </c>
      <c r="B217" s="57">
        <f t="shared" si="15"/>
        <v>0</v>
      </c>
      <c r="C217" s="150"/>
      <c r="D217" s="58">
        <f t="shared" si="16"/>
        <v>0</v>
      </c>
      <c r="E217" s="59">
        <f t="shared" si="14"/>
        <v>0</v>
      </c>
      <c r="F217" s="58">
        <f t="shared" si="17"/>
        <v>0</v>
      </c>
      <c r="G217" s="60" t="e">
        <f>IF(AND(C217&lt;&gt;"",SUM(G$32:G216)&lt;E$23),$E$23/$E$28,0)</f>
        <v>#N/A</v>
      </c>
      <c r="H217" s="58">
        <f t="shared" si="18"/>
        <v>0</v>
      </c>
      <c r="I217" s="58">
        <f t="shared" si="20"/>
        <v>0</v>
      </c>
      <c r="J217" s="92" t="str">
        <f t="shared" si="19"/>
        <v>2037–2038</v>
      </c>
      <c r="K217" s="92"/>
      <c r="L217" s="103"/>
      <c r="M217" s="92"/>
      <c r="N217" s="101"/>
      <c r="O217" s="93"/>
      <c r="Q217" s="61"/>
    </row>
    <row r="218" spans="1:17" s="55" customFormat="1" ht="20.25" customHeight="1" x14ac:dyDescent="0.2">
      <c r="A218" s="56">
        <v>50406</v>
      </c>
      <c r="B218" s="57">
        <f t="shared" si="15"/>
        <v>0</v>
      </c>
      <c r="C218" s="150"/>
      <c r="D218" s="58">
        <f t="shared" si="16"/>
        <v>0</v>
      </c>
      <c r="E218" s="59">
        <f t="shared" si="14"/>
        <v>0</v>
      </c>
      <c r="F218" s="58">
        <f t="shared" si="17"/>
        <v>0</v>
      </c>
      <c r="G218" s="60" t="e">
        <f>IF(AND(C218&lt;&gt;"",SUM(G$32:G217)&lt;E$23),$E$23/$E$28,0)</f>
        <v>#N/A</v>
      </c>
      <c r="H218" s="58">
        <f t="shared" si="18"/>
        <v>0</v>
      </c>
      <c r="I218" s="58">
        <f t="shared" si="20"/>
        <v>0</v>
      </c>
      <c r="J218" s="92" t="str">
        <f t="shared" si="19"/>
        <v>2037–2038</v>
      </c>
      <c r="K218" s="92"/>
      <c r="L218" s="103"/>
      <c r="M218" s="92"/>
      <c r="N218" s="101"/>
      <c r="O218" s="93"/>
      <c r="Q218" s="61"/>
    </row>
    <row r="219" spans="1:17" s="55" customFormat="1" ht="20.25" customHeight="1" x14ac:dyDescent="0.2">
      <c r="A219" s="56">
        <v>50437</v>
      </c>
      <c r="B219" s="57">
        <f t="shared" si="15"/>
        <v>0</v>
      </c>
      <c r="C219" s="150"/>
      <c r="D219" s="58">
        <f t="shared" si="16"/>
        <v>0</v>
      </c>
      <c r="E219" s="59">
        <f t="shared" si="14"/>
        <v>0</v>
      </c>
      <c r="F219" s="58">
        <f t="shared" si="17"/>
        <v>0</v>
      </c>
      <c r="G219" s="60" t="e">
        <f>IF(AND(C219&lt;&gt;"",SUM(G$32:G218)&lt;E$23),$E$23/$E$28,0)</f>
        <v>#N/A</v>
      </c>
      <c r="H219" s="58">
        <f t="shared" si="18"/>
        <v>0</v>
      </c>
      <c r="I219" s="58">
        <f t="shared" si="20"/>
        <v>0</v>
      </c>
      <c r="J219" s="92" t="str">
        <f t="shared" si="19"/>
        <v>2037–2038</v>
      </c>
      <c r="K219" s="92"/>
      <c r="L219" s="103"/>
      <c r="M219" s="92"/>
      <c r="N219" s="101"/>
      <c r="O219" s="93"/>
      <c r="Q219" s="61"/>
    </row>
    <row r="220" spans="1:17" s="55" customFormat="1" ht="20.25" customHeight="1" x14ac:dyDescent="0.2">
      <c r="A220" s="56">
        <v>50465</v>
      </c>
      <c r="B220" s="57">
        <f t="shared" si="15"/>
        <v>0</v>
      </c>
      <c r="C220" s="150"/>
      <c r="D220" s="58">
        <f t="shared" si="16"/>
        <v>0</v>
      </c>
      <c r="E220" s="59">
        <f t="shared" si="14"/>
        <v>0</v>
      </c>
      <c r="F220" s="58">
        <f t="shared" si="17"/>
        <v>0</v>
      </c>
      <c r="G220" s="60" t="e">
        <f>IF(AND(C220&lt;&gt;"",SUM(G$32:G219)&lt;E$23),$E$23/$E$28,0)</f>
        <v>#N/A</v>
      </c>
      <c r="H220" s="58">
        <f t="shared" si="18"/>
        <v>0</v>
      </c>
      <c r="I220" s="58">
        <f t="shared" si="20"/>
        <v>0</v>
      </c>
      <c r="J220" s="92" t="str">
        <f t="shared" si="19"/>
        <v>2037–2038</v>
      </c>
      <c r="K220" s="92"/>
      <c r="L220" s="103"/>
      <c r="M220" s="92"/>
      <c r="N220" s="101"/>
      <c r="O220" s="93"/>
      <c r="Q220" s="61"/>
    </row>
    <row r="221" spans="1:17" s="55" customFormat="1" ht="20.25" customHeight="1" x14ac:dyDescent="0.2">
      <c r="A221" s="56">
        <v>50496</v>
      </c>
      <c r="B221" s="57">
        <f t="shared" si="15"/>
        <v>0</v>
      </c>
      <c r="C221" s="150"/>
      <c r="D221" s="58">
        <f t="shared" si="16"/>
        <v>0</v>
      </c>
      <c r="E221" s="59">
        <f t="shared" si="14"/>
        <v>0</v>
      </c>
      <c r="F221" s="58">
        <f t="shared" si="17"/>
        <v>0</v>
      </c>
      <c r="G221" s="60" t="e">
        <f>IF(AND(C221&lt;&gt;"",SUM(G$32:G220)&lt;E$23),$E$23/$E$28,0)</f>
        <v>#N/A</v>
      </c>
      <c r="H221" s="58">
        <f t="shared" si="18"/>
        <v>0</v>
      </c>
      <c r="I221" s="58">
        <f t="shared" si="20"/>
        <v>0</v>
      </c>
      <c r="J221" s="92" t="str">
        <f t="shared" si="19"/>
        <v>2037–2038</v>
      </c>
      <c r="K221" s="92"/>
      <c r="L221" s="103"/>
      <c r="M221" s="92"/>
      <c r="N221" s="101"/>
      <c r="O221" s="93"/>
      <c r="Q221" s="61"/>
    </row>
    <row r="222" spans="1:17" s="55" customFormat="1" ht="20.25" customHeight="1" x14ac:dyDescent="0.2">
      <c r="A222" s="56">
        <v>50526</v>
      </c>
      <c r="B222" s="57">
        <f t="shared" si="15"/>
        <v>0</v>
      </c>
      <c r="C222" s="150"/>
      <c r="D222" s="58">
        <f t="shared" si="16"/>
        <v>0</v>
      </c>
      <c r="E222" s="59">
        <f t="shared" si="14"/>
        <v>0</v>
      </c>
      <c r="F222" s="58">
        <f t="shared" si="17"/>
        <v>0</v>
      </c>
      <c r="G222" s="60" t="e">
        <f>IF(AND(C222&lt;&gt;"",SUM(G$32:G221)&lt;E$23),$E$23/$E$28,0)</f>
        <v>#N/A</v>
      </c>
      <c r="H222" s="58">
        <f t="shared" si="18"/>
        <v>0</v>
      </c>
      <c r="I222" s="58">
        <f t="shared" si="20"/>
        <v>0</v>
      </c>
      <c r="J222" s="92" t="str">
        <f t="shared" si="19"/>
        <v>2037–2038</v>
      </c>
      <c r="K222" s="92"/>
      <c r="L222" s="103"/>
      <c r="M222" s="92"/>
      <c r="N222" s="101"/>
      <c r="O222" s="93"/>
      <c r="Q222" s="61"/>
    </row>
    <row r="223" spans="1:17" s="55" customFormat="1" ht="20.25" customHeight="1" x14ac:dyDescent="0.2">
      <c r="A223" s="56">
        <v>50557</v>
      </c>
      <c r="B223" s="57">
        <f t="shared" si="15"/>
        <v>0</v>
      </c>
      <c r="C223" s="150"/>
      <c r="D223" s="58">
        <f t="shared" si="16"/>
        <v>0</v>
      </c>
      <c r="E223" s="59">
        <f t="shared" si="14"/>
        <v>0</v>
      </c>
      <c r="F223" s="58">
        <f t="shared" si="17"/>
        <v>0</v>
      </c>
      <c r="G223" s="60" t="e">
        <f>IF(AND(C223&lt;&gt;"",SUM(G$32:G222)&lt;E$23),$E$23/$E$28,0)</f>
        <v>#N/A</v>
      </c>
      <c r="H223" s="58">
        <f t="shared" si="18"/>
        <v>0</v>
      </c>
      <c r="I223" s="58">
        <f t="shared" si="20"/>
        <v>0</v>
      </c>
      <c r="J223" s="92" t="str">
        <f t="shared" si="19"/>
        <v>2037–2038</v>
      </c>
      <c r="K223" s="92"/>
      <c r="L223" s="103"/>
      <c r="M223" s="92"/>
      <c r="N223" s="101"/>
      <c r="O223" s="93"/>
      <c r="Q223" s="61"/>
    </row>
    <row r="224" spans="1:17" s="55" customFormat="1" ht="20.25" customHeight="1" x14ac:dyDescent="0.2">
      <c r="A224" s="56">
        <v>50587</v>
      </c>
      <c r="B224" s="57">
        <f t="shared" si="15"/>
        <v>0</v>
      </c>
      <c r="C224" s="150"/>
      <c r="D224" s="58">
        <f t="shared" si="16"/>
        <v>0</v>
      </c>
      <c r="E224" s="59">
        <f t="shared" ref="E224:E287" si="21">C224-D224</f>
        <v>0</v>
      </c>
      <c r="F224" s="58">
        <f t="shared" si="17"/>
        <v>0</v>
      </c>
      <c r="G224" s="60" t="e">
        <f>IF(AND(C224&lt;&gt;"",SUM(G$32:G223)&lt;E$23),$E$23/$E$28,0)</f>
        <v>#N/A</v>
      </c>
      <c r="H224" s="58">
        <f t="shared" si="18"/>
        <v>0</v>
      </c>
      <c r="I224" s="58">
        <f t="shared" si="20"/>
        <v>0</v>
      </c>
      <c r="J224" s="92" t="str">
        <f t="shared" si="19"/>
        <v>2038–2039</v>
      </c>
      <c r="K224" s="92"/>
      <c r="L224" s="103"/>
      <c r="M224" s="92"/>
      <c r="N224" s="101"/>
      <c r="O224" s="93"/>
      <c r="Q224" s="61"/>
    </row>
    <row r="225" spans="1:17" s="55" customFormat="1" ht="20.25" customHeight="1" x14ac:dyDescent="0.2">
      <c r="A225" s="56">
        <v>50618</v>
      </c>
      <c r="B225" s="57">
        <f t="shared" ref="B225:B288" si="22">IF(C225&gt;0,C225*-1,C225)</f>
        <v>0</v>
      </c>
      <c r="C225" s="150"/>
      <c r="D225" s="58">
        <f t="shared" ref="D225:D288" si="23">IF(C225="",0,IF($E$14="Beginning",IF(C224&lt;&gt;"",$F224*$E$7/12,0),IF(C224&lt;&gt;"",$F224*$E$7/12,$E$21*$E$7/12)))</f>
        <v>0</v>
      </c>
      <c r="E225" s="59">
        <f t="shared" si="21"/>
        <v>0</v>
      </c>
      <c r="F225" s="58">
        <f t="shared" ref="F225:F288" si="24">IF(C225="",0,IF(C224="",$E$21-E225,IF(C225&lt;&gt;"",F224-E225)))</f>
        <v>0</v>
      </c>
      <c r="G225" s="60" t="e">
        <f>IF(AND(C225&lt;&gt;"",SUM(G$32:G224)&lt;E$23),$E$23/$E$28,0)</f>
        <v>#N/A</v>
      </c>
      <c r="H225" s="58">
        <f t="shared" ref="H225:H288" si="25">IF(C225&lt;&gt;"",G225+H224,0)</f>
        <v>0</v>
      </c>
      <c r="I225" s="58">
        <f t="shared" si="20"/>
        <v>0</v>
      </c>
      <c r="J225" s="92" t="str">
        <f t="shared" ref="J225:J288" si="26">IF(OR(MONTH(A225)=1,MONTH(A225)=2,MONTH(A225)=3,MONTH(A225)=4,MONTH(A225)=5,MONTH(A225)=6),YEAR(A225)-1&amp;"–"&amp;YEAR(A225),YEAR(A225)&amp;"–"&amp;YEAR(A225)+1)</f>
        <v>2038–2039</v>
      </c>
      <c r="K225" s="92"/>
      <c r="L225" s="103"/>
      <c r="M225" s="92"/>
      <c r="N225" s="101"/>
      <c r="O225" s="93"/>
      <c r="Q225" s="61"/>
    </row>
    <row r="226" spans="1:17" s="55" customFormat="1" ht="20.25" customHeight="1" x14ac:dyDescent="0.2">
      <c r="A226" s="56">
        <v>50649</v>
      </c>
      <c r="B226" s="57">
        <f t="shared" si="22"/>
        <v>0</v>
      </c>
      <c r="C226" s="150"/>
      <c r="D226" s="58">
        <f t="shared" si="23"/>
        <v>0</v>
      </c>
      <c r="E226" s="59">
        <f t="shared" si="21"/>
        <v>0</v>
      </c>
      <c r="F226" s="58">
        <f t="shared" si="24"/>
        <v>0</v>
      </c>
      <c r="G226" s="60" t="e">
        <f>IF(AND(C226&lt;&gt;"",SUM(G$32:G225)&lt;E$23),$E$23/$E$28,0)</f>
        <v>#N/A</v>
      </c>
      <c r="H226" s="58">
        <f t="shared" si="25"/>
        <v>0</v>
      </c>
      <c r="I226" s="58">
        <f t="shared" si="20"/>
        <v>0</v>
      </c>
      <c r="J226" s="92" t="str">
        <f t="shared" si="26"/>
        <v>2038–2039</v>
      </c>
      <c r="K226" s="92"/>
      <c r="L226" s="103"/>
      <c r="M226" s="92"/>
      <c r="N226" s="101"/>
      <c r="O226" s="93"/>
      <c r="Q226" s="61"/>
    </row>
    <row r="227" spans="1:17" s="55" customFormat="1" ht="20.25" customHeight="1" x14ac:dyDescent="0.2">
      <c r="A227" s="56">
        <v>50679</v>
      </c>
      <c r="B227" s="57">
        <f t="shared" si="22"/>
        <v>0</v>
      </c>
      <c r="C227" s="150"/>
      <c r="D227" s="58">
        <f t="shared" si="23"/>
        <v>0</v>
      </c>
      <c r="E227" s="59">
        <f t="shared" si="21"/>
        <v>0</v>
      </c>
      <c r="F227" s="58">
        <f t="shared" si="24"/>
        <v>0</v>
      </c>
      <c r="G227" s="60" t="e">
        <f>IF(AND(C227&lt;&gt;"",SUM(G$32:G226)&lt;E$23),$E$23/$E$28,0)</f>
        <v>#N/A</v>
      </c>
      <c r="H227" s="58">
        <f t="shared" si="25"/>
        <v>0</v>
      </c>
      <c r="I227" s="58">
        <f t="shared" ref="I227:I290" si="27">IF(C227&lt;&gt;"",$E$23-H227,0)</f>
        <v>0</v>
      </c>
      <c r="J227" s="92" t="str">
        <f t="shared" si="26"/>
        <v>2038–2039</v>
      </c>
      <c r="K227" s="92"/>
      <c r="L227" s="103"/>
      <c r="M227" s="92"/>
      <c r="N227" s="101"/>
      <c r="O227" s="93"/>
      <c r="Q227" s="61"/>
    </row>
    <row r="228" spans="1:17" s="55" customFormat="1" ht="20.25" customHeight="1" x14ac:dyDescent="0.2">
      <c r="A228" s="56">
        <v>50710</v>
      </c>
      <c r="B228" s="57">
        <f t="shared" si="22"/>
        <v>0</v>
      </c>
      <c r="C228" s="150"/>
      <c r="D228" s="58">
        <f t="shared" si="23"/>
        <v>0</v>
      </c>
      <c r="E228" s="59">
        <f t="shared" si="21"/>
        <v>0</v>
      </c>
      <c r="F228" s="58">
        <f t="shared" si="24"/>
        <v>0</v>
      </c>
      <c r="G228" s="60" t="e">
        <f>IF(AND(C228&lt;&gt;"",SUM(G$32:G227)&lt;E$23),$E$23/$E$28,0)</f>
        <v>#N/A</v>
      </c>
      <c r="H228" s="58">
        <f t="shared" si="25"/>
        <v>0</v>
      </c>
      <c r="I228" s="58">
        <f t="shared" si="27"/>
        <v>0</v>
      </c>
      <c r="J228" s="92" t="str">
        <f t="shared" si="26"/>
        <v>2038–2039</v>
      </c>
      <c r="K228" s="92"/>
      <c r="L228" s="103"/>
      <c r="M228" s="92"/>
      <c r="N228" s="101"/>
      <c r="O228" s="93"/>
      <c r="Q228" s="61"/>
    </row>
    <row r="229" spans="1:17" s="55" customFormat="1" ht="20.25" customHeight="1" x14ac:dyDescent="0.2">
      <c r="A229" s="56">
        <v>50740</v>
      </c>
      <c r="B229" s="57">
        <f t="shared" si="22"/>
        <v>0</v>
      </c>
      <c r="C229" s="150"/>
      <c r="D229" s="58">
        <f t="shared" si="23"/>
        <v>0</v>
      </c>
      <c r="E229" s="59">
        <f t="shared" si="21"/>
        <v>0</v>
      </c>
      <c r="F229" s="58">
        <f t="shared" si="24"/>
        <v>0</v>
      </c>
      <c r="G229" s="60" t="e">
        <f>IF(AND(C229&lt;&gt;"",SUM(G$32:G228)&lt;E$23),$E$23/$E$28,0)</f>
        <v>#N/A</v>
      </c>
      <c r="H229" s="58">
        <f t="shared" si="25"/>
        <v>0</v>
      </c>
      <c r="I229" s="58">
        <f t="shared" si="27"/>
        <v>0</v>
      </c>
      <c r="J229" s="92" t="str">
        <f t="shared" si="26"/>
        <v>2038–2039</v>
      </c>
      <c r="K229" s="92"/>
      <c r="L229" s="103"/>
      <c r="M229" s="92"/>
      <c r="N229" s="101"/>
      <c r="O229" s="93"/>
      <c r="Q229" s="61"/>
    </row>
    <row r="230" spans="1:17" s="55" customFormat="1" ht="20.25" customHeight="1" x14ac:dyDescent="0.2">
      <c r="A230" s="56">
        <v>50771</v>
      </c>
      <c r="B230" s="57">
        <f t="shared" si="22"/>
        <v>0</v>
      </c>
      <c r="C230" s="150"/>
      <c r="D230" s="58">
        <f t="shared" si="23"/>
        <v>0</v>
      </c>
      <c r="E230" s="59">
        <f t="shared" si="21"/>
        <v>0</v>
      </c>
      <c r="F230" s="58">
        <f t="shared" si="24"/>
        <v>0</v>
      </c>
      <c r="G230" s="60" t="e">
        <f>IF(AND(C230&lt;&gt;"",SUM(G$32:G229)&lt;E$23),$E$23/$E$28,0)</f>
        <v>#N/A</v>
      </c>
      <c r="H230" s="58">
        <f t="shared" si="25"/>
        <v>0</v>
      </c>
      <c r="I230" s="58">
        <f t="shared" si="27"/>
        <v>0</v>
      </c>
      <c r="J230" s="92" t="str">
        <f t="shared" si="26"/>
        <v>2038–2039</v>
      </c>
      <c r="K230" s="92"/>
      <c r="L230" s="103"/>
      <c r="M230" s="92"/>
      <c r="N230" s="101"/>
      <c r="O230" s="93"/>
      <c r="Q230" s="61"/>
    </row>
    <row r="231" spans="1:17" s="55" customFormat="1" ht="20.25" customHeight="1" x14ac:dyDescent="0.2">
      <c r="A231" s="56">
        <v>50802</v>
      </c>
      <c r="B231" s="57">
        <f t="shared" si="22"/>
        <v>0</v>
      </c>
      <c r="C231" s="150"/>
      <c r="D231" s="58">
        <f t="shared" si="23"/>
        <v>0</v>
      </c>
      <c r="E231" s="59">
        <f t="shared" si="21"/>
        <v>0</v>
      </c>
      <c r="F231" s="58">
        <f t="shared" si="24"/>
        <v>0</v>
      </c>
      <c r="G231" s="60" t="e">
        <f>IF(AND(C231&lt;&gt;"",SUM(G$32:G230)&lt;E$23),$E$23/$E$28,0)</f>
        <v>#N/A</v>
      </c>
      <c r="H231" s="58">
        <f t="shared" si="25"/>
        <v>0</v>
      </c>
      <c r="I231" s="58">
        <f t="shared" si="27"/>
        <v>0</v>
      </c>
      <c r="J231" s="92" t="str">
        <f t="shared" si="26"/>
        <v>2038–2039</v>
      </c>
      <c r="K231" s="92"/>
      <c r="L231" s="103"/>
      <c r="M231" s="92"/>
      <c r="N231" s="101"/>
      <c r="O231" s="93"/>
      <c r="Q231" s="61"/>
    </row>
    <row r="232" spans="1:17" s="55" customFormat="1" ht="20.25" customHeight="1" x14ac:dyDescent="0.2">
      <c r="A232" s="56">
        <v>50830</v>
      </c>
      <c r="B232" s="57">
        <f t="shared" si="22"/>
        <v>0</v>
      </c>
      <c r="C232" s="150"/>
      <c r="D232" s="58">
        <f t="shared" si="23"/>
        <v>0</v>
      </c>
      <c r="E232" s="59">
        <f t="shared" si="21"/>
        <v>0</v>
      </c>
      <c r="F232" s="58">
        <f t="shared" si="24"/>
        <v>0</v>
      </c>
      <c r="G232" s="60" t="e">
        <f>IF(AND(C232&lt;&gt;"",SUM(G$32:G231)&lt;E$23),$E$23/$E$28,0)</f>
        <v>#N/A</v>
      </c>
      <c r="H232" s="58">
        <f t="shared" si="25"/>
        <v>0</v>
      </c>
      <c r="I232" s="58">
        <f t="shared" si="27"/>
        <v>0</v>
      </c>
      <c r="J232" s="92" t="str">
        <f t="shared" si="26"/>
        <v>2038–2039</v>
      </c>
      <c r="K232" s="92"/>
      <c r="L232" s="103"/>
      <c r="M232" s="92"/>
      <c r="N232" s="101"/>
      <c r="O232" s="93"/>
      <c r="Q232" s="61"/>
    </row>
    <row r="233" spans="1:17" s="55" customFormat="1" ht="20.25" customHeight="1" x14ac:dyDescent="0.2">
      <c r="A233" s="56">
        <v>50861</v>
      </c>
      <c r="B233" s="57">
        <f t="shared" si="22"/>
        <v>0</v>
      </c>
      <c r="C233" s="150"/>
      <c r="D233" s="58">
        <f t="shared" si="23"/>
        <v>0</v>
      </c>
      <c r="E233" s="59">
        <f t="shared" si="21"/>
        <v>0</v>
      </c>
      <c r="F233" s="58">
        <f t="shared" si="24"/>
        <v>0</v>
      </c>
      <c r="G233" s="60" t="e">
        <f>IF(AND(C233&lt;&gt;"",SUM(G$32:G232)&lt;E$23),$E$23/$E$28,0)</f>
        <v>#N/A</v>
      </c>
      <c r="H233" s="58">
        <f t="shared" si="25"/>
        <v>0</v>
      </c>
      <c r="I233" s="58">
        <f t="shared" si="27"/>
        <v>0</v>
      </c>
      <c r="J233" s="92" t="str">
        <f t="shared" si="26"/>
        <v>2038–2039</v>
      </c>
      <c r="K233" s="92"/>
      <c r="L233" s="103"/>
      <c r="M233" s="92"/>
      <c r="N233" s="101"/>
      <c r="O233" s="93"/>
      <c r="Q233" s="61"/>
    </row>
    <row r="234" spans="1:17" s="55" customFormat="1" ht="20.25" customHeight="1" x14ac:dyDescent="0.2">
      <c r="A234" s="56">
        <v>50891</v>
      </c>
      <c r="B234" s="57">
        <f t="shared" si="22"/>
        <v>0</v>
      </c>
      <c r="C234" s="150"/>
      <c r="D234" s="58">
        <f t="shared" si="23"/>
        <v>0</v>
      </c>
      <c r="E234" s="59">
        <f t="shared" si="21"/>
        <v>0</v>
      </c>
      <c r="F234" s="58">
        <f t="shared" si="24"/>
        <v>0</v>
      </c>
      <c r="G234" s="60" t="e">
        <f>IF(AND(C234&lt;&gt;"",SUM(G$32:G233)&lt;E$23),$E$23/$E$28,0)</f>
        <v>#N/A</v>
      </c>
      <c r="H234" s="58">
        <f t="shared" si="25"/>
        <v>0</v>
      </c>
      <c r="I234" s="58">
        <f t="shared" si="27"/>
        <v>0</v>
      </c>
      <c r="J234" s="92" t="str">
        <f t="shared" si="26"/>
        <v>2038–2039</v>
      </c>
      <c r="K234" s="92"/>
      <c r="L234" s="103"/>
      <c r="M234" s="92"/>
      <c r="N234" s="101"/>
      <c r="O234" s="93"/>
      <c r="Q234" s="61"/>
    </row>
    <row r="235" spans="1:17" s="55" customFormat="1" ht="20.25" customHeight="1" x14ac:dyDescent="0.2">
      <c r="A235" s="56">
        <v>50922</v>
      </c>
      <c r="B235" s="57">
        <f t="shared" si="22"/>
        <v>0</v>
      </c>
      <c r="C235" s="150"/>
      <c r="D235" s="58">
        <f t="shared" si="23"/>
        <v>0</v>
      </c>
      <c r="E235" s="59">
        <f t="shared" si="21"/>
        <v>0</v>
      </c>
      <c r="F235" s="58">
        <f t="shared" si="24"/>
        <v>0</v>
      </c>
      <c r="G235" s="60" t="e">
        <f>IF(AND(C235&lt;&gt;"",SUM(G$32:G234)&lt;E$23),$E$23/$E$28,0)</f>
        <v>#N/A</v>
      </c>
      <c r="H235" s="58">
        <f t="shared" si="25"/>
        <v>0</v>
      </c>
      <c r="I235" s="58">
        <f t="shared" si="27"/>
        <v>0</v>
      </c>
      <c r="J235" s="92" t="str">
        <f t="shared" si="26"/>
        <v>2038–2039</v>
      </c>
      <c r="K235" s="92"/>
      <c r="L235" s="103"/>
      <c r="M235" s="92"/>
      <c r="N235" s="101"/>
      <c r="O235" s="93"/>
      <c r="Q235" s="61"/>
    </row>
    <row r="236" spans="1:17" s="55" customFormat="1" ht="20.25" customHeight="1" x14ac:dyDescent="0.2">
      <c r="A236" s="56">
        <v>50952</v>
      </c>
      <c r="B236" s="57">
        <f t="shared" si="22"/>
        <v>0</v>
      </c>
      <c r="C236" s="150"/>
      <c r="D236" s="58">
        <f t="shared" si="23"/>
        <v>0</v>
      </c>
      <c r="E236" s="59">
        <f t="shared" si="21"/>
        <v>0</v>
      </c>
      <c r="F236" s="58">
        <f t="shared" si="24"/>
        <v>0</v>
      </c>
      <c r="G236" s="60" t="e">
        <f>IF(AND(C236&lt;&gt;"",SUM(G$32:G235)&lt;E$23),$E$23/$E$28,0)</f>
        <v>#N/A</v>
      </c>
      <c r="H236" s="58">
        <f t="shared" si="25"/>
        <v>0</v>
      </c>
      <c r="I236" s="58">
        <f t="shared" si="27"/>
        <v>0</v>
      </c>
      <c r="J236" s="92" t="str">
        <f t="shared" si="26"/>
        <v>2039–2040</v>
      </c>
      <c r="K236" s="92"/>
      <c r="L236" s="103"/>
      <c r="M236" s="92"/>
      <c r="N236" s="101"/>
      <c r="O236" s="93"/>
      <c r="Q236" s="61"/>
    </row>
    <row r="237" spans="1:17" s="55" customFormat="1" ht="20.25" customHeight="1" x14ac:dyDescent="0.2">
      <c r="A237" s="56">
        <v>50983</v>
      </c>
      <c r="B237" s="57">
        <f t="shared" si="22"/>
        <v>0</v>
      </c>
      <c r="C237" s="150"/>
      <c r="D237" s="58">
        <f t="shared" si="23"/>
        <v>0</v>
      </c>
      <c r="E237" s="59">
        <f t="shared" si="21"/>
        <v>0</v>
      </c>
      <c r="F237" s="58">
        <f t="shared" si="24"/>
        <v>0</v>
      </c>
      <c r="G237" s="60" t="e">
        <f>IF(AND(C237&lt;&gt;"",SUM(G$32:G236)&lt;E$23),$E$23/$E$28,0)</f>
        <v>#N/A</v>
      </c>
      <c r="H237" s="58">
        <f t="shared" si="25"/>
        <v>0</v>
      </c>
      <c r="I237" s="58">
        <f t="shared" si="27"/>
        <v>0</v>
      </c>
      <c r="J237" s="92" t="str">
        <f t="shared" si="26"/>
        <v>2039–2040</v>
      </c>
      <c r="K237" s="92"/>
      <c r="L237" s="103"/>
      <c r="M237" s="92"/>
      <c r="N237" s="101"/>
      <c r="O237" s="93"/>
      <c r="Q237" s="61"/>
    </row>
    <row r="238" spans="1:17" s="55" customFormat="1" ht="20.25" customHeight="1" x14ac:dyDescent="0.2">
      <c r="A238" s="56">
        <v>51014</v>
      </c>
      <c r="B238" s="57">
        <f t="shared" si="22"/>
        <v>0</v>
      </c>
      <c r="C238" s="150"/>
      <c r="D238" s="58">
        <f t="shared" si="23"/>
        <v>0</v>
      </c>
      <c r="E238" s="59">
        <f t="shared" si="21"/>
        <v>0</v>
      </c>
      <c r="F238" s="58">
        <f t="shared" si="24"/>
        <v>0</v>
      </c>
      <c r="G238" s="60" t="e">
        <f>IF(AND(C238&lt;&gt;"",SUM(G$32:G237)&lt;E$23),$E$23/$E$28,0)</f>
        <v>#N/A</v>
      </c>
      <c r="H238" s="58">
        <f t="shared" si="25"/>
        <v>0</v>
      </c>
      <c r="I238" s="58">
        <f t="shared" si="27"/>
        <v>0</v>
      </c>
      <c r="J238" s="92" t="str">
        <f t="shared" si="26"/>
        <v>2039–2040</v>
      </c>
      <c r="K238" s="92"/>
      <c r="L238" s="103"/>
      <c r="M238" s="92"/>
      <c r="N238" s="101"/>
      <c r="O238" s="93"/>
      <c r="Q238" s="61"/>
    </row>
    <row r="239" spans="1:17" s="55" customFormat="1" ht="20.25" customHeight="1" x14ac:dyDescent="0.2">
      <c r="A239" s="56">
        <v>51044</v>
      </c>
      <c r="B239" s="57">
        <f t="shared" si="22"/>
        <v>0</v>
      </c>
      <c r="C239" s="150"/>
      <c r="D239" s="58">
        <f t="shared" si="23"/>
        <v>0</v>
      </c>
      <c r="E239" s="59">
        <f t="shared" si="21"/>
        <v>0</v>
      </c>
      <c r="F239" s="58">
        <f t="shared" si="24"/>
        <v>0</v>
      </c>
      <c r="G239" s="60" t="e">
        <f>IF(AND(C239&lt;&gt;"",SUM(G$32:G238)&lt;E$23),$E$23/$E$28,0)</f>
        <v>#N/A</v>
      </c>
      <c r="H239" s="58">
        <f t="shared" si="25"/>
        <v>0</v>
      </c>
      <c r="I239" s="58">
        <f t="shared" si="27"/>
        <v>0</v>
      </c>
      <c r="J239" s="92" t="str">
        <f t="shared" si="26"/>
        <v>2039–2040</v>
      </c>
      <c r="K239" s="92"/>
      <c r="L239" s="103"/>
      <c r="M239" s="92"/>
      <c r="N239" s="101"/>
      <c r="O239" s="93"/>
      <c r="Q239" s="61"/>
    </row>
    <row r="240" spans="1:17" s="55" customFormat="1" ht="20.25" customHeight="1" x14ac:dyDescent="0.2">
      <c r="A240" s="56">
        <v>51075</v>
      </c>
      <c r="B240" s="57">
        <f t="shared" si="22"/>
        <v>0</v>
      </c>
      <c r="C240" s="150"/>
      <c r="D240" s="58">
        <f t="shared" si="23"/>
        <v>0</v>
      </c>
      <c r="E240" s="59">
        <f t="shared" si="21"/>
        <v>0</v>
      </c>
      <c r="F240" s="58">
        <f t="shared" si="24"/>
        <v>0</v>
      </c>
      <c r="G240" s="60" t="e">
        <f>IF(AND(C240&lt;&gt;"",SUM(G$32:G239)&lt;E$23),$E$23/$E$28,0)</f>
        <v>#N/A</v>
      </c>
      <c r="H240" s="58">
        <f t="shared" si="25"/>
        <v>0</v>
      </c>
      <c r="I240" s="58">
        <f t="shared" si="27"/>
        <v>0</v>
      </c>
      <c r="J240" s="92" t="str">
        <f t="shared" si="26"/>
        <v>2039–2040</v>
      </c>
      <c r="K240" s="92"/>
      <c r="L240" s="103"/>
      <c r="M240" s="92"/>
      <c r="N240" s="101"/>
      <c r="O240" s="93"/>
      <c r="Q240" s="61"/>
    </row>
    <row r="241" spans="1:17" s="55" customFormat="1" ht="20.25" customHeight="1" x14ac:dyDescent="0.2">
      <c r="A241" s="56">
        <v>51105</v>
      </c>
      <c r="B241" s="57">
        <f t="shared" si="22"/>
        <v>0</v>
      </c>
      <c r="C241" s="150"/>
      <c r="D241" s="58">
        <f t="shared" si="23"/>
        <v>0</v>
      </c>
      <c r="E241" s="59">
        <f t="shared" si="21"/>
        <v>0</v>
      </c>
      <c r="F241" s="58">
        <f t="shared" si="24"/>
        <v>0</v>
      </c>
      <c r="G241" s="60" t="e">
        <f>IF(AND(C241&lt;&gt;"",SUM(G$32:G240)&lt;E$23),$E$23/$E$28,0)</f>
        <v>#N/A</v>
      </c>
      <c r="H241" s="58">
        <f t="shared" si="25"/>
        <v>0</v>
      </c>
      <c r="I241" s="58">
        <f t="shared" si="27"/>
        <v>0</v>
      </c>
      <c r="J241" s="92" t="str">
        <f t="shared" si="26"/>
        <v>2039–2040</v>
      </c>
      <c r="K241" s="92"/>
      <c r="L241" s="103"/>
      <c r="M241" s="92"/>
      <c r="N241" s="101"/>
      <c r="O241" s="93"/>
      <c r="Q241" s="61"/>
    </row>
    <row r="242" spans="1:17" s="55" customFormat="1" ht="20.25" customHeight="1" x14ac:dyDescent="0.2">
      <c r="A242" s="56">
        <v>51136</v>
      </c>
      <c r="B242" s="57">
        <f t="shared" si="22"/>
        <v>0</v>
      </c>
      <c r="C242" s="150"/>
      <c r="D242" s="58">
        <f t="shared" si="23"/>
        <v>0</v>
      </c>
      <c r="E242" s="59">
        <f t="shared" si="21"/>
        <v>0</v>
      </c>
      <c r="F242" s="58">
        <f t="shared" si="24"/>
        <v>0</v>
      </c>
      <c r="G242" s="60" t="e">
        <f>IF(AND(C242&lt;&gt;"",SUM(G$32:G241)&lt;E$23),$E$23/$E$28,0)</f>
        <v>#N/A</v>
      </c>
      <c r="H242" s="58">
        <f t="shared" si="25"/>
        <v>0</v>
      </c>
      <c r="I242" s="58">
        <f t="shared" si="27"/>
        <v>0</v>
      </c>
      <c r="J242" s="92" t="str">
        <f t="shared" si="26"/>
        <v>2039–2040</v>
      </c>
      <c r="K242" s="92"/>
      <c r="L242" s="103"/>
      <c r="M242" s="92"/>
      <c r="N242" s="101"/>
      <c r="O242" s="93"/>
      <c r="Q242" s="61"/>
    </row>
    <row r="243" spans="1:17" s="55" customFormat="1" ht="20.25" customHeight="1" x14ac:dyDescent="0.2">
      <c r="A243" s="56">
        <v>51167</v>
      </c>
      <c r="B243" s="57">
        <f t="shared" si="22"/>
        <v>0</v>
      </c>
      <c r="C243" s="150"/>
      <c r="D243" s="58">
        <f t="shared" si="23"/>
        <v>0</v>
      </c>
      <c r="E243" s="59">
        <f t="shared" si="21"/>
        <v>0</v>
      </c>
      <c r="F243" s="58">
        <f t="shared" si="24"/>
        <v>0</v>
      </c>
      <c r="G243" s="60" t="e">
        <f>IF(AND(C243&lt;&gt;"",SUM(G$32:G242)&lt;E$23),$E$23/$E$28,0)</f>
        <v>#N/A</v>
      </c>
      <c r="H243" s="58">
        <f t="shared" si="25"/>
        <v>0</v>
      </c>
      <c r="I243" s="58">
        <f t="shared" si="27"/>
        <v>0</v>
      </c>
      <c r="J243" s="92" t="str">
        <f t="shared" si="26"/>
        <v>2039–2040</v>
      </c>
      <c r="K243" s="92"/>
      <c r="L243" s="103"/>
      <c r="M243" s="92"/>
      <c r="N243" s="101"/>
      <c r="O243" s="93"/>
      <c r="Q243" s="61"/>
    </row>
    <row r="244" spans="1:17" s="55" customFormat="1" ht="20.25" customHeight="1" x14ac:dyDescent="0.2">
      <c r="A244" s="56">
        <v>51196</v>
      </c>
      <c r="B244" s="57">
        <f t="shared" si="22"/>
        <v>0</v>
      </c>
      <c r="C244" s="150"/>
      <c r="D244" s="58">
        <f t="shared" si="23"/>
        <v>0</v>
      </c>
      <c r="E244" s="59">
        <f t="shared" si="21"/>
        <v>0</v>
      </c>
      <c r="F244" s="58">
        <f t="shared" si="24"/>
        <v>0</v>
      </c>
      <c r="G244" s="60" t="e">
        <f>IF(AND(C244&lt;&gt;"",SUM(G$32:G243)&lt;E$23),$E$23/$E$28,0)</f>
        <v>#N/A</v>
      </c>
      <c r="H244" s="58">
        <f t="shared" si="25"/>
        <v>0</v>
      </c>
      <c r="I244" s="58">
        <f t="shared" si="27"/>
        <v>0</v>
      </c>
      <c r="J244" s="92" t="str">
        <f t="shared" si="26"/>
        <v>2039–2040</v>
      </c>
      <c r="K244" s="92"/>
      <c r="L244" s="103"/>
      <c r="M244" s="92"/>
      <c r="N244" s="101"/>
      <c r="O244" s="93"/>
      <c r="Q244" s="61"/>
    </row>
    <row r="245" spans="1:17" s="55" customFormat="1" ht="20.25" customHeight="1" x14ac:dyDescent="0.2">
      <c r="A245" s="56">
        <v>51227</v>
      </c>
      <c r="B245" s="57">
        <f t="shared" si="22"/>
        <v>0</v>
      </c>
      <c r="C245" s="150"/>
      <c r="D245" s="58">
        <f t="shared" si="23"/>
        <v>0</v>
      </c>
      <c r="E245" s="59">
        <f t="shared" si="21"/>
        <v>0</v>
      </c>
      <c r="F245" s="58">
        <f t="shared" si="24"/>
        <v>0</v>
      </c>
      <c r="G245" s="60" t="e">
        <f>IF(AND(C245&lt;&gt;"",SUM(G$32:G244)&lt;E$23),$E$23/$E$28,0)</f>
        <v>#N/A</v>
      </c>
      <c r="H245" s="58">
        <f t="shared" si="25"/>
        <v>0</v>
      </c>
      <c r="I245" s="58">
        <f t="shared" si="27"/>
        <v>0</v>
      </c>
      <c r="J245" s="92" t="str">
        <f t="shared" si="26"/>
        <v>2039–2040</v>
      </c>
      <c r="K245" s="92"/>
      <c r="L245" s="103"/>
      <c r="M245" s="92"/>
      <c r="N245" s="101"/>
      <c r="O245" s="93"/>
      <c r="Q245" s="61"/>
    </row>
    <row r="246" spans="1:17" s="55" customFormat="1" ht="20.25" customHeight="1" x14ac:dyDescent="0.2">
      <c r="A246" s="56">
        <v>51257</v>
      </c>
      <c r="B246" s="57">
        <f t="shared" si="22"/>
        <v>0</v>
      </c>
      <c r="C246" s="150"/>
      <c r="D246" s="58">
        <f t="shared" si="23"/>
        <v>0</v>
      </c>
      <c r="E246" s="59">
        <f t="shared" si="21"/>
        <v>0</v>
      </c>
      <c r="F246" s="58">
        <f t="shared" si="24"/>
        <v>0</v>
      </c>
      <c r="G246" s="60" t="e">
        <f>IF(AND(C246&lt;&gt;"",SUM(G$32:G245)&lt;E$23),$E$23/$E$28,0)</f>
        <v>#N/A</v>
      </c>
      <c r="H246" s="58">
        <f t="shared" si="25"/>
        <v>0</v>
      </c>
      <c r="I246" s="58">
        <f t="shared" si="27"/>
        <v>0</v>
      </c>
      <c r="J246" s="92" t="str">
        <f t="shared" si="26"/>
        <v>2039–2040</v>
      </c>
      <c r="K246" s="92"/>
      <c r="L246" s="103"/>
      <c r="M246" s="92"/>
      <c r="N246" s="101"/>
      <c r="O246" s="93"/>
      <c r="Q246" s="61"/>
    </row>
    <row r="247" spans="1:17" s="55" customFormat="1" ht="20.25" customHeight="1" x14ac:dyDescent="0.2">
      <c r="A247" s="56">
        <v>51288</v>
      </c>
      <c r="B247" s="57">
        <f t="shared" si="22"/>
        <v>0</v>
      </c>
      <c r="C247" s="150"/>
      <c r="D247" s="58">
        <f t="shared" si="23"/>
        <v>0</v>
      </c>
      <c r="E247" s="59">
        <f t="shared" si="21"/>
        <v>0</v>
      </c>
      <c r="F247" s="58">
        <f t="shared" si="24"/>
        <v>0</v>
      </c>
      <c r="G247" s="60" t="e">
        <f>IF(AND(C247&lt;&gt;"",SUM(G$32:G246)&lt;E$23),$E$23/$E$28,0)</f>
        <v>#N/A</v>
      </c>
      <c r="H247" s="58">
        <f t="shared" si="25"/>
        <v>0</v>
      </c>
      <c r="I247" s="58">
        <f t="shared" si="27"/>
        <v>0</v>
      </c>
      <c r="J247" s="92" t="str">
        <f t="shared" si="26"/>
        <v>2039–2040</v>
      </c>
      <c r="K247" s="92"/>
      <c r="L247" s="103"/>
      <c r="M247" s="92"/>
      <c r="N247" s="101"/>
      <c r="O247" s="93"/>
      <c r="Q247" s="61"/>
    </row>
    <row r="248" spans="1:17" s="55" customFormat="1" ht="20.25" customHeight="1" x14ac:dyDescent="0.2">
      <c r="A248" s="56">
        <v>51318</v>
      </c>
      <c r="B248" s="57">
        <f t="shared" si="22"/>
        <v>0</v>
      </c>
      <c r="C248" s="150"/>
      <c r="D248" s="58">
        <f t="shared" si="23"/>
        <v>0</v>
      </c>
      <c r="E248" s="59">
        <f t="shared" si="21"/>
        <v>0</v>
      </c>
      <c r="F248" s="58">
        <f t="shared" si="24"/>
        <v>0</v>
      </c>
      <c r="G248" s="60" t="e">
        <f>IF(AND(C248&lt;&gt;"",SUM(G$32:G247)&lt;E$23),$E$23/$E$28,0)</f>
        <v>#N/A</v>
      </c>
      <c r="H248" s="58">
        <f t="shared" si="25"/>
        <v>0</v>
      </c>
      <c r="I248" s="58">
        <f t="shared" si="27"/>
        <v>0</v>
      </c>
      <c r="J248" s="92" t="str">
        <f t="shared" si="26"/>
        <v>2040–2041</v>
      </c>
      <c r="K248" s="92"/>
      <c r="L248" s="103"/>
      <c r="M248" s="92"/>
      <c r="N248" s="101"/>
      <c r="O248" s="93"/>
      <c r="Q248" s="61"/>
    </row>
    <row r="249" spans="1:17" s="55" customFormat="1" ht="20.25" customHeight="1" x14ac:dyDescent="0.2">
      <c r="A249" s="56">
        <v>51349</v>
      </c>
      <c r="B249" s="57">
        <f t="shared" si="22"/>
        <v>0</v>
      </c>
      <c r="C249" s="150"/>
      <c r="D249" s="58">
        <f t="shared" si="23"/>
        <v>0</v>
      </c>
      <c r="E249" s="59">
        <f t="shared" si="21"/>
        <v>0</v>
      </c>
      <c r="F249" s="58">
        <f t="shared" si="24"/>
        <v>0</v>
      </c>
      <c r="G249" s="60" t="e">
        <f>IF(AND(C249&lt;&gt;"",SUM(G$32:G248)&lt;E$23),$E$23/$E$28,0)</f>
        <v>#N/A</v>
      </c>
      <c r="H249" s="58">
        <f t="shared" si="25"/>
        <v>0</v>
      </c>
      <c r="I249" s="58">
        <f t="shared" si="27"/>
        <v>0</v>
      </c>
      <c r="J249" s="92" t="str">
        <f t="shared" si="26"/>
        <v>2040–2041</v>
      </c>
      <c r="K249" s="92"/>
      <c r="L249" s="103"/>
      <c r="M249" s="92"/>
      <c r="N249" s="101"/>
      <c r="O249" s="93"/>
      <c r="Q249" s="61"/>
    </row>
    <row r="250" spans="1:17" s="55" customFormat="1" ht="20.25" customHeight="1" x14ac:dyDescent="0.2">
      <c r="A250" s="56">
        <v>51380</v>
      </c>
      <c r="B250" s="57">
        <f t="shared" si="22"/>
        <v>0</v>
      </c>
      <c r="C250" s="150"/>
      <c r="D250" s="58">
        <f t="shared" si="23"/>
        <v>0</v>
      </c>
      <c r="E250" s="59">
        <f t="shared" si="21"/>
        <v>0</v>
      </c>
      <c r="F250" s="58">
        <f t="shared" si="24"/>
        <v>0</v>
      </c>
      <c r="G250" s="60" t="e">
        <f>IF(AND(C250&lt;&gt;"",SUM(G$32:G249)&lt;E$23),$E$23/$E$28,0)</f>
        <v>#N/A</v>
      </c>
      <c r="H250" s="58">
        <f t="shared" si="25"/>
        <v>0</v>
      </c>
      <c r="I250" s="58">
        <f t="shared" si="27"/>
        <v>0</v>
      </c>
      <c r="J250" s="92" t="str">
        <f t="shared" si="26"/>
        <v>2040–2041</v>
      </c>
      <c r="K250" s="92"/>
      <c r="L250" s="103"/>
      <c r="M250" s="92"/>
      <c r="N250" s="101"/>
      <c r="O250" s="93"/>
      <c r="Q250" s="61"/>
    </row>
    <row r="251" spans="1:17" s="55" customFormat="1" ht="20.25" customHeight="1" x14ac:dyDescent="0.2">
      <c r="A251" s="56">
        <v>51410</v>
      </c>
      <c r="B251" s="57">
        <f t="shared" si="22"/>
        <v>0</v>
      </c>
      <c r="C251" s="150"/>
      <c r="D251" s="58">
        <f t="shared" si="23"/>
        <v>0</v>
      </c>
      <c r="E251" s="59">
        <f t="shared" si="21"/>
        <v>0</v>
      </c>
      <c r="F251" s="58">
        <f t="shared" si="24"/>
        <v>0</v>
      </c>
      <c r="G251" s="60" t="e">
        <f>IF(AND(C251&lt;&gt;"",SUM(G$32:G250)&lt;E$23),$E$23/$E$28,0)</f>
        <v>#N/A</v>
      </c>
      <c r="H251" s="58">
        <f t="shared" si="25"/>
        <v>0</v>
      </c>
      <c r="I251" s="58">
        <f t="shared" si="27"/>
        <v>0</v>
      </c>
      <c r="J251" s="92" t="str">
        <f t="shared" si="26"/>
        <v>2040–2041</v>
      </c>
      <c r="K251" s="92"/>
      <c r="L251" s="103"/>
      <c r="M251" s="92"/>
      <c r="N251" s="101"/>
      <c r="O251" s="93"/>
      <c r="Q251" s="61"/>
    </row>
    <row r="252" spans="1:17" s="55" customFormat="1" ht="20.25" customHeight="1" x14ac:dyDescent="0.2">
      <c r="A252" s="56">
        <v>51441</v>
      </c>
      <c r="B252" s="57">
        <f t="shared" si="22"/>
        <v>0</v>
      </c>
      <c r="C252" s="150"/>
      <c r="D252" s="58">
        <f t="shared" si="23"/>
        <v>0</v>
      </c>
      <c r="E252" s="59">
        <f t="shared" si="21"/>
        <v>0</v>
      </c>
      <c r="F252" s="58">
        <f t="shared" si="24"/>
        <v>0</v>
      </c>
      <c r="G252" s="60" t="e">
        <f>IF(AND(C252&lt;&gt;"",SUM(G$32:G251)&lt;E$23),$E$23/$E$28,0)</f>
        <v>#N/A</v>
      </c>
      <c r="H252" s="58">
        <f t="shared" si="25"/>
        <v>0</v>
      </c>
      <c r="I252" s="58">
        <f t="shared" si="27"/>
        <v>0</v>
      </c>
      <c r="J252" s="92" t="str">
        <f t="shared" si="26"/>
        <v>2040–2041</v>
      </c>
      <c r="K252" s="92"/>
      <c r="L252" s="103"/>
      <c r="M252" s="92"/>
      <c r="N252" s="101"/>
      <c r="O252" s="93"/>
      <c r="Q252" s="61"/>
    </row>
    <row r="253" spans="1:17" s="55" customFormat="1" ht="20.25" customHeight="1" x14ac:dyDescent="0.2">
      <c r="A253" s="56">
        <v>51471</v>
      </c>
      <c r="B253" s="57">
        <f t="shared" si="22"/>
        <v>0</v>
      </c>
      <c r="C253" s="150"/>
      <c r="D253" s="58">
        <f t="shared" si="23"/>
        <v>0</v>
      </c>
      <c r="E253" s="59">
        <f t="shared" si="21"/>
        <v>0</v>
      </c>
      <c r="F253" s="58">
        <f t="shared" si="24"/>
        <v>0</v>
      </c>
      <c r="G253" s="60" t="e">
        <f>IF(AND(C253&lt;&gt;"",SUM(G$32:G252)&lt;E$23),$E$23/$E$28,0)</f>
        <v>#N/A</v>
      </c>
      <c r="H253" s="58">
        <f t="shared" si="25"/>
        <v>0</v>
      </c>
      <c r="I253" s="58">
        <f t="shared" si="27"/>
        <v>0</v>
      </c>
      <c r="J253" s="92" t="str">
        <f t="shared" si="26"/>
        <v>2040–2041</v>
      </c>
      <c r="K253" s="92"/>
      <c r="L253" s="103"/>
      <c r="M253" s="92"/>
      <c r="N253" s="101"/>
      <c r="O253" s="93"/>
      <c r="Q253" s="61"/>
    </row>
    <row r="254" spans="1:17" s="55" customFormat="1" ht="20.25" customHeight="1" x14ac:dyDescent="0.2">
      <c r="A254" s="56">
        <v>51502</v>
      </c>
      <c r="B254" s="57">
        <f t="shared" si="22"/>
        <v>0</v>
      </c>
      <c r="C254" s="150"/>
      <c r="D254" s="58">
        <f t="shared" si="23"/>
        <v>0</v>
      </c>
      <c r="E254" s="59">
        <f t="shared" si="21"/>
        <v>0</v>
      </c>
      <c r="F254" s="58">
        <f t="shared" si="24"/>
        <v>0</v>
      </c>
      <c r="G254" s="60" t="e">
        <f>IF(AND(C254&lt;&gt;"",SUM(G$32:G253)&lt;E$23),$E$23/$E$28,0)</f>
        <v>#N/A</v>
      </c>
      <c r="H254" s="58">
        <f t="shared" si="25"/>
        <v>0</v>
      </c>
      <c r="I254" s="58">
        <f t="shared" si="27"/>
        <v>0</v>
      </c>
      <c r="J254" s="92" t="str">
        <f t="shared" si="26"/>
        <v>2040–2041</v>
      </c>
      <c r="K254" s="92"/>
      <c r="L254" s="103"/>
      <c r="M254" s="92"/>
      <c r="N254" s="101"/>
      <c r="O254" s="93"/>
      <c r="Q254" s="61"/>
    </row>
    <row r="255" spans="1:17" s="55" customFormat="1" ht="20.25" customHeight="1" x14ac:dyDescent="0.2">
      <c r="A255" s="56">
        <v>51533</v>
      </c>
      <c r="B255" s="57">
        <f t="shared" si="22"/>
        <v>0</v>
      </c>
      <c r="C255" s="150"/>
      <c r="D255" s="58">
        <f t="shared" si="23"/>
        <v>0</v>
      </c>
      <c r="E255" s="59">
        <f t="shared" si="21"/>
        <v>0</v>
      </c>
      <c r="F255" s="58">
        <f t="shared" si="24"/>
        <v>0</v>
      </c>
      <c r="G255" s="60" t="e">
        <f>IF(AND(C255&lt;&gt;"",SUM(G$32:G254)&lt;E$23),$E$23/$E$28,0)</f>
        <v>#N/A</v>
      </c>
      <c r="H255" s="58">
        <f t="shared" si="25"/>
        <v>0</v>
      </c>
      <c r="I255" s="58">
        <f t="shared" si="27"/>
        <v>0</v>
      </c>
      <c r="J255" s="92" t="str">
        <f t="shared" si="26"/>
        <v>2040–2041</v>
      </c>
      <c r="K255" s="92"/>
      <c r="L255" s="103"/>
      <c r="M255" s="92"/>
      <c r="N255" s="101"/>
      <c r="O255" s="93"/>
      <c r="Q255" s="61"/>
    </row>
    <row r="256" spans="1:17" s="55" customFormat="1" ht="20.25" customHeight="1" x14ac:dyDescent="0.2">
      <c r="A256" s="56">
        <v>51561</v>
      </c>
      <c r="B256" s="57">
        <f t="shared" si="22"/>
        <v>0</v>
      </c>
      <c r="C256" s="150"/>
      <c r="D256" s="58">
        <f t="shared" si="23"/>
        <v>0</v>
      </c>
      <c r="E256" s="59">
        <f t="shared" si="21"/>
        <v>0</v>
      </c>
      <c r="F256" s="58">
        <f t="shared" si="24"/>
        <v>0</v>
      </c>
      <c r="G256" s="60" t="e">
        <f>IF(AND(C256&lt;&gt;"",SUM(G$32:G255)&lt;E$23),$E$23/$E$28,0)</f>
        <v>#N/A</v>
      </c>
      <c r="H256" s="58">
        <f t="shared" si="25"/>
        <v>0</v>
      </c>
      <c r="I256" s="58">
        <f t="shared" si="27"/>
        <v>0</v>
      </c>
      <c r="J256" s="92" t="str">
        <f t="shared" si="26"/>
        <v>2040–2041</v>
      </c>
      <c r="K256" s="92"/>
      <c r="L256" s="103"/>
      <c r="M256" s="92"/>
      <c r="N256" s="101"/>
      <c r="O256" s="93"/>
      <c r="Q256" s="61"/>
    </row>
    <row r="257" spans="1:17" s="55" customFormat="1" ht="20.25" customHeight="1" x14ac:dyDescent="0.2">
      <c r="A257" s="56">
        <v>51592</v>
      </c>
      <c r="B257" s="57">
        <f t="shared" si="22"/>
        <v>0</v>
      </c>
      <c r="C257" s="150"/>
      <c r="D257" s="58">
        <f t="shared" si="23"/>
        <v>0</v>
      </c>
      <c r="E257" s="59">
        <f t="shared" si="21"/>
        <v>0</v>
      </c>
      <c r="F257" s="58">
        <f t="shared" si="24"/>
        <v>0</v>
      </c>
      <c r="G257" s="60" t="e">
        <f>IF(AND(C257&lt;&gt;"",SUM(G$32:G256)&lt;E$23),$E$23/$E$28,0)</f>
        <v>#N/A</v>
      </c>
      <c r="H257" s="58">
        <f t="shared" si="25"/>
        <v>0</v>
      </c>
      <c r="I257" s="58">
        <f t="shared" si="27"/>
        <v>0</v>
      </c>
      <c r="J257" s="92" t="str">
        <f t="shared" si="26"/>
        <v>2040–2041</v>
      </c>
      <c r="K257" s="92"/>
      <c r="L257" s="103"/>
      <c r="M257" s="92"/>
      <c r="N257" s="101"/>
      <c r="O257" s="93"/>
      <c r="Q257" s="61"/>
    </row>
    <row r="258" spans="1:17" s="55" customFormat="1" ht="20.25" customHeight="1" x14ac:dyDescent="0.2">
      <c r="A258" s="56">
        <v>51622</v>
      </c>
      <c r="B258" s="57">
        <f t="shared" si="22"/>
        <v>0</v>
      </c>
      <c r="C258" s="150"/>
      <c r="D258" s="58">
        <f t="shared" si="23"/>
        <v>0</v>
      </c>
      <c r="E258" s="59">
        <f t="shared" si="21"/>
        <v>0</v>
      </c>
      <c r="F258" s="58">
        <f t="shared" si="24"/>
        <v>0</v>
      </c>
      <c r="G258" s="60" t="e">
        <f>IF(AND(C258&lt;&gt;"",SUM(G$32:G257)&lt;E$23),$E$23/$E$28,0)</f>
        <v>#N/A</v>
      </c>
      <c r="H258" s="58">
        <f t="shared" si="25"/>
        <v>0</v>
      </c>
      <c r="I258" s="58">
        <f t="shared" si="27"/>
        <v>0</v>
      </c>
      <c r="J258" s="92" t="str">
        <f t="shared" si="26"/>
        <v>2040–2041</v>
      </c>
      <c r="K258" s="92"/>
      <c r="L258" s="103"/>
      <c r="M258" s="92"/>
      <c r="N258" s="101"/>
      <c r="O258" s="93"/>
      <c r="Q258" s="61"/>
    </row>
    <row r="259" spans="1:17" s="55" customFormat="1" ht="20.25" customHeight="1" x14ac:dyDescent="0.2">
      <c r="A259" s="56">
        <v>51653</v>
      </c>
      <c r="B259" s="57">
        <f t="shared" si="22"/>
        <v>0</v>
      </c>
      <c r="C259" s="150"/>
      <c r="D259" s="58">
        <f t="shared" si="23"/>
        <v>0</v>
      </c>
      <c r="E259" s="59">
        <f t="shared" si="21"/>
        <v>0</v>
      </c>
      <c r="F259" s="58">
        <f t="shared" si="24"/>
        <v>0</v>
      </c>
      <c r="G259" s="60" t="e">
        <f>IF(AND(C259&lt;&gt;"",SUM(G$32:G258)&lt;E$23),$E$23/$E$28,0)</f>
        <v>#N/A</v>
      </c>
      <c r="H259" s="58">
        <f t="shared" si="25"/>
        <v>0</v>
      </c>
      <c r="I259" s="58">
        <f t="shared" si="27"/>
        <v>0</v>
      </c>
      <c r="J259" s="92" t="str">
        <f t="shared" si="26"/>
        <v>2040–2041</v>
      </c>
      <c r="K259" s="92"/>
      <c r="L259" s="103"/>
      <c r="M259" s="92"/>
      <c r="N259" s="101"/>
      <c r="O259" s="93"/>
      <c r="Q259" s="61"/>
    </row>
    <row r="260" spans="1:17" s="55" customFormat="1" ht="20.25" customHeight="1" x14ac:dyDescent="0.2">
      <c r="A260" s="56">
        <v>51683</v>
      </c>
      <c r="B260" s="57">
        <f t="shared" si="22"/>
        <v>0</v>
      </c>
      <c r="C260" s="150"/>
      <c r="D260" s="58">
        <f t="shared" si="23"/>
        <v>0</v>
      </c>
      <c r="E260" s="59">
        <f t="shared" si="21"/>
        <v>0</v>
      </c>
      <c r="F260" s="58">
        <f t="shared" si="24"/>
        <v>0</v>
      </c>
      <c r="G260" s="60" t="e">
        <f>IF(AND(C260&lt;&gt;"",SUM(G$32:G259)&lt;E$23),$E$23/$E$28,0)</f>
        <v>#N/A</v>
      </c>
      <c r="H260" s="58">
        <f t="shared" si="25"/>
        <v>0</v>
      </c>
      <c r="I260" s="58">
        <f t="shared" si="27"/>
        <v>0</v>
      </c>
      <c r="J260" s="92" t="str">
        <f t="shared" si="26"/>
        <v>2041–2042</v>
      </c>
      <c r="K260" s="92"/>
      <c r="L260" s="103"/>
      <c r="M260" s="92"/>
      <c r="N260" s="101"/>
      <c r="O260" s="93"/>
      <c r="Q260" s="61"/>
    </row>
    <row r="261" spans="1:17" s="55" customFormat="1" ht="20.25" customHeight="1" x14ac:dyDescent="0.2">
      <c r="A261" s="56">
        <v>51714</v>
      </c>
      <c r="B261" s="57">
        <f t="shared" si="22"/>
        <v>0</v>
      </c>
      <c r="C261" s="150"/>
      <c r="D261" s="58">
        <f t="shared" si="23"/>
        <v>0</v>
      </c>
      <c r="E261" s="59">
        <f t="shared" si="21"/>
        <v>0</v>
      </c>
      <c r="F261" s="58">
        <f t="shared" si="24"/>
        <v>0</v>
      </c>
      <c r="G261" s="60" t="e">
        <f>IF(AND(C261&lt;&gt;"",SUM(G$32:G260)&lt;E$23),$E$23/$E$28,0)</f>
        <v>#N/A</v>
      </c>
      <c r="H261" s="58">
        <f t="shared" si="25"/>
        <v>0</v>
      </c>
      <c r="I261" s="58">
        <f t="shared" si="27"/>
        <v>0</v>
      </c>
      <c r="J261" s="92" t="str">
        <f t="shared" si="26"/>
        <v>2041–2042</v>
      </c>
      <c r="K261" s="92"/>
      <c r="L261" s="103"/>
      <c r="M261" s="92"/>
      <c r="N261" s="101"/>
      <c r="O261" s="93"/>
      <c r="Q261" s="61"/>
    </row>
    <row r="262" spans="1:17" s="55" customFormat="1" ht="20.25" customHeight="1" x14ac:dyDescent="0.2">
      <c r="A262" s="56">
        <v>51745</v>
      </c>
      <c r="B262" s="57">
        <f t="shared" si="22"/>
        <v>0</v>
      </c>
      <c r="C262" s="150"/>
      <c r="D262" s="58">
        <f t="shared" si="23"/>
        <v>0</v>
      </c>
      <c r="E262" s="59">
        <f t="shared" si="21"/>
        <v>0</v>
      </c>
      <c r="F262" s="58">
        <f t="shared" si="24"/>
        <v>0</v>
      </c>
      <c r="G262" s="60" t="e">
        <f>IF(AND(C262&lt;&gt;"",SUM(G$32:G261)&lt;E$23),$E$23/$E$28,0)</f>
        <v>#N/A</v>
      </c>
      <c r="H262" s="58">
        <f t="shared" si="25"/>
        <v>0</v>
      </c>
      <c r="I262" s="58">
        <f t="shared" si="27"/>
        <v>0</v>
      </c>
      <c r="J262" s="92" t="str">
        <f t="shared" si="26"/>
        <v>2041–2042</v>
      </c>
      <c r="K262" s="92"/>
      <c r="L262" s="103"/>
      <c r="M262" s="92"/>
      <c r="N262" s="101"/>
      <c r="O262" s="93"/>
      <c r="Q262" s="61"/>
    </row>
    <row r="263" spans="1:17" s="55" customFormat="1" ht="20.25" customHeight="1" x14ac:dyDescent="0.2">
      <c r="A263" s="56">
        <v>51775</v>
      </c>
      <c r="B263" s="57">
        <f t="shared" si="22"/>
        <v>0</v>
      </c>
      <c r="C263" s="150"/>
      <c r="D263" s="58">
        <f t="shared" si="23"/>
        <v>0</v>
      </c>
      <c r="E263" s="59">
        <f t="shared" si="21"/>
        <v>0</v>
      </c>
      <c r="F263" s="58">
        <f t="shared" si="24"/>
        <v>0</v>
      </c>
      <c r="G263" s="60" t="e">
        <f>IF(AND(C263&lt;&gt;"",SUM(G$32:G262)&lt;E$23),$E$23/$E$28,0)</f>
        <v>#N/A</v>
      </c>
      <c r="H263" s="58">
        <f t="shared" si="25"/>
        <v>0</v>
      </c>
      <c r="I263" s="58">
        <f t="shared" si="27"/>
        <v>0</v>
      </c>
      <c r="J263" s="92" t="str">
        <f t="shared" si="26"/>
        <v>2041–2042</v>
      </c>
      <c r="K263" s="92"/>
      <c r="L263" s="103"/>
      <c r="M263" s="92"/>
      <c r="N263" s="101"/>
      <c r="O263" s="93"/>
      <c r="Q263" s="61"/>
    </row>
    <row r="264" spans="1:17" s="55" customFormat="1" ht="20.25" customHeight="1" x14ac:dyDescent="0.2">
      <c r="A264" s="56">
        <v>51806</v>
      </c>
      <c r="B264" s="57">
        <f t="shared" si="22"/>
        <v>0</v>
      </c>
      <c r="C264" s="150"/>
      <c r="D264" s="58">
        <f t="shared" si="23"/>
        <v>0</v>
      </c>
      <c r="E264" s="59">
        <f t="shared" si="21"/>
        <v>0</v>
      </c>
      <c r="F264" s="58">
        <f t="shared" si="24"/>
        <v>0</v>
      </c>
      <c r="G264" s="60" t="e">
        <f>IF(AND(C264&lt;&gt;"",SUM(G$32:G263)&lt;E$23),$E$23/$E$28,0)</f>
        <v>#N/A</v>
      </c>
      <c r="H264" s="58">
        <f t="shared" si="25"/>
        <v>0</v>
      </c>
      <c r="I264" s="58">
        <f t="shared" si="27"/>
        <v>0</v>
      </c>
      <c r="J264" s="92" t="str">
        <f t="shared" si="26"/>
        <v>2041–2042</v>
      </c>
      <c r="K264" s="92"/>
      <c r="L264" s="103"/>
      <c r="M264" s="92"/>
      <c r="N264" s="101"/>
      <c r="O264" s="93"/>
      <c r="Q264" s="61"/>
    </row>
    <row r="265" spans="1:17" s="55" customFormat="1" ht="20.25" customHeight="1" x14ac:dyDescent="0.2">
      <c r="A265" s="56">
        <v>51836</v>
      </c>
      <c r="B265" s="57">
        <f t="shared" si="22"/>
        <v>0</v>
      </c>
      <c r="C265" s="150"/>
      <c r="D265" s="58">
        <f t="shared" si="23"/>
        <v>0</v>
      </c>
      <c r="E265" s="59">
        <f t="shared" si="21"/>
        <v>0</v>
      </c>
      <c r="F265" s="58">
        <f t="shared" si="24"/>
        <v>0</v>
      </c>
      <c r="G265" s="60" t="e">
        <f>IF(AND(C265&lt;&gt;"",SUM(G$32:G264)&lt;E$23),$E$23/$E$28,0)</f>
        <v>#N/A</v>
      </c>
      <c r="H265" s="58">
        <f t="shared" si="25"/>
        <v>0</v>
      </c>
      <c r="I265" s="58">
        <f t="shared" si="27"/>
        <v>0</v>
      </c>
      <c r="J265" s="92" t="str">
        <f t="shared" si="26"/>
        <v>2041–2042</v>
      </c>
      <c r="K265" s="92"/>
      <c r="L265" s="103"/>
      <c r="M265" s="92"/>
      <c r="N265" s="101"/>
      <c r="O265" s="93"/>
      <c r="Q265" s="61"/>
    </row>
    <row r="266" spans="1:17" s="55" customFormat="1" ht="20.25" customHeight="1" x14ac:dyDescent="0.2">
      <c r="A266" s="56">
        <v>51867</v>
      </c>
      <c r="B266" s="57">
        <f t="shared" si="22"/>
        <v>0</v>
      </c>
      <c r="C266" s="150"/>
      <c r="D266" s="58">
        <f t="shared" si="23"/>
        <v>0</v>
      </c>
      <c r="E266" s="59">
        <f t="shared" si="21"/>
        <v>0</v>
      </c>
      <c r="F266" s="58">
        <f t="shared" si="24"/>
        <v>0</v>
      </c>
      <c r="G266" s="60" t="e">
        <f>IF(AND(C266&lt;&gt;"",SUM(G$32:G265)&lt;E$23),$E$23/$E$28,0)</f>
        <v>#N/A</v>
      </c>
      <c r="H266" s="58">
        <f t="shared" si="25"/>
        <v>0</v>
      </c>
      <c r="I266" s="58">
        <f t="shared" si="27"/>
        <v>0</v>
      </c>
      <c r="J266" s="92" t="str">
        <f t="shared" si="26"/>
        <v>2041–2042</v>
      </c>
      <c r="K266" s="92"/>
      <c r="L266" s="103"/>
      <c r="M266" s="92"/>
      <c r="N266" s="101"/>
      <c r="O266" s="93"/>
      <c r="Q266" s="61"/>
    </row>
    <row r="267" spans="1:17" s="55" customFormat="1" ht="20.25" customHeight="1" x14ac:dyDescent="0.2">
      <c r="A267" s="56">
        <v>51898</v>
      </c>
      <c r="B267" s="57">
        <f t="shared" si="22"/>
        <v>0</v>
      </c>
      <c r="C267" s="150"/>
      <c r="D267" s="58">
        <f t="shared" si="23"/>
        <v>0</v>
      </c>
      <c r="E267" s="59">
        <f t="shared" si="21"/>
        <v>0</v>
      </c>
      <c r="F267" s="58">
        <f t="shared" si="24"/>
        <v>0</v>
      </c>
      <c r="G267" s="60" t="e">
        <f>IF(AND(C267&lt;&gt;"",SUM(G$32:G266)&lt;E$23),$E$23/$E$28,0)</f>
        <v>#N/A</v>
      </c>
      <c r="H267" s="58">
        <f t="shared" si="25"/>
        <v>0</v>
      </c>
      <c r="I267" s="58">
        <f t="shared" si="27"/>
        <v>0</v>
      </c>
      <c r="J267" s="92" t="str">
        <f t="shared" si="26"/>
        <v>2041–2042</v>
      </c>
      <c r="K267" s="92"/>
      <c r="L267" s="103"/>
      <c r="M267" s="92"/>
      <c r="N267" s="101"/>
      <c r="O267" s="93"/>
      <c r="Q267" s="61"/>
    </row>
    <row r="268" spans="1:17" s="55" customFormat="1" ht="20.25" customHeight="1" x14ac:dyDescent="0.2">
      <c r="A268" s="56">
        <v>51926</v>
      </c>
      <c r="B268" s="57">
        <f t="shared" si="22"/>
        <v>0</v>
      </c>
      <c r="C268" s="150"/>
      <c r="D268" s="58">
        <f t="shared" si="23"/>
        <v>0</v>
      </c>
      <c r="E268" s="59">
        <f t="shared" si="21"/>
        <v>0</v>
      </c>
      <c r="F268" s="58">
        <f t="shared" si="24"/>
        <v>0</v>
      </c>
      <c r="G268" s="60" t="e">
        <f>IF(AND(C268&lt;&gt;"",SUM(G$32:G267)&lt;E$23),$E$23/$E$28,0)</f>
        <v>#N/A</v>
      </c>
      <c r="H268" s="58">
        <f t="shared" si="25"/>
        <v>0</v>
      </c>
      <c r="I268" s="58">
        <f t="shared" si="27"/>
        <v>0</v>
      </c>
      <c r="J268" s="92" t="str">
        <f t="shared" si="26"/>
        <v>2041–2042</v>
      </c>
      <c r="K268" s="92"/>
      <c r="L268" s="103"/>
      <c r="M268" s="92"/>
      <c r="N268" s="101"/>
      <c r="O268" s="93"/>
      <c r="Q268" s="61"/>
    </row>
    <row r="269" spans="1:17" s="55" customFormat="1" ht="20.25" customHeight="1" x14ac:dyDescent="0.2">
      <c r="A269" s="56">
        <v>51957</v>
      </c>
      <c r="B269" s="57">
        <f t="shared" si="22"/>
        <v>0</v>
      </c>
      <c r="C269" s="150"/>
      <c r="D269" s="58">
        <f t="shared" si="23"/>
        <v>0</v>
      </c>
      <c r="E269" s="59">
        <f t="shared" si="21"/>
        <v>0</v>
      </c>
      <c r="F269" s="58">
        <f t="shared" si="24"/>
        <v>0</v>
      </c>
      <c r="G269" s="60" t="e">
        <f>IF(AND(C269&lt;&gt;"",SUM(G$32:G268)&lt;E$23),$E$23/$E$28,0)</f>
        <v>#N/A</v>
      </c>
      <c r="H269" s="58">
        <f t="shared" si="25"/>
        <v>0</v>
      </c>
      <c r="I269" s="58">
        <f t="shared" si="27"/>
        <v>0</v>
      </c>
      <c r="J269" s="92" t="str">
        <f t="shared" si="26"/>
        <v>2041–2042</v>
      </c>
      <c r="K269" s="92"/>
      <c r="L269" s="103"/>
      <c r="M269" s="92"/>
      <c r="N269" s="101"/>
      <c r="O269" s="93"/>
      <c r="Q269" s="61"/>
    </row>
    <row r="270" spans="1:17" s="55" customFormat="1" ht="20.25" customHeight="1" x14ac:dyDescent="0.2">
      <c r="A270" s="56">
        <v>51987</v>
      </c>
      <c r="B270" s="57">
        <f t="shared" si="22"/>
        <v>0</v>
      </c>
      <c r="C270" s="150"/>
      <c r="D270" s="58">
        <f t="shared" si="23"/>
        <v>0</v>
      </c>
      <c r="E270" s="59">
        <f t="shared" si="21"/>
        <v>0</v>
      </c>
      <c r="F270" s="58">
        <f t="shared" si="24"/>
        <v>0</v>
      </c>
      <c r="G270" s="60" t="e">
        <f>IF(AND(C270&lt;&gt;"",SUM(G$32:G269)&lt;E$23),$E$23/$E$28,0)</f>
        <v>#N/A</v>
      </c>
      <c r="H270" s="58">
        <f t="shared" si="25"/>
        <v>0</v>
      </c>
      <c r="I270" s="58">
        <f t="shared" si="27"/>
        <v>0</v>
      </c>
      <c r="J270" s="92" t="str">
        <f t="shared" si="26"/>
        <v>2041–2042</v>
      </c>
      <c r="K270" s="92"/>
      <c r="L270" s="103"/>
      <c r="M270" s="92"/>
      <c r="N270" s="101"/>
      <c r="O270" s="93"/>
      <c r="Q270" s="61"/>
    </row>
    <row r="271" spans="1:17" s="55" customFormat="1" ht="20.25" customHeight="1" x14ac:dyDescent="0.2">
      <c r="A271" s="56">
        <v>52018</v>
      </c>
      <c r="B271" s="57">
        <f t="shared" si="22"/>
        <v>0</v>
      </c>
      <c r="C271" s="150"/>
      <c r="D271" s="58">
        <f t="shared" si="23"/>
        <v>0</v>
      </c>
      <c r="E271" s="59">
        <f t="shared" si="21"/>
        <v>0</v>
      </c>
      <c r="F271" s="58">
        <f t="shared" si="24"/>
        <v>0</v>
      </c>
      <c r="G271" s="60" t="e">
        <f>IF(AND(C271&lt;&gt;"",SUM(G$32:G270)&lt;E$23),$E$23/$E$28,0)</f>
        <v>#N/A</v>
      </c>
      <c r="H271" s="58">
        <f t="shared" si="25"/>
        <v>0</v>
      </c>
      <c r="I271" s="58">
        <f t="shared" si="27"/>
        <v>0</v>
      </c>
      <c r="J271" s="92" t="str">
        <f t="shared" si="26"/>
        <v>2041–2042</v>
      </c>
      <c r="K271" s="92"/>
      <c r="L271" s="103"/>
      <c r="M271" s="92"/>
      <c r="N271" s="101"/>
      <c r="O271" s="93"/>
      <c r="Q271" s="61"/>
    </row>
    <row r="272" spans="1:17" s="55" customFormat="1" ht="20.25" customHeight="1" x14ac:dyDescent="0.2">
      <c r="A272" s="56">
        <v>52048</v>
      </c>
      <c r="B272" s="57">
        <f t="shared" si="22"/>
        <v>0</v>
      </c>
      <c r="C272" s="150"/>
      <c r="D272" s="58">
        <f t="shared" si="23"/>
        <v>0</v>
      </c>
      <c r="E272" s="59">
        <f t="shared" si="21"/>
        <v>0</v>
      </c>
      <c r="F272" s="58">
        <f t="shared" si="24"/>
        <v>0</v>
      </c>
      <c r="G272" s="60" t="e">
        <f>IF(AND(C272&lt;&gt;"",SUM(G$32:G271)&lt;E$23),$E$23/$E$28,0)</f>
        <v>#N/A</v>
      </c>
      <c r="H272" s="58">
        <f t="shared" si="25"/>
        <v>0</v>
      </c>
      <c r="I272" s="58">
        <f t="shared" si="27"/>
        <v>0</v>
      </c>
      <c r="J272" s="92" t="str">
        <f t="shared" si="26"/>
        <v>2042–2043</v>
      </c>
      <c r="K272" s="92"/>
      <c r="L272" s="103"/>
      <c r="M272" s="92"/>
      <c r="N272" s="101"/>
      <c r="O272" s="93"/>
      <c r="Q272" s="61"/>
    </row>
    <row r="273" spans="1:17" s="55" customFormat="1" ht="20.25" customHeight="1" x14ac:dyDescent="0.2">
      <c r="A273" s="56">
        <v>52079</v>
      </c>
      <c r="B273" s="57">
        <f t="shared" si="22"/>
        <v>0</v>
      </c>
      <c r="C273" s="150"/>
      <c r="D273" s="58">
        <f t="shared" si="23"/>
        <v>0</v>
      </c>
      <c r="E273" s="59">
        <f t="shared" si="21"/>
        <v>0</v>
      </c>
      <c r="F273" s="58">
        <f t="shared" si="24"/>
        <v>0</v>
      </c>
      <c r="G273" s="60" t="e">
        <f>IF(AND(C273&lt;&gt;"",SUM(G$32:G272)&lt;E$23),$E$23/$E$28,0)</f>
        <v>#N/A</v>
      </c>
      <c r="H273" s="58">
        <f t="shared" si="25"/>
        <v>0</v>
      </c>
      <c r="I273" s="58">
        <f t="shared" si="27"/>
        <v>0</v>
      </c>
      <c r="J273" s="92" t="str">
        <f t="shared" si="26"/>
        <v>2042–2043</v>
      </c>
      <c r="K273" s="92"/>
      <c r="L273" s="103"/>
      <c r="M273" s="92"/>
      <c r="N273" s="101"/>
      <c r="O273" s="93"/>
      <c r="Q273" s="61"/>
    </row>
    <row r="274" spans="1:17" s="55" customFormat="1" ht="20.25" customHeight="1" x14ac:dyDescent="0.2">
      <c r="A274" s="56">
        <v>52110</v>
      </c>
      <c r="B274" s="57">
        <f t="shared" si="22"/>
        <v>0</v>
      </c>
      <c r="C274" s="150"/>
      <c r="D274" s="58">
        <f t="shared" si="23"/>
        <v>0</v>
      </c>
      <c r="E274" s="59">
        <f t="shared" si="21"/>
        <v>0</v>
      </c>
      <c r="F274" s="58">
        <f t="shared" si="24"/>
        <v>0</v>
      </c>
      <c r="G274" s="60" t="e">
        <f>IF(AND(C274&lt;&gt;"",SUM(G$32:G273)&lt;E$23),$E$23/$E$28,0)</f>
        <v>#N/A</v>
      </c>
      <c r="H274" s="58">
        <f t="shared" si="25"/>
        <v>0</v>
      </c>
      <c r="I274" s="58">
        <f t="shared" si="27"/>
        <v>0</v>
      </c>
      <c r="J274" s="92" t="str">
        <f t="shared" si="26"/>
        <v>2042–2043</v>
      </c>
      <c r="K274" s="92"/>
      <c r="L274" s="103"/>
      <c r="M274" s="92"/>
      <c r="N274" s="101"/>
      <c r="O274" s="93"/>
      <c r="Q274" s="61"/>
    </row>
    <row r="275" spans="1:17" s="55" customFormat="1" ht="20.25" customHeight="1" x14ac:dyDescent="0.2">
      <c r="A275" s="56">
        <v>52140</v>
      </c>
      <c r="B275" s="57">
        <f t="shared" si="22"/>
        <v>0</v>
      </c>
      <c r="C275" s="150"/>
      <c r="D275" s="58">
        <f t="shared" si="23"/>
        <v>0</v>
      </c>
      <c r="E275" s="59">
        <f t="shared" si="21"/>
        <v>0</v>
      </c>
      <c r="F275" s="58">
        <f t="shared" si="24"/>
        <v>0</v>
      </c>
      <c r="G275" s="60" t="e">
        <f>IF(AND(C275&lt;&gt;"",SUM(G$32:G274)&lt;E$23),$E$23/$E$28,0)</f>
        <v>#N/A</v>
      </c>
      <c r="H275" s="58">
        <f t="shared" si="25"/>
        <v>0</v>
      </c>
      <c r="I275" s="58">
        <f t="shared" si="27"/>
        <v>0</v>
      </c>
      <c r="J275" s="92" t="str">
        <f t="shared" si="26"/>
        <v>2042–2043</v>
      </c>
      <c r="K275" s="92"/>
      <c r="L275" s="103"/>
      <c r="M275" s="92"/>
      <c r="N275" s="101"/>
      <c r="O275" s="93"/>
      <c r="Q275" s="61"/>
    </row>
    <row r="276" spans="1:17" s="55" customFormat="1" ht="20.25" customHeight="1" x14ac:dyDescent="0.2">
      <c r="A276" s="56">
        <v>52171</v>
      </c>
      <c r="B276" s="57">
        <f t="shared" si="22"/>
        <v>0</v>
      </c>
      <c r="C276" s="150"/>
      <c r="D276" s="58">
        <f t="shared" si="23"/>
        <v>0</v>
      </c>
      <c r="E276" s="59">
        <f t="shared" si="21"/>
        <v>0</v>
      </c>
      <c r="F276" s="58">
        <f t="shared" si="24"/>
        <v>0</v>
      </c>
      <c r="G276" s="60" t="e">
        <f>IF(AND(C276&lt;&gt;"",SUM(G$32:G275)&lt;E$23),$E$23/$E$28,0)</f>
        <v>#N/A</v>
      </c>
      <c r="H276" s="58">
        <f t="shared" si="25"/>
        <v>0</v>
      </c>
      <c r="I276" s="58">
        <f t="shared" si="27"/>
        <v>0</v>
      </c>
      <c r="J276" s="92" t="str">
        <f t="shared" si="26"/>
        <v>2042–2043</v>
      </c>
      <c r="K276" s="92"/>
      <c r="L276" s="103"/>
      <c r="M276" s="92"/>
      <c r="N276" s="101"/>
      <c r="O276" s="93"/>
      <c r="Q276" s="61"/>
    </row>
    <row r="277" spans="1:17" s="55" customFormat="1" ht="20.25" customHeight="1" x14ac:dyDescent="0.2">
      <c r="A277" s="56">
        <v>52201</v>
      </c>
      <c r="B277" s="57">
        <f t="shared" si="22"/>
        <v>0</v>
      </c>
      <c r="C277" s="150"/>
      <c r="D277" s="58">
        <f t="shared" si="23"/>
        <v>0</v>
      </c>
      <c r="E277" s="59">
        <f t="shared" si="21"/>
        <v>0</v>
      </c>
      <c r="F277" s="58">
        <f t="shared" si="24"/>
        <v>0</v>
      </c>
      <c r="G277" s="60" t="e">
        <f>IF(AND(C277&lt;&gt;"",SUM(G$32:G276)&lt;E$23),$E$23/$E$28,0)</f>
        <v>#N/A</v>
      </c>
      <c r="H277" s="58">
        <f t="shared" si="25"/>
        <v>0</v>
      </c>
      <c r="I277" s="58">
        <f t="shared" si="27"/>
        <v>0</v>
      </c>
      <c r="J277" s="92" t="str">
        <f t="shared" si="26"/>
        <v>2042–2043</v>
      </c>
      <c r="K277" s="92"/>
      <c r="L277" s="103"/>
      <c r="M277" s="92"/>
      <c r="N277" s="101"/>
      <c r="O277" s="93"/>
      <c r="Q277" s="61"/>
    </row>
    <row r="278" spans="1:17" s="55" customFormat="1" ht="20.25" customHeight="1" x14ac:dyDescent="0.2">
      <c r="A278" s="56">
        <v>52232</v>
      </c>
      <c r="B278" s="57">
        <f t="shared" si="22"/>
        <v>0</v>
      </c>
      <c r="C278" s="150"/>
      <c r="D278" s="58">
        <f t="shared" si="23"/>
        <v>0</v>
      </c>
      <c r="E278" s="59">
        <f t="shared" si="21"/>
        <v>0</v>
      </c>
      <c r="F278" s="58">
        <f t="shared" si="24"/>
        <v>0</v>
      </c>
      <c r="G278" s="60" t="e">
        <f>IF(AND(C278&lt;&gt;"",SUM(G$32:G277)&lt;E$23),$E$23/$E$28,0)</f>
        <v>#N/A</v>
      </c>
      <c r="H278" s="58">
        <f t="shared" si="25"/>
        <v>0</v>
      </c>
      <c r="I278" s="58">
        <f t="shared" si="27"/>
        <v>0</v>
      </c>
      <c r="J278" s="92" t="str">
        <f t="shared" si="26"/>
        <v>2042–2043</v>
      </c>
      <c r="K278" s="92"/>
      <c r="L278" s="103"/>
      <c r="M278" s="92"/>
      <c r="N278" s="101"/>
      <c r="O278" s="93"/>
      <c r="Q278" s="61"/>
    </row>
    <row r="279" spans="1:17" s="55" customFormat="1" ht="20.25" customHeight="1" x14ac:dyDescent="0.2">
      <c r="A279" s="56">
        <v>52263</v>
      </c>
      <c r="B279" s="57">
        <f t="shared" si="22"/>
        <v>0</v>
      </c>
      <c r="C279" s="150"/>
      <c r="D279" s="58">
        <f t="shared" si="23"/>
        <v>0</v>
      </c>
      <c r="E279" s="59">
        <f t="shared" si="21"/>
        <v>0</v>
      </c>
      <c r="F279" s="58">
        <f t="shared" si="24"/>
        <v>0</v>
      </c>
      <c r="G279" s="60" t="e">
        <f>IF(AND(C279&lt;&gt;"",SUM(G$32:G278)&lt;E$23),$E$23/$E$28,0)</f>
        <v>#N/A</v>
      </c>
      <c r="H279" s="58">
        <f t="shared" si="25"/>
        <v>0</v>
      </c>
      <c r="I279" s="58">
        <f t="shared" si="27"/>
        <v>0</v>
      </c>
      <c r="J279" s="92" t="str">
        <f t="shared" si="26"/>
        <v>2042–2043</v>
      </c>
      <c r="K279" s="92"/>
      <c r="L279" s="103"/>
      <c r="M279" s="92"/>
      <c r="N279" s="101"/>
      <c r="O279" s="93"/>
      <c r="Q279" s="61"/>
    </row>
    <row r="280" spans="1:17" s="55" customFormat="1" ht="20.25" customHeight="1" x14ac:dyDescent="0.2">
      <c r="A280" s="56">
        <v>52291</v>
      </c>
      <c r="B280" s="57">
        <f t="shared" si="22"/>
        <v>0</v>
      </c>
      <c r="C280" s="150"/>
      <c r="D280" s="58">
        <f t="shared" si="23"/>
        <v>0</v>
      </c>
      <c r="E280" s="59">
        <f t="shared" si="21"/>
        <v>0</v>
      </c>
      <c r="F280" s="58">
        <f t="shared" si="24"/>
        <v>0</v>
      </c>
      <c r="G280" s="60" t="e">
        <f>IF(AND(C280&lt;&gt;"",SUM(G$32:G279)&lt;E$23),$E$23/$E$28,0)</f>
        <v>#N/A</v>
      </c>
      <c r="H280" s="58">
        <f t="shared" si="25"/>
        <v>0</v>
      </c>
      <c r="I280" s="58">
        <f t="shared" si="27"/>
        <v>0</v>
      </c>
      <c r="J280" s="92" t="str">
        <f t="shared" si="26"/>
        <v>2042–2043</v>
      </c>
      <c r="K280" s="92"/>
      <c r="L280" s="103"/>
      <c r="M280" s="92"/>
      <c r="N280" s="101"/>
      <c r="O280" s="93"/>
      <c r="Q280" s="61"/>
    </row>
    <row r="281" spans="1:17" s="55" customFormat="1" ht="20.25" customHeight="1" x14ac:dyDescent="0.2">
      <c r="A281" s="56">
        <v>52322</v>
      </c>
      <c r="B281" s="57">
        <f t="shared" si="22"/>
        <v>0</v>
      </c>
      <c r="C281" s="150"/>
      <c r="D281" s="58">
        <f t="shared" si="23"/>
        <v>0</v>
      </c>
      <c r="E281" s="59">
        <f t="shared" si="21"/>
        <v>0</v>
      </c>
      <c r="F281" s="58">
        <f t="shared" si="24"/>
        <v>0</v>
      </c>
      <c r="G281" s="60" t="e">
        <f>IF(AND(C281&lt;&gt;"",SUM(G$32:G280)&lt;E$23),$E$23/$E$28,0)</f>
        <v>#N/A</v>
      </c>
      <c r="H281" s="58">
        <f t="shared" si="25"/>
        <v>0</v>
      </c>
      <c r="I281" s="58">
        <f t="shared" si="27"/>
        <v>0</v>
      </c>
      <c r="J281" s="92" t="str">
        <f t="shared" si="26"/>
        <v>2042–2043</v>
      </c>
      <c r="K281" s="92"/>
      <c r="L281" s="103"/>
      <c r="M281" s="92"/>
      <c r="N281" s="101"/>
      <c r="O281" s="93"/>
      <c r="Q281" s="61"/>
    </row>
    <row r="282" spans="1:17" s="55" customFormat="1" ht="20.25" customHeight="1" x14ac:dyDescent="0.2">
      <c r="A282" s="56">
        <v>52352</v>
      </c>
      <c r="B282" s="57">
        <f t="shared" si="22"/>
        <v>0</v>
      </c>
      <c r="C282" s="150"/>
      <c r="D282" s="58">
        <f t="shared" si="23"/>
        <v>0</v>
      </c>
      <c r="E282" s="59">
        <f t="shared" si="21"/>
        <v>0</v>
      </c>
      <c r="F282" s="58">
        <f t="shared" si="24"/>
        <v>0</v>
      </c>
      <c r="G282" s="60" t="e">
        <f>IF(AND(C282&lt;&gt;"",SUM(G$32:G281)&lt;E$23),$E$23/$E$28,0)</f>
        <v>#N/A</v>
      </c>
      <c r="H282" s="58">
        <f t="shared" si="25"/>
        <v>0</v>
      </c>
      <c r="I282" s="58">
        <f t="shared" si="27"/>
        <v>0</v>
      </c>
      <c r="J282" s="92" t="str">
        <f t="shared" si="26"/>
        <v>2042–2043</v>
      </c>
      <c r="K282" s="92"/>
      <c r="L282" s="103"/>
      <c r="M282" s="92"/>
      <c r="N282" s="101"/>
      <c r="O282" s="93"/>
      <c r="Q282" s="61"/>
    </row>
    <row r="283" spans="1:17" s="55" customFormat="1" ht="20.25" customHeight="1" x14ac:dyDescent="0.2">
      <c r="A283" s="56">
        <v>52383</v>
      </c>
      <c r="B283" s="57">
        <f t="shared" si="22"/>
        <v>0</v>
      </c>
      <c r="C283" s="150"/>
      <c r="D283" s="58">
        <f t="shared" si="23"/>
        <v>0</v>
      </c>
      <c r="E283" s="59">
        <f t="shared" si="21"/>
        <v>0</v>
      </c>
      <c r="F283" s="58">
        <f t="shared" si="24"/>
        <v>0</v>
      </c>
      <c r="G283" s="60" t="e">
        <f>IF(AND(C283&lt;&gt;"",SUM(G$32:G282)&lt;E$23),$E$23/$E$28,0)</f>
        <v>#N/A</v>
      </c>
      <c r="H283" s="58">
        <f t="shared" si="25"/>
        <v>0</v>
      </c>
      <c r="I283" s="58">
        <f t="shared" si="27"/>
        <v>0</v>
      </c>
      <c r="J283" s="92" t="str">
        <f t="shared" si="26"/>
        <v>2042–2043</v>
      </c>
      <c r="K283" s="92"/>
      <c r="L283" s="103"/>
      <c r="M283" s="92"/>
      <c r="N283" s="101"/>
      <c r="O283" s="93"/>
      <c r="Q283" s="61"/>
    </row>
    <row r="284" spans="1:17" s="55" customFormat="1" ht="20.25" customHeight="1" x14ac:dyDescent="0.2">
      <c r="A284" s="56">
        <v>52413</v>
      </c>
      <c r="B284" s="57">
        <f t="shared" si="22"/>
        <v>0</v>
      </c>
      <c r="C284" s="150"/>
      <c r="D284" s="58">
        <f t="shared" si="23"/>
        <v>0</v>
      </c>
      <c r="E284" s="59">
        <f t="shared" si="21"/>
        <v>0</v>
      </c>
      <c r="F284" s="58">
        <f t="shared" si="24"/>
        <v>0</v>
      </c>
      <c r="G284" s="60" t="e">
        <f>IF(AND(C284&lt;&gt;"",SUM(G$32:G283)&lt;E$23),$E$23/$E$28,0)</f>
        <v>#N/A</v>
      </c>
      <c r="H284" s="58">
        <f t="shared" si="25"/>
        <v>0</v>
      </c>
      <c r="I284" s="58">
        <f t="shared" si="27"/>
        <v>0</v>
      </c>
      <c r="J284" s="92" t="str">
        <f t="shared" si="26"/>
        <v>2043–2044</v>
      </c>
      <c r="K284" s="92"/>
      <c r="L284" s="103"/>
      <c r="M284" s="92"/>
      <c r="N284" s="101"/>
      <c r="O284" s="93"/>
      <c r="Q284" s="61"/>
    </row>
    <row r="285" spans="1:17" s="55" customFormat="1" ht="20.25" customHeight="1" x14ac:dyDescent="0.2">
      <c r="A285" s="56">
        <v>52444</v>
      </c>
      <c r="B285" s="57">
        <f t="shared" si="22"/>
        <v>0</v>
      </c>
      <c r="C285" s="150"/>
      <c r="D285" s="58">
        <f t="shared" si="23"/>
        <v>0</v>
      </c>
      <c r="E285" s="59">
        <f t="shared" si="21"/>
        <v>0</v>
      </c>
      <c r="F285" s="58">
        <f t="shared" si="24"/>
        <v>0</v>
      </c>
      <c r="G285" s="60" t="e">
        <f>IF(AND(C285&lt;&gt;"",SUM(G$32:G284)&lt;E$23),$E$23/$E$28,0)</f>
        <v>#N/A</v>
      </c>
      <c r="H285" s="58">
        <f t="shared" si="25"/>
        <v>0</v>
      </c>
      <c r="I285" s="58">
        <f t="shared" si="27"/>
        <v>0</v>
      </c>
      <c r="J285" s="92" t="str">
        <f t="shared" si="26"/>
        <v>2043–2044</v>
      </c>
      <c r="K285" s="92"/>
      <c r="L285" s="103"/>
      <c r="M285" s="92"/>
      <c r="N285" s="101"/>
      <c r="O285" s="93"/>
      <c r="Q285" s="61"/>
    </row>
    <row r="286" spans="1:17" s="55" customFormat="1" ht="20.25" customHeight="1" x14ac:dyDescent="0.2">
      <c r="A286" s="56">
        <v>52475</v>
      </c>
      <c r="B286" s="57">
        <f t="shared" si="22"/>
        <v>0</v>
      </c>
      <c r="C286" s="150"/>
      <c r="D286" s="58">
        <f t="shared" si="23"/>
        <v>0</v>
      </c>
      <c r="E286" s="59">
        <f t="shared" si="21"/>
        <v>0</v>
      </c>
      <c r="F286" s="58">
        <f t="shared" si="24"/>
        <v>0</v>
      </c>
      <c r="G286" s="60" t="e">
        <f>IF(AND(C286&lt;&gt;"",SUM(G$32:G285)&lt;E$23),$E$23/$E$28,0)</f>
        <v>#N/A</v>
      </c>
      <c r="H286" s="58">
        <f t="shared" si="25"/>
        <v>0</v>
      </c>
      <c r="I286" s="58">
        <f t="shared" si="27"/>
        <v>0</v>
      </c>
      <c r="J286" s="92" t="str">
        <f t="shared" si="26"/>
        <v>2043–2044</v>
      </c>
      <c r="K286" s="92"/>
      <c r="L286" s="103"/>
      <c r="M286" s="92"/>
      <c r="N286" s="101"/>
      <c r="O286" s="93"/>
      <c r="Q286" s="61"/>
    </row>
    <row r="287" spans="1:17" s="55" customFormat="1" ht="20.25" customHeight="1" x14ac:dyDescent="0.2">
      <c r="A287" s="56">
        <v>52505</v>
      </c>
      <c r="B287" s="57">
        <f t="shared" si="22"/>
        <v>0</v>
      </c>
      <c r="C287" s="150"/>
      <c r="D287" s="58">
        <f t="shared" si="23"/>
        <v>0</v>
      </c>
      <c r="E287" s="59">
        <f t="shared" si="21"/>
        <v>0</v>
      </c>
      <c r="F287" s="58">
        <f t="shared" si="24"/>
        <v>0</v>
      </c>
      <c r="G287" s="60" t="e">
        <f>IF(AND(C287&lt;&gt;"",SUM(G$32:G286)&lt;E$23),$E$23/$E$28,0)</f>
        <v>#N/A</v>
      </c>
      <c r="H287" s="58">
        <f t="shared" si="25"/>
        <v>0</v>
      </c>
      <c r="I287" s="58">
        <f t="shared" si="27"/>
        <v>0</v>
      </c>
      <c r="J287" s="92" t="str">
        <f t="shared" si="26"/>
        <v>2043–2044</v>
      </c>
      <c r="K287" s="92"/>
      <c r="L287" s="103"/>
      <c r="M287" s="92"/>
      <c r="N287" s="101"/>
      <c r="O287" s="93"/>
      <c r="Q287" s="61"/>
    </row>
    <row r="288" spans="1:17" s="55" customFormat="1" ht="20.25" customHeight="1" x14ac:dyDescent="0.2">
      <c r="A288" s="56">
        <v>52536</v>
      </c>
      <c r="B288" s="57">
        <f t="shared" si="22"/>
        <v>0</v>
      </c>
      <c r="C288" s="150"/>
      <c r="D288" s="58">
        <f t="shared" si="23"/>
        <v>0</v>
      </c>
      <c r="E288" s="59">
        <f t="shared" ref="E288:E351" si="28">C288-D288</f>
        <v>0</v>
      </c>
      <c r="F288" s="58">
        <f t="shared" si="24"/>
        <v>0</v>
      </c>
      <c r="G288" s="60" t="e">
        <f>IF(AND(C288&lt;&gt;"",SUM(G$32:G287)&lt;E$23),$E$23/$E$28,0)</f>
        <v>#N/A</v>
      </c>
      <c r="H288" s="58">
        <f t="shared" si="25"/>
        <v>0</v>
      </c>
      <c r="I288" s="58">
        <f t="shared" si="27"/>
        <v>0</v>
      </c>
      <c r="J288" s="92" t="str">
        <f t="shared" si="26"/>
        <v>2043–2044</v>
      </c>
      <c r="K288" s="92"/>
      <c r="L288" s="103"/>
      <c r="M288" s="92"/>
      <c r="N288" s="101"/>
      <c r="O288" s="93"/>
      <c r="Q288" s="61"/>
    </row>
    <row r="289" spans="1:17" s="55" customFormat="1" ht="20.25" customHeight="1" x14ac:dyDescent="0.2">
      <c r="A289" s="56">
        <v>52566</v>
      </c>
      <c r="B289" s="57">
        <f t="shared" ref="B289:B352" si="29">IF(C289&gt;0,C289*-1,C289)</f>
        <v>0</v>
      </c>
      <c r="C289" s="150"/>
      <c r="D289" s="58">
        <f t="shared" ref="D289:D352" si="30">IF(C289="",0,IF($E$14="Beginning",IF(C288&lt;&gt;"",$F288*$E$7/12,0),IF(C288&lt;&gt;"",$F288*$E$7/12,$E$21*$E$7/12)))</f>
        <v>0</v>
      </c>
      <c r="E289" s="59">
        <f t="shared" si="28"/>
        <v>0</v>
      </c>
      <c r="F289" s="58">
        <f t="shared" ref="F289:F352" si="31">IF(C289="",0,IF(C288="",$E$21-E289,IF(C289&lt;&gt;"",F288-E289)))</f>
        <v>0</v>
      </c>
      <c r="G289" s="60" t="e">
        <f>IF(AND(C289&lt;&gt;"",SUM(G$32:G288)&lt;E$23),$E$23/$E$28,0)</f>
        <v>#N/A</v>
      </c>
      <c r="H289" s="58">
        <f t="shared" ref="H289:H352" si="32">IF(C289&lt;&gt;"",G289+H288,0)</f>
        <v>0</v>
      </c>
      <c r="I289" s="58">
        <f t="shared" si="27"/>
        <v>0</v>
      </c>
      <c r="J289" s="92" t="str">
        <f t="shared" ref="J289:J352" si="33">IF(OR(MONTH(A289)=1,MONTH(A289)=2,MONTH(A289)=3,MONTH(A289)=4,MONTH(A289)=5,MONTH(A289)=6),YEAR(A289)-1&amp;"–"&amp;YEAR(A289),YEAR(A289)&amp;"–"&amp;YEAR(A289)+1)</f>
        <v>2043–2044</v>
      </c>
      <c r="K289" s="92"/>
      <c r="L289" s="103"/>
      <c r="M289" s="92"/>
      <c r="N289" s="101"/>
      <c r="O289" s="93"/>
      <c r="Q289" s="61"/>
    </row>
    <row r="290" spans="1:17" s="55" customFormat="1" ht="20.25" customHeight="1" x14ac:dyDescent="0.2">
      <c r="A290" s="56">
        <v>52597</v>
      </c>
      <c r="B290" s="57">
        <f t="shared" si="29"/>
        <v>0</v>
      </c>
      <c r="C290" s="150"/>
      <c r="D290" s="58">
        <f t="shared" si="30"/>
        <v>0</v>
      </c>
      <c r="E290" s="59">
        <f t="shared" si="28"/>
        <v>0</v>
      </c>
      <c r="F290" s="58">
        <f t="shared" si="31"/>
        <v>0</v>
      </c>
      <c r="G290" s="60" t="e">
        <f>IF(AND(C290&lt;&gt;"",SUM(G$32:G289)&lt;E$23),$E$23/$E$28,0)</f>
        <v>#N/A</v>
      </c>
      <c r="H290" s="58">
        <f t="shared" si="32"/>
        <v>0</v>
      </c>
      <c r="I290" s="58">
        <f t="shared" si="27"/>
        <v>0</v>
      </c>
      <c r="J290" s="92" t="str">
        <f t="shared" si="33"/>
        <v>2043–2044</v>
      </c>
      <c r="K290" s="92"/>
      <c r="L290" s="103"/>
      <c r="M290" s="92"/>
      <c r="N290" s="101"/>
      <c r="O290" s="93"/>
      <c r="Q290" s="61"/>
    </row>
    <row r="291" spans="1:17" s="55" customFormat="1" ht="20.25" customHeight="1" x14ac:dyDescent="0.2">
      <c r="A291" s="56">
        <v>52628</v>
      </c>
      <c r="B291" s="57">
        <f t="shared" si="29"/>
        <v>0</v>
      </c>
      <c r="C291" s="150"/>
      <c r="D291" s="58">
        <f t="shared" si="30"/>
        <v>0</v>
      </c>
      <c r="E291" s="59">
        <f t="shared" si="28"/>
        <v>0</v>
      </c>
      <c r="F291" s="58">
        <f t="shared" si="31"/>
        <v>0</v>
      </c>
      <c r="G291" s="60" t="e">
        <f>IF(AND(C291&lt;&gt;"",SUM(G$32:G290)&lt;E$23),$E$23/$E$28,0)</f>
        <v>#N/A</v>
      </c>
      <c r="H291" s="58">
        <f t="shared" si="32"/>
        <v>0</v>
      </c>
      <c r="I291" s="58">
        <f t="shared" ref="I291:I354" si="34">IF(C291&lt;&gt;"",$E$23-H291,0)</f>
        <v>0</v>
      </c>
      <c r="J291" s="92" t="str">
        <f t="shared" si="33"/>
        <v>2043–2044</v>
      </c>
      <c r="K291" s="92"/>
      <c r="L291" s="103"/>
      <c r="M291" s="92"/>
      <c r="N291" s="101"/>
      <c r="O291" s="93"/>
      <c r="Q291" s="61"/>
    </row>
    <row r="292" spans="1:17" s="55" customFormat="1" ht="20.25" customHeight="1" x14ac:dyDescent="0.2">
      <c r="A292" s="56">
        <v>52657</v>
      </c>
      <c r="B292" s="57">
        <f t="shared" si="29"/>
        <v>0</v>
      </c>
      <c r="C292" s="150"/>
      <c r="D292" s="58">
        <f t="shared" si="30"/>
        <v>0</v>
      </c>
      <c r="E292" s="59">
        <f t="shared" si="28"/>
        <v>0</v>
      </c>
      <c r="F292" s="58">
        <f t="shared" si="31"/>
        <v>0</v>
      </c>
      <c r="G292" s="60" t="e">
        <f>IF(AND(C292&lt;&gt;"",SUM(G$32:G291)&lt;E$23),$E$23/$E$28,0)</f>
        <v>#N/A</v>
      </c>
      <c r="H292" s="58">
        <f t="shared" si="32"/>
        <v>0</v>
      </c>
      <c r="I292" s="58">
        <f t="shared" si="34"/>
        <v>0</v>
      </c>
      <c r="J292" s="92" t="str">
        <f t="shared" si="33"/>
        <v>2043–2044</v>
      </c>
      <c r="K292" s="92"/>
      <c r="L292" s="103"/>
      <c r="M292" s="92"/>
      <c r="N292" s="101"/>
      <c r="O292" s="93"/>
      <c r="Q292" s="61"/>
    </row>
    <row r="293" spans="1:17" s="55" customFormat="1" ht="20.25" customHeight="1" x14ac:dyDescent="0.2">
      <c r="A293" s="56">
        <v>52688</v>
      </c>
      <c r="B293" s="57">
        <f t="shared" si="29"/>
        <v>0</v>
      </c>
      <c r="C293" s="150"/>
      <c r="D293" s="58">
        <f t="shared" si="30"/>
        <v>0</v>
      </c>
      <c r="E293" s="59">
        <f t="shared" si="28"/>
        <v>0</v>
      </c>
      <c r="F293" s="58">
        <f t="shared" si="31"/>
        <v>0</v>
      </c>
      <c r="G293" s="60" t="e">
        <f>IF(AND(C293&lt;&gt;"",SUM(G$32:G292)&lt;E$23),$E$23/$E$28,0)</f>
        <v>#N/A</v>
      </c>
      <c r="H293" s="58">
        <f t="shared" si="32"/>
        <v>0</v>
      </c>
      <c r="I293" s="58">
        <f t="shared" si="34"/>
        <v>0</v>
      </c>
      <c r="J293" s="92" t="str">
        <f t="shared" si="33"/>
        <v>2043–2044</v>
      </c>
      <c r="K293" s="92"/>
      <c r="L293" s="103"/>
      <c r="M293" s="92"/>
      <c r="N293" s="101"/>
      <c r="O293" s="93"/>
      <c r="Q293" s="61"/>
    </row>
    <row r="294" spans="1:17" s="55" customFormat="1" ht="20.25" customHeight="1" x14ac:dyDescent="0.2">
      <c r="A294" s="56">
        <v>52718</v>
      </c>
      <c r="B294" s="57">
        <f t="shared" si="29"/>
        <v>0</v>
      </c>
      <c r="C294" s="150"/>
      <c r="D294" s="58">
        <f t="shared" si="30"/>
        <v>0</v>
      </c>
      <c r="E294" s="59">
        <f t="shared" si="28"/>
        <v>0</v>
      </c>
      <c r="F294" s="58">
        <f t="shared" si="31"/>
        <v>0</v>
      </c>
      <c r="G294" s="60" t="e">
        <f>IF(AND(C294&lt;&gt;"",SUM(G$32:G293)&lt;E$23),$E$23/$E$28,0)</f>
        <v>#N/A</v>
      </c>
      <c r="H294" s="58">
        <f t="shared" si="32"/>
        <v>0</v>
      </c>
      <c r="I294" s="58">
        <f t="shared" si="34"/>
        <v>0</v>
      </c>
      <c r="J294" s="92" t="str">
        <f t="shared" si="33"/>
        <v>2043–2044</v>
      </c>
      <c r="K294" s="92"/>
      <c r="L294" s="103"/>
      <c r="M294" s="92"/>
      <c r="N294" s="101"/>
      <c r="O294" s="93"/>
      <c r="Q294" s="61"/>
    </row>
    <row r="295" spans="1:17" s="55" customFormat="1" ht="20.25" customHeight="1" x14ac:dyDescent="0.2">
      <c r="A295" s="56">
        <v>52749</v>
      </c>
      <c r="B295" s="57">
        <f t="shared" si="29"/>
        <v>0</v>
      </c>
      <c r="C295" s="150"/>
      <c r="D295" s="58">
        <f t="shared" si="30"/>
        <v>0</v>
      </c>
      <c r="E295" s="59">
        <f t="shared" si="28"/>
        <v>0</v>
      </c>
      <c r="F295" s="58">
        <f t="shared" si="31"/>
        <v>0</v>
      </c>
      <c r="G295" s="60" t="e">
        <f>IF(AND(C295&lt;&gt;"",SUM(G$32:G294)&lt;E$23),$E$23/$E$28,0)</f>
        <v>#N/A</v>
      </c>
      <c r="H295" s="58">
        <f t="shared" si="32"/>
        <v>0</v>
      </c>
      <c r="I295" s="58">
        <f t="shared" si="34"/>
        <v>0</v>
      </c>
      <c r="J295" s="92" t="str">
        <f t="shared" si="33"/>
        <v>2043–2044</v>
      </c>
      <c r="K295" s="92"/>
      <c r="L295" s="103"/>
      <c r="M295" s="92"/>
      <c r="N295" s="101"/>
      <c r="O295" s="93"/>
      <c r="Q295" s="61"/>
    </row>
    <row r="296" spans="1:17" s="55" customFormat="1" ht="20.25" customHeight="1" x14ac:dyDescent="0.2">
      <c r="A296" s="56">
        <v>52779</v>
      </c>
      <c r="B296" s="57">
        <f t="shared" si="29"/>
        <v>0</v>
      </c>
      <c r="C296" s="150"/>
      <c r="D296" s="58">
        <f t="shared" si="30"/>
        <v>0</v>
      </c>
      <c r="E296" s="59">
        <f t="shared" si="28"/>
        <v>0</v>
      </c>
      <c r="F296" s="58">
        <f t="shared" si="31"/>
        <v>0</v>
      </c>
      <c r="G296" s="60" t="e">
        <f>IF(AND(C296&lt;&gt;"",SUM(G$32:G295)&lt;E$23),$E$23/$E$28,0)</f>
        <v>#N/A</v>
      </c>
      <c r="H296" s="58">
        <f t="shared" si="32"/>
        <v>0</v>
      </c>
      <c r="I296" s="58">
        <f t="shared" si="34"/>
        <v>0</v>
      </c>
      <c r="J296" s="92" t="str">
        <f t="shared" si="33"/>
        <v>2044–2045</v>
      </c>
      <c r="K296" s="92"/>
      <c r="L296" s="103"/>
      <c r="M296" s="92"/>
      <c r="N296" s="101"/>
      <c r="O296" s="93"/>
      <c r="Q296" s="61"/>
    </row>
    <row r="297" spans="1:17" s="55" customFormat="1" ht="20.25" customHeight="1" x14ac:dyDescent="0.2">
      <c r="A297" s="56">
        <v>52810</v>
      </c>
      <c r="B297" s="57">
        <f t="shared" si="29"/>
        <v>0</v>
      </c>
      <c r="C297" s="150"/>
      <c r="D297" s="58">
        <f t="shared" si="30"/>
        <v>0</v>
      </c>
      <c r="E297" s="59">
        <f t="shared" si="28"/>
        <v>0</v>
      </c>
      <c r="F297" s="58">
        <f t="shared" si="31"/>
        <v>0</v>
      </c>
      <c r="G297" s="60" t="e">
        <f>IF(AND(C297&lt;&gt;"",SUM(G$32:G296)&lt;E$23),$E$23/$E$28,0)</f>
        <v>#N/A</v>
      </c>
      <c r="H297" s="58">
        <f t="shared" si="32"/>
        <v>0</v>
      </c>
      <c r="I297" s="58">
        <f t="shared" si="34"/>
        <v>0</v>
      </c>
      <c r="J297" s="92" t="str">
        <f t="shared" si="33"/>
        <v>2044–2045</v>
      </c>
      <c r="K297" s="92"/>
      <c r="L297" s="103"/>
      <c r="M297" s="92"/>
      <c r="N297" s="101"/>
      <c r="O297" s="93"/>
      <c r="Q297" s="61"/>
    </row>
    <row r="298" spans="1:17" s="55" customFormat="1" ht="20.25" customHeight="1" x14ac:dyDescent="0.2">
      <c r="A298" s="56">
        <v>52841</v>
      </c>
      <c r="B298" s="57">
        <f t="shared" si="29"/>
        <v>0</v>
      </c>
      <c r="C298" s="150"/>
      <c r="D298" s="58">
        <f t="shared" si="30"/>
        <v>0</v>
      </c>
      <c r="E298" s="59">
        <f t="shared" si="28"/>
        <v>0</v>
      </c>
      <c r="F298" s="58">
        <f t="shared" si="31"/>
        <v>0</v>
      </c>
      <c r="G298" s="60" t="e">
        <f>IF(AND(C298&lt;&gt;"",SUM(G$32:G297)&lt;E$23),$E$23/$E$28,0)</f>
        <v>#N/A</v>
      </c>
      <c r="H298" s="58">
        <f t="shared" si="32"/>
        <v>0</v>
      </c>
      <c r="I298" s="58">
        <f t="shared" si="34"/>
        <v>0</v>
      </c>
      <c r="J298" s="92" t="str">
        <f t="shared" si="33"/>
        <v>2044–2045</v>
      </c>
      <c r="K298" s="92"/>
      <c r="L298" s="103"/>
      <c r="M298" s="92"/>
      <c r="N298" s="101"/>
      <c r="O298" s="93"/>
      <c r="Q298" s="61"/>
    </row>
    <row r="299" spans="1:17" s="55" customFormat="1" ht="20.25" customHeight="1" x14ac:dyDescent="0.2">
      <c r="A299" s="56">
        <v>52871</v>
      </c>
      <c r="B299" s="57">
        <f t="shared" si="29"/>
        <v>0</v>
      </c>
      <c r="C299" s="150"/>
      <c r="D299" s="58">
        <f t="shared" si="30"/>
        <v>0</v>
      </c>
      <c r="E299" s="59">
        <f t="shared" si="28"/>
        <v>0</v>
      </c>
      <c r="F299" s="58">
        <f t="shared" si="31"/>
        <v>0</v>
      </c>
      <c r="G299" s="60" t="e">
        <f>IF(AND(C299&lt;&gt;"",SUM(G$32:G298)&lt;E$23),$E$23/$E$28,0)</f>
        <v>#N/A</v>
      </c>
      <c r="H299" s="58">
        <f t="shared" si="32"/>
        <v>0</v>
      </c>
      <c r="I299" s="58">
        <f t="shared" si="34"/>
        <v>0</v>
      </c>
      <c r="J299" s="92" t="str">
        <f t="shared" si="33"/>
        <v>2044–2045</v>
      </c>
      <c r="K299" s="92"/>
      <c r="L299" s="103"/>
      <c r="M299" s="92"/>
      <c r="N299" s="101"/>
      <c r="O299" s="93"/>
      <c r="Q299" s="61"/>
    </row>
    <row r="300" spans="1:17" s="55" customFormat="1" ht="20.25" customHeight="1" x14ac:dyDescent="0.2">
      <c r="A300" s="56">
        <v>52902</v>
      </c>
      <c r="B300" s="57">
        <f t="shared" si="29"/>
        <v>0</v>
      </c>
      <c r="C300" s="150"/>
      <c r="D300" s="58">
        <f t="shared" si="30"/>
        <v>0</v>
      </c>
      <c r="E300" s="59">
        <f t="shared" si="28"/>
        <v>0</v>
      </c>
      <c r="F300" s="58">
        <f t="shared" si="31"/>
        <v>0</v>
      </c>
      <c r="G300" s="60" t="e">
        <f>IF(AND(C300&lt;&gt;"",SUM(G$32:G299)&lt;E$23),$E$23/$E$28,0)</f>
        <v>#N/A</v>
      </c>
      <c r="H300" s="58">
        <f t="shared" si="32"/>
        <v>0</v>
      </c>
      <c r="I300" s="58">
        <f t="shared" si="34"/>
        <v>0</v>
      </c>
      <c r="J300" s="92" t="str">
        <f t="shared" si="33"/>
        <v>2044–2045</v>
      </c>
      <c r="K300" s="92"/>
      <c r="L300" s="103"/>
      <c r="M300" s="92"/>
      <c r="N300" s="101"/>
      <c r="O300" s="93"/>
      <c r="Q300" s="61"/>
    </row>
    <row r="301" spans="1:17" s="55" customFormat="1" ht="20.25" customHeight="1" x14ac:dyDescent="0.2">
      <c r="A301" s="56">
        <v>52932</v>
      </c>
      <c r="B301" s="57">
        <f t="shared" si="29"/>
        <v>0</v>
      </c>
      <c r="C301" s="150"/>
      <c r="D301" s="58">
        <f t="shared" si="30"/>
        <v>0</v>
      </c>
      <c r="E301" s="59">
        <f t="shared" si="28"/>
        <v>0</v>
      </c>
      <c r="F301" s="58">
        <f t="shared" si="31"/>
        <v>0</v>
      </c>
      <c r="G301" s="60" t="e">
        <f>IF(AND(C301&lt;&gt;"",SUM(G$32:G300)&lt;E$23),$E$23/$E$28,0)</f>
        <v>#N/A</v>
      </c>
      <c r="H301" s="58">
        <f t="shared" si="32"/>
        <v>0</v>
      </c>
      <c r="I301" s="58">
        <f t="shared" si="34"/>
        <v>0</v>
      </c>
      <c r="J301" s="92" t="str">
        <f t="shared" si="33"/>
        <v>2044–2045</v>
      </c>
      <c r="K301" s="92"/>
      <c r="L301" s="103"/>
      <c r="M301" s="92"/>
      <c r="N301" s="101"/>
      <c r="O301" s="93"/>
      <c r="Q301" s="61"/>
    </row>
    <row r="302" spans="1:17" s="55" customFormat="1" ht="20.25" customHeight="1" x14ac:dyDescent="0.2">
      <c r="A302" s="56">
        <v>52963</v>
      </c>
      <c r="B302" s="57">
        <f t="shared" si="29"/>
        <v>0</v>
      </c>
      <c r="C302" s="150"/>
      <c r="D302" s="58">
        <f t="shared" si="30"/>
        <v>0</v>
      </c>
      <c r="E302" s="59">
        <f t="shared" si="28"/>
        <v>0</v>
      </c>
      <c r="F302" s="58">
        <f t="shared" si="31"/>
        <v>0</v>
      </c>
      <c r="G302" s="60" t="e">
        <f>IF(AND(C302&lt;&gt;"",SUM(G$32:G301)&lt;E$23),$E$23/$E$28,0)</f>
        <v>#N/A</v>
      </c>
      <c r="H302" s="58">
        <f t="shared" si="32"/>
        <v>0</v>
      </c>
      <c r="I302" s="58">
        <f t="shared" si="34"/>
        <v>0</v>
      </c>
      <c r="J302" s="92" t="str">
        <f t="shared" si="33"/>
        <v>2044–2045</v>
      </c>
      <c r="K302" s="92"/>
      <c r="L302" s="103"/>
      <c r="M302" s="92"/>
      <c r="N302" s="101"/>
      <c r="O302" s="93"/>
      <c r="Q302" s="61"/>
    </row>
    <row r="303" spans="1:17" s="55" customFormat="1" ht="20.25" customHeight="1" x14ac:dyDescent="0.2">
      <c r="A303" s="56">
        <v>52994</v>
      </c>
      <c r="B303" s="57">
        <f t="shared" si="29"/>
        <v>0</v>
      </c>
      <c r="C303" s="150"/>
      <c r="D303" s="58">
        <f t="shared" si="30"/>
        <v>0</v>
      </c>
      <c r="E303" s="59">
        <f t="shared" si="28"/>
        <v>0</v>
      </c>
      <c r="F303" s="58">
        <f t="shared" si="31"/>
        <v>0</v>
      </c>
      <c r="G303" s="60" t="e">
        <f>IF(AND(C303&lt;&gt;"",SUM(G$32:G302)&lt;E$23),$E$23/$E$28,0)</f>
        <v>#N/A</v>
      </c>
      <c r="H303" s="58">
        <f t="shared" si="32"/>
        <v>0</v>
      </c>
      <c r="I303" s="58">
        <f t="shared" si="34"/>
        <v>0</v>
      </c>
      <c r="J303" s="92" t="str">
        <f t="shared" si="33"/>
        <v>2044–2045</v>
      </c>
      <c r="K303" s="92"/>
      <c r="L303" s="103"/>
      <c r="M303" s="92"/>
      <c r="N303" s="101"/>
      <c r="O303" s="93"/>
      <c r="Q303" s="61"/>
    </row>
    <row r="304" spans="1:17" s="55" customFormat="1" ht="20.25" customHeight="1" x14ac:dyDescent="0.2">
      <c r="A304" s="56">
        <v>53022</v>
      </c>
      <c r="B304" s="57">
        <f t="shared" si="29"/>
        <v>0</v>
      </c>
      <c r="C304" s="150"/>
      <c r="D304" s="58">
        <f t="shared" si="30"/>
        <v>0</v>
      </c>
      <c r="E304" s="59">
        <f t="shared" si="28"/>
        <v>0</v>
      </c>
      <c r="F304" s="58">
        <f t="shared" si="31"/>
        <v>0</v>
      </c>
      <c r="G304" s="60" t="e">
        <f>IF(AND(C304&lt;&gt;"",SUM(G$32:G303)&lt;E$23),$E$23/$E$28,0)</f>
        <v>#N/A</v>
      </c>
      <c r="H304" s="58">
        <f t="shared" si="32"/>
        <v>0</v>
      </c>
      <c r="I304" s="58">
        <f t="shared" si="34"/>
        <v>0</v>
      </c>
      <c r="J304" s="92" t="str">
        <f t="shared" si="33"/>
        <v>2044–2045</v>
      </c>
      <c r="K304" s="92"/>
      <c r="L304" s="103"/>
      <c r="M304" s="92"/>
      <c r="N304" s="101"/>
      <c r="O304" s="93"/>
      <c r="Q304" s="61"/>
    </row>
    <row r="305" spans="1:17" s="55" customFormat="1" ht="20.25" customHeight="1" x14ac:dyDescent="0.2">
      <c r="A305" s="56">
        <v>53053</v>
      </c>
      <c r="B305" s="57">
        <f t="shared" si="29"/>
        <v>0</v>
      </c>
      <c r="C305" s="150"/>
      <c r="D305" s="58">
        <f t="shared" si="30"/>
        <v>0</v>
      </c>
      <c r="E305" s="59">
        <f t="shared" si="28"/>
        <v>0</v>
      </c>
      <c r="F305" s="58">
        <f t="shared" si="31"/>
        <v>0</v>
      </c>
      <c r="G305" s="60" t="e">
        <f>IF(AND(C305&lt;&gt;"",SUM(G$32:G304)&lt;E$23),$E$23/$E$28,0)</f>
        <v>#N/A</v>
      </c>
      <c r="H305" s="58">
        <f t="shared" si="32"/>
        <v>0</v>
      </c>
      <c r="I305" s="58">
        <f t="shared" si="34"/>
        <v>0</v>
      </c>
      <c r="J305" s="92" t="str">
        <f t="shared" si="33"/>
        <v>2044–2045</v>
      </c>
      <c r="K305" s="92"/>
      <c r="L305" s="103"/>
      <c r="M305" s="92"/>
      <c r="N305" s="101"/>
      <c r="O305" s="93"/>
      <c r="Q305" s="61"/>
    </row>
    <row r="306" spans="1:17" s="55" customFormat="1" ht="20.25" customHeight="1" x14ac:dyDescent="0.2">
      <c r="A306" s="56">
        <v>53083</v>
      </c>
      <c r="B306" s="57">
        <f t="shared" si="29"/>
        <v>0</v>
      </c>
      <c r="C306" s="150"/>
      <c r="D306" s="58">
        <f t="shared" si="30"/>
        <v>0</v>
      </c>
      <c r="E306" s="59">
        <f t="shared" si="28"/>
        <v>0</v>
      </c>
      <c r="F306" s="58">
        <f t="shared" si="31"/>
        <v>0</v>
      </c>
      <c r="G306" s="60" t="e">
        <f>IF(AND(C306&lt;&gt;"",SUM(G$32:G305)&lt;E$23),$E$23/$E$28,0)</f>
        <v>#N/A</v>
      </c>
      <c r="H306" s="58">
        <f t="shared" si="32"/>
        <v>0</v>
      </c>
      <c r="I306" s="58">
        <f t="shared" si="34"/>
        <v>0</v>
      </c>
      <c r="J306" s="92" t="str">
        <f t="shared" si="33"/>
        <v>2044–2045</v>
      </c>
      <c r="K306" s="92"/>
      <c r="L306" s="103"/>
      <c r="M306" s="92"/>
      <c r="N306" s="101"/>
      <c r="O306" s="93"/>
      <c r="Q306" s="61"/>
    </row>
    <row r="307" spans="1:17" s="55" customFormat="1" ht="20.25" customHeight="1" x14ac:dyDescent="0.2">
      <c r="A307" s="56">
        <v>53114</v>
      </c>
      <c r="B307" s="57">
        <f t="shared" si="29"/>
        <v>0</v>
      </c>
      <c r="C307" s="150"/>
      <c r="D307" s="58">
        <f t="shared" si="30"/>
        <v>0</v>
      </c>
      <c r="E307" s="59">
        <f t="shared" si="28"/>
        <v>0</v>
      </c>
      <c r="F307" s="58">
        <f t="shared" si="31"/>
        <v>0</v>
      </c>
      <c r="G307" s="60" t="e">
        <f>IF(AND(C307&lt;&gt;"",SUM(G$32:G306)&lt;E$23),$E$23/$E$28,0)</f>
        <v>#N/A</v>
      </c>
      <c r="H307" s="58">
        <f t="shared" si="32"/>
        <v>0</v>
      </c>
      <c r="I307" s="58">
        <f t="shared" si="34"/>
        <v>0</v>
      </c>
      <c r="J307" s="92" t="str">
        <f t="shared" si="33"/>
        <v>2044–2045</v>
      </c>
      <c r="K307" s="92"/>
      <c r="L307" s="103"/>
      <c r="M307" s="92"/>
      <c r="N307" s="101"/>
      <c r="O307" s="93"/>
      <c r="Q307" s="61"/>
    </row>
    <row r="308" spans="1:17" s="55" customFormat="1" ht="20.25" customHeight="1" x14ac:dyDescent="0.2">
      <c r="A308" s="56">
        <v>53144</v>
      </c>
      <c r="B308" s="57">
        <f t="shared" si="29"/>
        <v>0</v>
      </c>
      <c r="C308" s="150"/>
      <c r="D308" s="58">
        <f t="shared" si="30"/>
        <v>0</v>
      </c>
      <c r="E308" s="59">
        <f t="shared" si="28"/>
        <v>0</v>
      </c>
      <c r="F308" s="58">
        <f t="shared" si="31"/>
        <v>0</v>
      </c>
      <c r="G308" s="60" t="e">
        <f>IF(AND(C308&lt;&gt;"",SUM(G$32:G307)&lt;E$23),$E$23/$E$28,0)</f>
        <v>#N/A</v>
      </c>
      <c r="H308" s="58">
        <f t="shared" si="32"/>
        <v>0</v>
      </c>
      <c r="I308" s="58">
        <f t="shared" si="34"/>
        <v>0</v>
      </c>
      <c r="J308" s="92" t="str">
        <f t="shared" si="33"/>
        <v>2045–2046</v>
      </c>
      <c r="K308" s="92"/>
      <c r="L308" s="103"/>
      <c r="M308" s="92"/>
      <c r="N308" s="101"/>
      <c r="O308" s="93"/>
      <c r="Q308" s="61"/>
    </row>
    <row r="309" spans="1:17" s="55" customFormat="1" ht="20.25" customHeight="1" x14ac:dyDescent="0.2">
      <c r="A309" s="56">
        <v>53175</v>
      </c>
      <c r="B309" s="57">
        <f t="shared" si="29"/>
        <v>0</v>
      </c>
      <c r="C309" s="150"/>
      <c r="D309" s="58">
        <f t="shared" si="30"/>
        <v>0</v>
      </c>
      <c r="E309" s="59">
        <f t="shared" si="28"/>
        <v>0</v>
      </c>
      <c r="F309" s="58">
        <f t="shared" si="31"/>
        <v>0</v>
      </c>
      <c r="G309" s="60" t="e">
        <f>IF(AND(C309&lt;&gt;"",SUM(G$32:G308)&lt;E$23),$E$23/$E$28,0)</f>
        <v>#N/A</v>
      </c>
      <c r="H309" s="58">
        <f t="shared" si="32"/>
        <v>0</v>
      </c>
      <c r="I309" s="58">
        <f t="shared" si="34"/>
        <v>0</v>
      </c>
      <c r="J309" s="92" t="str">
        <f t="shared" si="33"/>
        <v>2045–2046</v>
      </c>
      <c r="K309" s="92"/>
      <c r="L309" s="103"/>
      <c r="M309" s="92"/>
      <c r="N309" s="101"/>
      <c r="O309" s="93"/>
      <c r="Q309" s="61"/>
    </row>
    <row r="310" spans="1:17" s="55" customFormat="1" ht="20.25" customHeight="1" x14ac:dyDescent="0.2">
      <c r="A310" s="56">
        <v>53206</v>
      </c>
      <c r="B310" s="57">
        <f t="shared" si="29"/>
        <v>0</v>
      </c>
      <c r="C310" s="150"/>
      <c r="D310" s="58">
        <f t="shared" si="30"/>
        <v>0</v>
      </c>
      <c r="E310" s="59">
        <f t="shared" si="28"/>
        <v>0</v>
      </c>
      <c r="F310" s="58">
        <f t="shared" si="31"/>
        <v>0</v>
      </c>
      <c r="G310" s="60" t="e">
        <f>IF(AND(C310&lt;&gt;"",SUM(G$32:G309)&lt;E$23),$E$23/$E$28,0)</f>
        <v>#N/A</v>
      </c>
      <c r="H310" s="58">
        <f t="shared" si="32"/>
        <v>0</v>
      </c>
      <c r="I310" s="58">
        <f t="shared" si="34"/>
        <v>0</v>
      </c>
      <c r="J310" s="92" t="str">
        <f t="shared" si="33"/>
        <v>2045–2046</v>
      </c>
      <c r="K310" s="92"/>
      <c r="L310" s="103"/>
      <c r="M310" s="92"/>
      <c r="N310" s="101"/>
      <c r="O310" s="93"/>
      <c r="Q310" s="61"/>
    </row>
    <row r="311" spans="1:17" s="55" customFormat="1" ht="20.25" customHeight="1" x14ac:dyDescent="0.2">
      <c r="A311" s="56">
        <v>53236</v>
      </c>
      <c r="B311" s="57">
        <f t="shared" si="29"/>
        <v>0</v>
      </c>
      <c r="C311" s="150"/>
      <c r="D311" s="58">
        <f t="shared" si="30"/>
        <v>0</v>
      </c>
      <c r="E311" s="59">
        <f t="shared" si="28"/>
        <v>0</v>
      </c>
      <c r="F311" s="58">
        <f t="shared" si="31"/>
        <v>0</v>
      </c>
      <c r="G311" s="60" t="e">
        <f>IF(AND(C311&lt;&gt;"",SUM(G$32:G310)&lt;E$23),$E$23/$E$28,0)</f>
        <v>#N/A</v>
      </c>
      <c r="H311" s="58">
        <f t="shared" si="32"/>
        <v>0</v>
      </c>
      <c r="I311" s="58">
        <f t="shared" si="34"/>
        <v>0</v>
      </c>
      <c r="J311" s="92" t="str">
        <f t="shared" si="33"/>
        <v>2045–2046</v>
      </c>
      <c r="K311" s="92"/>
      <c r="L311" s="103"/>
      <c r="M311" s="92"/>
      <c r="N311" s="101"/>
      <c r="O311" s="93"/>
      <c r="Q311" s="61"/>
    </row>
    <row r="312" spans="1:17" s="55" customFormat="1" ht="20.25" customHeight="1" x14ac:dyDescent="0.2">
      <c r="A312" s="56">
        <v>53267</v>
      </c>
      <c r="B312" s="57">
        <f t="shared" si="29"/>
        <v>0</v>
      </c>
      <c r="C312" s="150"/>
      <c r="D312" s="58">
        <f t="shared" si="30"/>
        <v>0</v>
      </c>
      <c r="E312" s="59">
        <f t="shared" si="28"/>
        <v>0</v>
      </c>
      <c r="F312" s="58">
        <f t="shared" si="31"/>
        <v>0</v>
      </c>
      <c r="G312" s="60" t="e">
        <f>IF(AND(C312&lt;&gt;"",SUM(G$32:G311)&lt;E$23),$E$23/$E$28,0)</f>
        <v>#N/A</v>
      </c>
      <c r="H312" s="58">
        <f t="shared" si="32"/>
        <v>0</v>
      </c>
      <c r="I312" s="58">
        <f t="shared" si="34"/>
        <v>0</v>
      </c>
      <c r="J312" s="92" t="str">
        <f t="shared" si="33"/>
        <v>2045–2046</v>
      </c>
      <c r="K312" s="92"/>
      <c r="L312" s="103"/>
      <c r="M312" s="92"/>
      <c r="N312" s="101"/>
      <c r="O312" s="93"/>
      <c r="Q312" s="61"/>
    </row>
    <row r="313" spans="1:17" s="55" customFormat="1" ht="20.25" customHeight="1" x14ac:dyDescent="0.2">
      <c r="A313" s="56">
        <v>53297</v>
      </c>
      <c r="B313" s="57">
        <f t="shared" si="29"/>
        <v>0</v>
      </c>
      <c r="C313" s="150"/>
      <c r="D313" s="58">
        <f t="shared" si="30"/>
        <v>0</v>
      </c>
      <c r="E313" s="59">
        <f t="shared" si="28"/>
        <v>0</v>
      </c>
      <c r="F313" s="58">
        <f t="shared" si="31"/>
        <v>0</v>
      </c>
      <c r="G313" s="60" t="e">
        <f>IF(AND(C313&lt;&gt;"",SUM(G$32:G312)&lt;E$23),$E$23/$E$28,0)</f>
        <v>#N/A</v>
      </c>
      <c r="H313" s="58">
        <f t="shared" si="32"/>
        <v>0</v>
      </c>
      <c r="I313" s="58">
        <f t="shared" si="34"/>
        <v>0</v>
      </c>
      <c r="J313" s="92" t="str">
        <f t="shared" si="33"/>
        <v>2045–2046</v>
      </c>
      <c r="K313" s="92"/>
      <c r="L313" s="103"/>
      <c r="M313" s="92"/>
      <c r="N313" s="101"/>
      <c r="O313" s="93"/>
      <c r="Q313" s="61"/>
    </row>
    <row r="314" spans="1:17" s="55" customFormat="1" ht="20.25" customHeight="1" x14ac:dyDescent="0.2">
      <c r="A314" s="56">
        <v>53328</v>
      </c>
      <c r="B314" s="57">
        <f t="shared" si="29"/>
        <v>0</v>
      </c>
      <c r="C314" s="150"/>
      <c r="D314" s="58">
        <f t="shared" si="30"/>
        <v>0</v>
      </c>
      <c r="E314" s="59">
        <f t="shared" si="28"/>
        <v>0</v>
      </c>
      <c r="F314" s="58">
        <f t="shared" si="31"/>
        <v>0</v>
      </c>
      <c r="G314" s="60" t="e">
        <f>IF(AND(C314&lt;&gt;"",SUM(G$32:G313)&lt;E$23),$E$23/$E$28,0)</f>
        <v>#N/A</v>
      </c>
      <c r="H314" s="58">
        <f t="shared" si="32"/>
        <v>0</v>
      </c>
      <c r="I314" s="58">
        <f t="shared" si="34"/>
        <v>0</v>
      </c>
      <c r="J314" s="92" t="str">
        <f t="shared" si="33"/>
        <v>2045–2046</v>
      </c>
      <c r="K314" s="92"/>
      <c r="L314" s="103"/>
      <c r="M314" s="92"/>
      <c r="N314" s="101"/>
      <c r="O314" s="93"/>
      <c r="Q314" s="61"/>
    </row>
    <row r="315" spans="1:17" s="55" customFormat="1" ht="20.25" customHeight="1" x14ac:dyDescent="0.2">
      <c r="A315" s="56">
        <v>53359</v>
      </c>
      <c r="B315" s="57">
        <f t="shared" si="29"/>
        <v>0</v>
      </c>
      <c r="C315" s="150"/>
      <c r="D315" s="58">
        <f t="shared" si="30"/>
        <v>0</v>
      </c>
      <c r="E315" s="59">
        <f t="shared" si="28"/>
        <v>0</v>
      </c>
      <c r="F315" s="58">
        <f t="shared" si="31"/>
        <v>0</v>
      </c>
      <c r="G315" s="60" t="e">
        <f>IF(AND(C315&lt;&gt;"",SUM(G$32:G314)&lt;E$23),$E$23/$E$28,0)</f>
        <v>#N/A</v>
      </c>
      <c r="H315" s="58">
        <f t="shared" si="32"/>
        <v>0</v>
      </c>
      <c r="I315" s="58">
        <f t="shared" si="34"/>
        <v>0</v>
      </c>
      <c r="J315" s="92" t="str">
        <f t="shared" si="33"/>
        <v>2045–2046</v>
      </c>
      <c r="K315" s="92"/>
      <c r="L315" s="103"/>
      <c r="M315" s="92"/>
      <c r="N315" s="101"/>
      <c r="O315" s="93"/>
      <c r="Q315" s="61"/>
    </row>
    <row r="316" spans="1:17" s="55" customFormat="1" ht="20.25" customHeight="1" x14ac:dyDescent="0.2">
      <c r="A316" s="56">
        <v>53387</v>
      </c>
      <c r="B316" s="57">
        <f t="shared" si="29"/>
        <v>0</v>
      </c>
      <c r="C316" s="150"/>
      <c r="D316" s="58">
        <f t="shared" si="30"/>
        <v>0</v>
      </c>
      <c r="E316" s="59">
        <f t="shared" si="28"/>
        <v>0</v>
      </c>
      <c r="F316" s="58">
        <f t="shared" si="31"/>
        <v>0</v>
      </c>
      <c r="G316" s="60" t="e">
        <f>IF(AND(C316&lt;&gt;"",SUM(G$32:G315)&lt;E$23),$E$23/$E$28,0)</f>
        <v>#N/A</v>
      </c>
      <c r="H316" s="58">
        <f t="shared" si="32"/>
        <v>0</v>
      </c>
      <c r="I316" s="58">
        <f t="shared" si="34"/>
        <v>0</v>
      </c>
      <c r="J316" s="92" t="str">
        <f t="shared" si="33"/>
        <v>2045–2046</v>
      </c>
      <c r="K316" s="92"/>
      <c r="L316" s="103"/>
      <c r="M316" s="92"/>
      <c r="N316" s="101"/>
      <c r="O316" s="93"/>
      <c r="Q316" s="61"/>
    </row>
    <row r="317" spans="1:17" s="55" customFormat="1" ht="20.25" customHeight="1" x14ac:dyDescent="0.2">
      <c r="A317" s="56">
        <v>53418</v>
      </c>
      <c r="B317" s="57">
        <f t="shared" si="29"/>
        <v>0</v>
      </c>
      <c r="C317" s="150"/>
      <c r="D317" s="58">
        <f t="shared" si="30"/>
        <v>0</v>
      </c>
      <c r="E317" s="59">
        <f t="shared" si="28"/>
        <v>0</v>
      </c>
      <c r="F317" s="58">
        <f t="shared" si="31"/>
        <v>0</v>
      </c>
      <c r="G317" s="60" t="e">
        <f>IF(AND(C317&lt;&gt;"",SUM(G$32:G316)&lt;E$23),$E$23/$E$28,0)</f>
        <v>#N/A</v>
      </c>
      <c r="H317" s="58">
        <f t="shared" si="32"/>
        <v>0</v>
      </c>
      <c r="I317" s="58">
        <f t="shared" si="34"/>
        <v>0</v>
      </c>
      <c r="J317" s="92" t="str">
        <f t="shared" si="33"/>
        <v>2045–2046</v>
      </c>
      <c r="K317" s="92"/>
      <c r="L317" s="103"/>
      <c r="M317" s="92"/>
      <c r="N317" s="101"/>
      <c r="O317" s="93"/>
      <c r="Q317" s="61"/>
    </row>
    <row r="318" spans="1:17" s="55" customFormat="1" ht="20.25" customHeight="1" x14ac:dyDescent="0.2">
      <c r="A318" s="56">
        <v>53448</v>
      </c>
      <c r="B318" s="57">
        <f t="shared" si="29"/>
        <v>0</v>
      </c>
      <c r="C318" s="150"/>
      <c r="D318" s="58">
        <f t="shared" si="30"/>
        <v>0</v>
      </c>
      <c r="E318" s="59">
        <f t="shared" si="28"/>
        <v>0</v>
      </c>
      <c r="F318" s="58">
        <f t="shared" si="31"/>
        <v>0</v>
      </c>
      <c r="G318" s="60" t="e">
        <f>IF(AND(C318&lt;&gt;"",SUM(G$32:G317)&lt;E$23),$E$23/$E$28,0)</f>
        <v>#N/A</v>
      </c>
      <c r="H318" s="58">
        <f t="shared" si="32"/>
        <v>0</v>
      </c>
      <c r="I318" s="58">
        <f t="shared" si="34"/>
        <v>0</v>
      </c>
      <c r="J318" s="92" t="str">
        <f t="shared" si="33"/>
        <v>2045–2046</v>
      </c>
      <c r="K318" s="92"/>
      <c r="L318" s="103"/>
      <c r="M318" s="92"/>
      <c r="N318" s="101"/>
      <c r="O318" s="93"/>
      <c r="Q318" s="61"/>
    </row>
    <row r="319" spans="1:17" s="55" customFormat="1" ht="20.25" customHeight="1" x14ac:dyDescent="0.2">
      <c r="A319" s="56">
        <v>53479</v>
      </c>
      <c r="B319" s="57">
        <f t="shared" si="29"/>
        <v>0</v>
      </c>
      <c r="C319" s="150"/>
      <c r="D319" s="58">
        <f t="shared" si="30"/>
        <v>0</v>
      </c>
      <c r="E319" s="59">
        <f t="shared" si="28"/>
        <v>0</v>
      </c>
      <c r="F319" s="58">
        <f t="shared" si="31"/>
        <v>0</v>
      </c>
      <c r="G319" s="60" t="e">
        <f>IF(AND(C319&lt;&gt;"",SUM(G$32:G318)&lt;E$23),$E$23/$E$28,0)</f>
        <v>#N/A</v>
      </c>
      <c r="H319" s="58">
        <f t="shared" si="32"/>
        <v>0</v>
      </c>
      <c r="I319" s="58">
        <f t="shared" si="34"/>
        <v>0</v>
      </c>
      <c r="J319" s="92" t="str">
        <f t="shared" si="33"/>
        <v>2045–2046</v>
      </c>
      <c r="K319" s="92"/>
      <c r="L319" s="103"/>
      <c r="M319" s="92"/>
      <c r="N319" s="101"/>
      <c r="O319" s="93"/>
      <c r="Q319" s="61"/>
    </row>
    <row r="320" spans="1:17" s="55" customFormat="1" ht="20.25" customHeight="1" x14ac:dyDescent="0.2">
      <c r="A320" s="56">
        <v>53509</v>
      </c>
      <c r="B320" s="57">
        <f t="shared" si="29"/>
        <v>0</v>
      </c>
      <c r="C320" s="150"/>
      <c r="D320" s="58">
        <f t="shared" si="30"/>
        <v>0</v>
      </c>
      <c r="E320" s="59">
        <f t="shared" si="28"/>
        <v>0</v>
      </c>
      <c r="F320" s="58">
        <f t="shared" si="31"/>
        <v>0</v>
      </c>
      <c r="G320" s="60" t="e">
        <f>IF(AND(C320&lt;&gt;"",SUM(G$32:G319)&lt;E$23),$E$23/$E$28,0)</f>
        <v>#N/A</v>
      </c>
      <c r="H320" s="58">
        <f t="shared" si="32"/>
        <v>0</v>
      </c>
      <c r="I320" s="58">
        <f t="shared" si="34"/>
        <v>0</v>
      </c>
      <c r="J320" s="92" t="str">
        <f t="shared" si="33"/>
        <v>2046–2047</v>
      </c>
      <c r="K320" s="92"/>
      <c r="L320" s="103"/>
      <c r="M320" s="92"/>
      <c r="N320" s="101"/>
      <c r="O320" s="93"/>
      <c r="Q320" s="61"/>
    </row>
    <row r="321" spans="1:17" s="55" customFormat="1" ht="20.25" customHeight="1" x14ac:dyDescent="0.2">
      <c r="A321" s="56">
        <v>53540</v>
      </c>
      <c r="B321" s="57">
        <f t="shared" si="29"/>
        <v>0</v>
      </c>
      <c r="C321" s="150"/>
      <c r="D321" s="58">
        <f t="shared" si="30"/>
        <v>0</v>
      </c>
      <c r="E321" s="59">
        <f t="shared" si="28"/>
        <v>0</v>
      </c>
      <c r="F321" s="58">
        <f t="shared" si="31"/>
        <v>0</v>
      </c>
      <c r="G321" s="60" t="e">
        <f>IF(AND(C321&lt;&gt;"",SUM(G$32:G320)&lt;E$23),$E$23/$E$28,0)</f>
        <v>#N/A</v>
      </c>
      <c r="H321" s="58">
        <f t="shared" si="32"/>
        <v>0</v>
      </c>
      <c r="I321" s="58">
        <f t="shared" si="34"/>
        <v>0</v>
      </c>
      <c r="J321" s="92" t="str">
        <f t="shared" si="33"/>
        <v>2046–2047</v>
      </c>
      <c r="K321" s="92"/>
      <c r="L321" s="103"/>
      <c r="M321" s="92"/>
      <c r="N321" s="101"/>
      <c r="O321" s="93"/>
      <c r="Q321" s="61"/>
    </row>
    <row r="322" spans="1:17" s="55" customFormat="1" ht="20.25" customHeight="1" x14ac:dyDescent="0.2">
      <c r="A322" s="56">
        <v>53571</v>
      </c>
      <c r="B322" s="57">
        <f t="shared" si="29"/>
        <v>0</v>
      </c>
      <c r="C322" s="150"/>
      <c r="D322" s="58">
        <f t="shared" si="30"/>
        <v>0</v>
      </c>
      <c r="E322" s="59">
        <f t="shared" si="28"/>
        <v>0</v>
      </c>
      <c r="F322" s="58">
        <f t="shared" si="31"/>
        <v>0</v>
      </c>
      <c r="G322" s="60" t="e">
        <f>IF(AND(C322&lt;&gt;"",SUM(G$32:G321)&lt;E$23),$E$23/$E$28,0)</f>
        <v>#N/A</v>
      </c>
      <c r="H322" s="58">
        <f t="shared" si="32"/>
        <v>0</v>
      </c>
      <c r="I322" s="58">
        <f t="shared" si="34"/>
        <v>0</v>
      </c>
      <c r="J322" s="92" t="str">
        <f t="shared" si="33"/>
        <v>2046–2047</v>
      </c>
      <c r="K322" s="92"/>
      <c r="L322" s="103"/>
      <c r="M322" s="92"/>
      <c r="N322" s="101"/>
      <c r="O322" s="93"/>
      <c r="Q322" s="61"/>
    </row>
    <row r="323" spans="1:17" s="55" customFormat="1" ht="20.25" customHeight="1" x14ac:dyDescent="0.2">
      <c r="A323" s="56">
        <v>53601</v>
      </c>
      <c r="B323" s="57">
        <f t="shared" si="29"/>
        <v>0</v>
      </c>
      <c r="C323" s="150"/>
      <c r="D323" s="58">
        <f t="shared" si="30"/>
        <v>0</v>
      </c>
      <c r="E323" s="59">
        <f t="shared" si="28"/>
        <v>0</v>
      </c>
      <c r="F323" s="58">
        <f t="shared" si="31"/>
        <v>0</v>
      </c>
      <c r="G323" s="60" t="e">
        <f>IF(AND(C323&lt;&gt;"",SUM(G$32:G322)&lt;E$23),$E$23/$E$28,0)</f>
        <v>#N/A</v>
      </c>
      <c r="H323" s="58">
        <f t="shared" si="32"/>
        <v>0</v>
      </c>
      <c r="I323" s="58">
        <f t="shared" si="34"/>
        <v>0</v>
      </c>
      <c r="J323" s="92" t="str">
        <f t="shared" si="33"/>
        <v>2046–2047</v>
      </c>
      <c r="K323" s="92"/>
      <c r="L323" s="103"/>
      <c r="M323" s="92"/>
      <c r="N323" s="101"/>
      <c r="O323" s="93"/>
      <c r="Q323" s="61"/>
    </row>
    <row r="324" spans="1:17" s="55" customFormat="1" ht="20.25" customHeight="1" x14ac:dyDescent="0.2">
      <c r="A324" s="56">
        <v>53632</v>
      </c>
      <c r="B324" s="57">
        <f t="shared" si="29"/>
        <v>0</v>
      </c>
      <c r="C324" s="150"/>
      <c r="D324" s="58">
        <f t="shared" si="30"/>
        <v>0</v>
      </c>
      <c r="E324" s="59">
        <f t="shared" si="28"/>
        <v>0</v>
      </c>
      <c r="F324" s="58">
        <f t="shared" si="31"/>
        <v>0</v>
      </c>
      <c r="G324" s="60" t="e">
        <f>IF(AND(C324&lt;&gt;"",SUM(G$32:G323)&lt;E$23),$E$23/$E$28,0)</f>
        <v>#N/A</v>
      </c>
      <c r="H324" s="58">
        <f t="shared" si="32"/>
        <v>0</v>
      </c>
      <c r="I324" s="58">
        <f t="shared" si="34"/>
        <v>0</v>
      </c>
      <c r="J324" s="92" t="str">
        <f t="shared" si="33"/>
        <v>2046–2047</v>
      </c>
      <c r="K324" s="92"/>
      <c r="L324" s="103"/>
      <c r="M324" s="92"/>
      <c r="N324" s="101"/>
      <c r="O324" s="93"/>
      <c r="Q324" s="61"/>
    </row>
    <row r="325" spans="1:17" s="55" customFormat="1" ht="20.25" customHeight="1" x14ac:dyDescent="0.2">
      <c r="A325" s="56">
        <v>53662</v>
      </c>
      <c r="B325" s="57">
        <f t="shared" si="29"/>
        <v>0</v>
      </c>
      <c r="C325" s="150"/>
      <c r="D325" s="58">
        <f t="shared" si="30"/>
        <v>0</v>
      </c>
      <c r="E325" s="59">
        <f t="shared" si="28"/>
        <v>0</v>
      </c>
      <c r="F325" s="58">
        <f t="shared" si="31"/>
        <v>0</v>
      </c>
      <c r="G325" s="60" t="e">
        <f>IF(AND(C325&lt;&gt;"",SUM(G$32:G324)&lt;E$23),$E$23/$E$28,0)</f>
        <v>#N/A</v>
      </c>
      <c r="H325" s="58">
        <f t="shared" si="32"/>
        <v>0</v>
      </c>
      <c r="I325" s="58">
        <f t="shared" si="34"/>
        <v>0</v>
      </c>
      <c r="J325" s="92" t="str">
        <f t="shared" si="33"/>
        <v>2046–2047</v>
      </c>
      <c r="K325" s="92"/>
      <c r="L325" s="103"/>
      <c r="M325" s="92"/>
      <c r="N325" s="101"/>
      <c r="O325" s="93"/>
      <c r="Q325" s="61"/>
    </row>
    <row r="326" spans="1:17" s="55" customFormat="1" ht="20.25" customHeight="1" x14ac:dyDescent="0.2">
      <c r="A326" s="56">
        <v>53693</v>
      </c>
      <c r="B326" s="57">
        <f t="shared" si="29"/>
        <v>0</v>
      </c>
      <c r="C326" s="150"/>
      <c r="D326" s="58">
        <f t="shared" si="30"/>
        <v>0</v>
      </c>
      <c r="E326" s="59">
        <f t="shared" si="28"/>
        <v>0</v>
      </c>
      <c r="F326" s="58">
        <f t="shared" si="31"/>
        <v>0</v>
      </c>
      <c r="G326" s="60" t="e">
        <f>IF(AND(C326&lt;&gt;"",SUM(G$32:G325)&lt;E$23),$E$23/$E$28,0)</f>
        <v>#N/A</v>
      </c>
      <c r="H326" s="58">
        <f t="shared" si="32"/>
        <v>0</v>
      </c>
      <c r="I326" s="58">
        <f t="shared" si="34"/>
        <v>0</v>
      </c>
      <c r="J326" s="92" t="str">
        <f t="shared" si="33"/>
        <v>2046–2047</v>
      </c>
      <c r="K326" s="92"/>
      <c r="L326" s="103"/>
      <c r="M326" s="92"/>
      <c r="N326" s="101"/>
      <c r="O326" s="93"/>
      <c r="Q326" s="61"/>
    </row>
    <row r="327" spans="1:17" s="55" customFormat="1" ht="20.25" customHeight="1" x14ac:dyDescent="0.2">
      <c r="A327" s="56">
        <v>53724</v>
      </c>
      <c r="B327" s="57">
        <f t="shared" si="29"/>
        <v>0</v>
      </c>
      <c r="C327" s="150"/>
      <c r="D327" s="58">
        <f t="shared" si="30"/>
        <v>0</v>
      </c>
      <c r="E327" s="59">
        <f t="shared" si="28"/>
        <v>0</v>
      </c>
      <c r="F327" s="58">
        <f t="shared" si="31"/>
        <v>0</v>
      </c>
      <c r="G327" s="60" t="e">
        <f>IF(AND(C327&lt;&gt;"",SUM(G$32:G326)&lt;E$23),$E$23/$E$28,0)</f>
        <v>#N/A</v>
      </c>
      <c r="H327" s="58">
        <f t="shared" si="32"/>
        <v>0</v>
      </c>
      <c r="I327" s="58">
        <f t="shared" si="34"/>
        <v>0</v>
      </c>
      <c r="J327" s="92" t="str">
        <f t="shared" si="33"/>
        <v>2046–2047</v>
      </c>
      <c r="K327" s="92"/>
      <c r="L327" s="103"/>
      <c r="M327" s="92"/>
      <c r="N327" s="101"/>
      <c r="O327" s="93"/>
      <c r="Q327" s="61"/>
    </row>
    <row r="328" spans="1:17" s="55" customFormat="1" ht="20.25" customHeight="1" x14ac:dyDescent="0.2">
      <c r="A328" s="56">
        <v>53752</v>
      </c>
      <c r="B328" s="57">
        <f t="shared" si="29"/>
        <v>0</v>
      </c>
      <c r="C328" s="150"/>
      <c r="D328" s="58">
        <f t="shared" si="30"/>
        <v>0</v>
      </c>
      <c r="E328" s="59">
        <f t="shared" si="28"/>
        <v>0</v>
      </c>
      <c r="F328" s="58">
        <f t="shared" si="31"/>
        <v>0</v>
      </c>
      <c r="G328" s="60" t="e">
        <f>IF(AND(C328&lt;&gt;"",SUM(G$32:G327)&lt;E$23),$E$23/$E$28,0)</f>
        <v>#N/A</v>
      </c>
      <c r="H328" s="58">
        <f t="shared" si="32"/>
        <v>0</v>
      </c>
      <c r="I328" s="58">
        <f t="shared" si="34"/>
        <v>0</v>
      </c>
      <c r="J328" s="92" t="str">
        <f t="shared" si="33"/>
        <v>2046–2047</v>
      </c>
      <c r="K328" s="92"/>
      <c r="L328" s="103"/>
      <c r="M328" s="92"/>
      <c r="N328" s="101"/>
      <c r="O328" s="93"/>
      <c r="Q328" s="61"/>
    </row>
    <row r="329" spans="1:17" s="55" customFormat="1" ht="20.25" customHeight="1" x14ac:dyDescent="0.2">
      <c r="A329" s="56">
        <v>53783</v>
      </c>
      <c r="B329" s="57">
        <f t="shared" si="29"/>
        <v>0</v>
      </c>
      <c r="C329" s="150"/>
      <c r="D329" s="58">
        <f t="shared" si="30"/>
        <v>0</v>
      </c>
      <c r="E329" s="59">
        <f t="shared" si="28"/>
        <v>0</v>
      </c>
      <c r="F329" s="58">
        <f t="shared" si="31"/>
        <v>0</v>
      </c>
      <c r="G329" s="60" t="e">
        <f>IF(AND(C329&lt;&gt;"",SUM(G$32:G328)&lt;E$23),$E$23/$E$28,0)</f>
        <v>#N/A</v>
      </c>
      <c r="H329" s="58">
        <f t="shared" si="32"/>
        <v>0</v>
      </c>
      <c r="I329" s="58">
        <f t="shared" si="34"/>
        <v>0</v>
      </c>
      <c r="J329" s="92" t="str">
        <f t="shared" si="33"/>
        <v>2046–2047</v>
      </c>
      <c r="K329" s="92"/>
      <c r="L329" s="103"/>
      <c r="M329" s="92"/>
      <c r="N329" s="101"/>
      <c r="O329" s="93"/>
      <c r="Q329" s="61"/>
    </row>
    <row r="330" spans="1:17" s="55" customFormat="1" ht="20.25" customHeight="1" x14ac:dyDescent="0.2">
      <c r="A330" s="56">
        <v>53813</v>
      </c>
      <c r="B330" s="57">
        <f t="shared" si="29"/>
        <v>0</v>
      </c>
      <c r="C330" s="150"/>
      <c r="D330" s="58">
        <f t="shared" si="30"/>
        <v>0</v>
      </c>
      <c r="E330" s="59">
        <f t="shared" si="28"/>
        <v>0</v>
      </c>
      <c r="F330" s="58">
        <f t="shared" si="31"/>
        <v>0</v>
      </c>
      <c r="G330" s="60" t="e">
        <f>IF(AND(C330&lt;&gt;"",SUM(G$32:G329)&lt;E$23),$E$23/$E$28,0)</f>
        <v>#N/A</v>
      </c>
      <c r="H330" s="58">
        <f t="shared" si="32"/>
        <v>0</v>
      </c>
      <c r="I330" s="58">
        <f t="shared" si="34"/>
        <v>0</v>
      </c>
      <c r="J330" s="92" t="str">
        <f t="shared" si="33"/>
        <v>2046–2047</v>
      </c>
      <c r="K330" s="92"/>
      <c r="L330" s="103"/>
      <c r="M330" s="92"/>
      <c r="N330" s="101"/>
      <c r="O330" s="93"/>
      <c r="Q330" s="61"/>
    </row>
    <row r="331" spans="1:17" s="55" customFormat="1" ht="20.25" customHeight="1" x14ac:dyDescent="0.2">
      <c r="A331" s="56">
        <v>53844</v>
      </c>
      <c r="B331" s="57">
        <f t="shared" si="29"/>
        <v>0</v>
      </c>
      <c r="C331" s="150"/>
      <c r="D331" s="58">
        <f t="shared" si="30"/>
        <v>0</v>
      </c>
      <c r="E331" s="59">
        <f t="shared" si="28"/>
        <v>0</v>
      </c>
      <c r="F331" s="58">
        <f t="shared" si="31"/>
        <v>0</v>
      </c>
      <c r="G331" s="60" t="e">
        <f>IF(AND(C331&lt;&gt;"",SUM(G$32:G330)&lt;E$23),$E$23/$E$28,0)</f>
        <v>#N/A</v>
      </c>
      <c r="H331" s="58">
        <f t="shared" si="32"/>
        <v>0</v>
      </c>
      <c r="I331" s="58">
        <f t="shared" si="34"/>
        <v>0</v>
      </c>
      <c r="J331" s="92" t="str">
        <f t="shared" si="33"/>
        <v>2046–2047</v>
      </c>
      <c r="K331" s="92"/>
      <c r="L331" s="103"/>
      <c r="M331" s="92"/>
      <c r="N331" s="101"/>
      <c r="O331" s="93"/>
      <c r="Q331" s="61"/>
    </row>
    <row r="332" spans="1:17" s="55" customFormat="1" ht="20.25" customHeight="1" x14ac:dyDescent="0.2">
      <c r="A332" s="56">
        <v>53874</v>
      </c>
      <c r="B332" s="57">
        <f t="shared" si="29"/>
        <v>0</v>
      </c>
      <c r="C332" s="150"/>
      <c r="D332" s="58">
        <f t="shared" si="30"/>
        <v>0</v>
      </c>
      <c r="E332" s="59">
        <f t="shared" si="28"/>
        <v>0</v>
      </c>
      <c r="F332" s="58">
        <f t="shared" si="31"/>
        <v>0</v>
      </c>
      <c r="G332" s="60" t="e">
        <f>IF(AND(C332&lt;&gt;"",SUM(G$32:G331)&lt;E$23),$E$23/$E$28,0)</f>
        <v>#N/A</v>
      </c>
      <c r="H332" s="58">
        <f t="shared" si="32"/>
        <v>0</v>
      </c>
      <c r="I332" s="58">
        <f t="shared" si="34"/>
        <v>0</v>
      </c>
      <c r="J332" s="92" t="str">
        <f t="shared" si="33"/>
        <v>2047–2048</v>
      </c>
      <c r="K332" s="92"/>
      <c r="L332" s="103"/>
      <c r="M332" s="92"/>
      <c r="N332" s="101"/>
      <c r="O332" s="93"/>
      <c r="Q332" s="61"/>
    </row>
    <row r="333" spans="1:17" s="55" customFormat="1" ht="20.25" customHeight="1" x14ac:dyDescent="0.2">
      <c r="A333" s="56">
        <v>53905</v>
      </c>
      <c r="B333" s="57">
        <f t="shared" si="29"/>
        <v>0</v>
      </c>
      <c r="C333" s="150"/>
      <c r="D333" s="58">
        <f t="shared" si="30"/>
        <v>0</v>
      </c>
      <c r="E333" s="59">
        <f t="shared" si="28"/>
        <v>0</v>
      </c>
      <c r="F333" s="58">
        <f t="shared" si="31"/>
        <v>0</v>
      </c>
      <c r="G333" s="60" t="e">
        <f>IF(AND(C333&lt;&gt;"",SUM(G$32:G332)&lt;E$23),$E$23/$E$28,0)</f>
        <v>#N/A</v>
      </c>
      <c r="H333" s="58">
        <f t="shared" si="32"/>
        <v>0</v>
      </c>
      <c r="I333" s="58">
        <f t="shared" si="34"/>
        <v>0</v>
      </c>
      <c r="J333" s="92" t="str">
        <f t="shared" si="33"/>
        <v>2047–2048</v>
      </c>
      <c r="K333" s="92"/>
      <c r="L333" s="103"/>
      <c r="M333" s="92"/>
      <c r="N333" s="101"/>
      <c r="O333" s="93"/>
      <c r="Q333" s="61"/>
    </row>
    <row r="334" spans="1:17" s="55" customFormat="1" ht="20.25" customHeight="1" x14ac:dyDescent="0.2">
      <c r="A334" s="56">
        <v>53936</v>
      </c>
      <c r="B334" s="57">
        <f t="shared" si="29"/>
        <v>0</v>
      </c>
      <c r="C334" s="150"/>
      <c r="D334" s="58">
        <f t="shared" si="30"/>
        <v>0</v>
      </c>
      <c r="E334" s="59">
        <f t="shared" si="28"/>
        <v>0</v>
      </c>
      <c r="F334" s="58">
        <f t="shared" si="31"/>
        <v>0</v>
      </c>
      <c r="G334" s="60" t="e">
        <f>IF(AND(C334&lt;&gt;"",SUM(G$32:G333)&lt;E$23),$E$23/$E$28,0)</f>
        <v>#N/A</v>
      </c>
      <c r="H334" s="58">
        <f t="shared" si="32"/>
        <v>0</v>
      </c>
      <c r="I334" s="58">
        <f t="shared" si="34"/>
        <v>0</v>
      </c>
      <c r="J334" s="92" t="str">
        <f t="shared" si="33"/>
        <v>2047–2048</v>
      </c>
      <c r="K334" s="92"/>
      <c r="L334" s="103"/>
      <c r="M334" s="92"/>
      <c r="N334" s="101"/>
      <c r="O334" s="93"/>
      <c r="Q334" s="61"/>
    </row>
    <row r="335" spans="1:17" s="55" customFormat="1" ht="20.25" customHeight="1" x14ac:dyDescent="0.2">
      <c r="A335" s="56">
        <v>53966</v>
      </c>
      <c r="B335" s="57">
        <f t="shared" si="29"/>
        <v>0</v>
      </c>
      <c r="C335" s="150"/>
      <c r="D335" s="58">
        <f t="shared" si="30"/>
        <v>0</v>
      </c>
      <c r="E335" s="59">
        <f t="shared" si="28"/>
        <v>0</v>
      </c>
      <c r="F335" s="58">
        <f t="shared" si="31"/>
        <v>0</v>
      </c>
      <c r="G335" s="60" t="e">
        <f>IF(AND(C335&lt;&gt;"",SUM(G$32:G334)&lt;E$23),$E$23/$E$28,0)</f>
        <v>#N/A</v>
      </c>
      <c r="H335" s="58">
        <f t="shared" si="32"/>
        <v>0</v>
      </c>
      <c r="I335" s="58">
        <f t="shared" si="34"/>
        <v>0</v>
      </c>
      <c r="J335" s="92" t="str">
        <f t="shared" si="33"/>
        <v>2047–2048</v>
      </c>
      <c r="K335" s="92"/>
      <c r="L335" s="103"/>
      <c r="M335" s="92"/>
      <c r="N335" s="101"/>
      <c r="O335" s="93"/>
      <c r="Q335" s="61"/>
    </row>
    <row r="336" spans="1:17" s="55" customFormat="1" ht="20.25" customHeight="1" x14ac:dyDescent="0.2">
      <c r="A336" s="56">
        <v>53997</v>
      </c>
      <c r="B336" s="57">
        <f t="shared" si="29"/>
        <v>0</v>
      </c>
      <c r="C336" s="150"/>
      <c r="D336" s="58">
        <f t="shared" si="30"/>
        <v>0</v>
      </c>
      <c r="E336" s="59">
        <f t="shared" si="28"/>
        <v>0</v>
      </c>
      <c r="F336" s="58">
        <f t="shared" si="31"/>
        <v>0</v>
      </c>
      <c r="G336" s="60" t="e">
        <f>IF(AND(C336&lt;&gt;"",SUM(G$32:G335)&lt;E$23),$E$23/$E$28,0)</f>
        <v>#N/A</v>
      </c>
      <c r="H336" s="58">
        <f t="shared" si="32"/>
        <v>0</v>
      </c>
      <c r="I336" s="58">
        <f t="shared" si="34"/>
        <v>0</v>
      </c>
      <c r="J336" s="92" t="str">
        <f t="shared" si="33"/>
        <v>2047–2048</v>
      </c>
      <c r="K336" s="92"/>
      <c r="L336" s="103"/>
      <c r="M336" s="92"/>
      <c r="N336" s="101"/>
      <c r="O336" s="93"/>
      <c r="Q336" s="61"/>
    </row>
    <row r="337" spans="1:17" s="55" customFormat="1" ht="20.25" customHeight="1" x14ac:dyDescent="0.2">
      <c r="A337" s="56">
        <v>54027</v>
      </c>
      <c r="B337" s="57">
        <f t="shared" si="29"/>
        <v>0</v>
      </c>
      <c r="C337" s="150"/>
      <c r="D337" s="58">
        <f t="shared" si="30"/>
        <v>0</v>
      </c>
      <c r="E337" s="59">
        <f t="shared" si="28"/>
        <v>0</v>
      </c>
      <c r="F337" s="58">
        <f t="shared" si="31"/>
        <v>0</v>
      </c>
      <c r="G337" s="60" t="e">
        <f>IF(AND(C337&lt;&gt;"",SUM(G$32:G336)&lt;E$23),$E$23/$E$28,0)</f>
        <v>#N/A</v>
      </c>
      <c r="H337" s="58">
        <f t="shared" si="32"/>
        <v>0</v>
      </c>
      <c r="I337" s="58">
        <f t="shared" si="34"/>
        <v>0</v>
      </c>
      <c r="J337" s="92" t="str">
        <f t="shared" si="33"/>
        <v>2047–2048</v>
      </c>
      <c r="K337" s="92"/>
      <c r="L337" s="103"/>
      <c r="M337" s="92"/>
      <c r="N337" s="101"/>
      <c r="O337" s="93"/>
      <c r="Q337" s="61"/>
    </row>
    <row r="338" spans="1:17" s="55" customFormat="1" ht="20.25" customHeight="1" x14ac:dyDescent="0.2">
      <c r="A338" s="56">
        <v>54058</v>
      </c>
      <c r="B338" s="57">
        <f t="shared" si="29"/>
        <v>0</v>
      </c>
      <c r="C338" s="150"/>
      <c r="D338" s="58">
        <f t="shared" si="30"/>
        <v>0</v>
      </c>
      <c r="E338" s="59">
        <f t="shared" si="28"/>
        <v>0</v>
      </c>
      <c r="F338" s="58">
        <f t="shared" si="31"/>
        <v>0</v>
      </c>
      <c r="G338" s="60" t="e">
        <f>IF(AND(C338&lt;&gt;"",SUM(G$32:G337)&lt;E$23),$E$23/$E$28,0)</f>
        <v>#N/A</v>
      </c>
      <c r="H338" s="58">
        <f t="shared" si="32"/>
        <v>0</v>
      </c>
      <c r="I338" s="58">
        <f t="shared" si="34"/>
        <v>0</v>
      </c>
      <c r="J338" s="92" t="str">
        <f t="shared" si="33"/>
        <v>2047–2048</v>
      </c>
      <c r="K338" s="92"/>
      <c r="L338" s="103"/>
      <c r="M338" s="92"/>
      <c r="N338" s="101"/>
      <c r="O338" s="93"/>
      <c r="Q338" s="61"/>
    </row>
    <row r="339" spans="1:17" s="55" customFormat="1" ht="20.25" customHeight="1" x14ac:dyDescent="0.2">
      <c r="A339" s="56">
        <v>54089</v>
      </c>
      <c r="B339" s="57">
        <f t="shared" si="29"/>
        <v>0</v>
      </c>
      <c r="C339" s="150"/>
      <c r="D339" s="58">
        <f t="shared" si="30"/>
        <v>0</v>
      </c>
      <c r="E339" s="59">
        <f t="shared" si="28"/>
        <v>0</v>
      </c>
      <c r="F339" s="58">
        <f t="shared" si="31"/>
        <v>0</v>
      </c>
      <c r="G339" s="60" t="e">
        <f>IF(AND(C339&lt;&gt;"",SUM(G$32:G338)&lt;E$23),$E$23/$E$28,0)</f>
        <v>#N/A</v>
      </c>
      <c r="H339" s="58">
        <f t="shared" si="32"/>
        <v>0</v>
      </c>
      <c r="I339" s="58">
        <f t="shared" si="34"/>
        <v>0</v>
      </c>
      <c r="J339" s="92" t="str">
        <f t="shared" si="33"/>
        <v>2047–2048</v>
      </c>
      <c r="K339" s="92"/>
      <c r="L339" s="103"/>
      <c r="M339" s="92"/>
      <c r="N339" s="101"/>
      <c r="O339" s="93"/>
      <c r="Q339" s="61"/>
    </row>
    <row r="340" spans="1:17" s="55" customFormat="1" ht="20.25" customHeight="1" x14ac:dyDescent="0.2">
      <c r="A340" s="56">
        <v>54118</v>
      </c>
      <c r="B340" s="57">
        <f t="shared" si="29"/>
        <v>0</v>
      </c>
      <c r="C340" s="150"/>
      <c r="D340" s="58">
        <f t="shared" si="30"/>
        <v>0</v>
      </c>
      <c r="E340" s="59">
        <f t="shared" si="28"/>
        <v>0</v>
      </c>
      <c r="F340" s="58">
        <f t="shared" si="31"/>
        <v>0</v>
      </c>
      <c r="G340" s="60" t="e">
        <f>IF(AND(C340&lt;&gt;"",SUM(G$32:G339)&lt;E$23),$E$23/$E$28,0)</f>
        <v>#N/A</v>
      </c>
      <c r="H340" s="58">
        <f t="shared" si="32"/>
        <v>0</v>
      </c>
      <c r="I340" s="58">
        <f t="shared" si="34"/>
        <v>0</v>
      </c>
      <c r="J340" s="92" t="str">
        <f t="shared" si="33"/>
        <v>2047–2048</v>
      </c>
      <c r="K340" s="92"/>
      <c r="L340" s="103"/>
      <c r="M340" s="92"/>
      <c r="N340" s="101"/>
      <c r="O340" s="93"/>
      <c r="Q340" s="61"/>
    </row>
    <row r="341" spans="1:17" s="55" customFormat="1" ht="20.25" customHeight="1" x14ac:dyDescent="0.2">
      <c r="A341" s="56">
        <v>54149</v>
      </c>
      <c r="B341" s="57">
        <f t="shared" si="29"/>
        <v>0</v>
      </c>
      <c r="C341" s="150"/>
      <c r="D341" s="58">
        <f t="shared" si="30"/>
        <v>0</v>
      </c>
      <c r="E341" s="59">
        <f t="shared" si="28"/>
        <v>0</v>
      </c>
      <c r="F341" s="58">
        <f t="shared" si="31"/>
        <v>0</v>
      </c>
      <c r="G341" s="60" t="e">
        <f>IF(AND(C341&lt;&gt;"",SUM(G$32:G340)&lt;E$23),$E$23/$E$28,0)</f>
        <v>#N/A</v>
      </c>
      <c r="H341" s="58">
        <f t="shared" si="32"/>
        <v>0</v>
      </c>
      <c r="I341" s="58">
        <f t="shared" si="34"/>
        <v>0</v>
      </c>
      <c r="J341" s="92" t="str">
        <f t="shared" si="33"/>
        <v>2047–2048</v>
      </c>
      <c r="K341" s="92"/>
      <c r="L341" s="103"/>
      <c r="M341" s="92"/>
      <c r="N341" s="101"/>
      <c r="O341" s="93"/>
      <c r="Q341" s="61"/>
    </row>
    <row r="342" spans="1:17" s="55" customFormat="1" ht="20.25" customHeight="1" x14ac:dyDescent="0.2">
      <c r="A342" s="56">
        <v>54179</v>
      </c>
      <c r="B342" s="57">
        <f t="shared" si="29"/>
        <v>0</v>
      </c>
      <c r="C342" s="150"/>
      <c r="D342" s="58">
        <f t="shared" si="30"/>
        <v>0</v>
      </c>
      <c r="E342" s="59">
        <f t="shared" si="28"/>
        <v>0</v>
      </c>
      <c r="F342" s="58">
        <f t="shared" si="31"/>
        <v>0</v>
      </c>
      <c r="G342" s="60" t="e">
        <f>IF(AND(C342&lt;&gt;"",SUM(G$32:G341)&lt;E$23),$E$23/$E$28,0)</f>
        <v>#N/A</v>
      </c>
      <c r="H342" s="58">
        <f t="shared" si="32"/>
        <v>0</v>
      </c>
      <c r="I342" s="58">
        <f t="shared" si="34"/>
        <v>0</v>
      </c>
      <c r="J342" s="92" t="str">
        <f t="shared" si="33"/>
        <v>2047–2048</v>
      </c>
      <c r="K342" s="92"/>
      <c r="L342" s="103"/>
      <c r="M342" s="92"/>
      <c r="N342" s="101"/>
      <c r="O342" s="93"/>
      <c r="Q342" s="61"/>
    </row>
    <row r="343" spans="1:17" s="55" customFormat="1" ht="20.25" customHeight="1" x14ac:dyDescent="0.2">
      <c r="A343" s="56">
        <v>54210</v>
      </c>
      <c r="B343" s="57">
        <f t="shared" si="29"/>
        <v>0</v>
      </c>
      <c r="C343" s="150"/>
      <c r="D343" s="58">
        <f t="shared" si="30"/>
        <v>0</v>
      </c>
      <c r="E343" s="59">
        <f t="shared" si="28"/>
        <v>0</v>
      </c>
      <c r="F343" s="58">
        <f t="shared" si="31"/>
        <v>0</v>
      </c>
      <c r="G343" s="60" t="e">
        <f>IF(AND(C343&lt;&gt;"",SUM(G$32:G342)&lt;E$23),$E$23/$E$28,0)</f>
        <v>#N/A</v>
      </c>
      <c r="H343" s="58">
        <f t="shared" si="32"/>
        <v>0</v>
      </c>
      <c r="I343" s="58">
        <f t="shared" si="34"/>
        <v>0</v>
      </c>
      <c r="J343" s="92" t="str">
        <f t="shared" si="33"/>
        <v>2047–2048</v>
      </c>
      <c r="K343" s="92"/>
      <c r="L343" s="103"/>
      <c r="M343" s="92"/>
      <c r="N343" s="101"/>
      <c r="O343" s="93"/>
      <c r="Q343" s="61"/>
    </row>
    <row r="344" spans="1:17" s="55" customFormat="1" ht="20.25" customHeight="1" x14ac:dyDescent="0.2">
      <c r="A344" s="56">
        <v>54240</v>
      </c>
      <c r="B344" s="57">
        <f t="shared" si="29"/>
        <v>0</v>
      </c>
      <c r="C344" s="150"/>
      <c r="D344" s="58">
        <f t="shared" si="30"/>
        <v>0</v>
      </c>
      <c r="E344" s="59">
        <f t="shared" si="28"/>
        <v>0</v>
      </c>
      <c r="F344" s="58">
        <f t="shared" si="31"/>
        <v>0</v>
      </c>
      <c r="G344" s="60" t="e">
        <f>IF(AND(C344&lt;&gt;"",SUM(G$32:G343)&lt;E$23),$E$23/$E$28,0)</f>
        <v>#N/A</v>
      </c>
      <c r="H344" s="58">
        <f t="shared" si="32"/>
        <v>0</v>
      </c>
      <c r="I344" s="58">
        <f t="shared" si="34"/>
        <v>0</v>
      </c>
      <c r="J344" s="92" t="str">
        <f t="shared" si="33"/>
        <v>2048–2049</v>
      </c>
      <c r="K344" s="92"/>
      <c r="L344" s="103"/>
      <c r="M344" s="92"/>
      <c r="N344" s="101"/>
      <c r="O344" s="93"/>
      <c r="Q344" s="61"/>
    </row>
    <row r="345" spans="1:17" s="55" customFormat="1" ht="20.25" customHeight="1" x14ac:dyDescent="0.2">
      <c r="A345" s="56">
        <v>54271</v>
      </c>
      <c r="B345" s="57">
        <f t="shared" si="29"/>
        <v>0</v>
      </c>
      <c r="C345" s="150"/>
      <c r="D345" s="58">
        <f t="shared" si="30"/>
        <v>0</v>
      </c>
      <c r="E345" s="59">
        <f t="shared" si="28"/>
        <v>0</v>
      </c>
      <c r="F345" s="58">
        <f t="shared" si="31"/>
        <v>0</v>
      </c>
      <c r="G345" s="60" t="e">
        <f>IF(AND(C345&lt;&gt;"",SUM(G$32:G344)&lt;E$23),$E$23/$E$28,0)</f>
        <v>#N/A</v>
      </c>
      <c r="H345" s="58">
        <f t="shared" si="32"/>
        <v>0</v>
      </c>
      <c r="I345" s="58">
        <f t="shared" si="34"/>
        <v>0</v>
      </c>
      <c r="J345" s="92" t="str">
        <f t="shared" si="33"/>
        <v>2048–2049</v>
      </c>
      <c r="K345" s="92"/>
      <c r="L345" s="103"/>
      <c r="M345" s="92"/>
      <c r="N345" s="101"/>
      <c r="O345" s="93"/>
      <c r="Q345" s="61"/>
    </row>
    <row r="346" spans="1:17" s="55" customFormat="1" ht="20.25" customHeight="1" x14ac:dyDescent="0.2">
      <c r="A346" s="56">
        <v>54302</v>
      </c>
      <c r="B346" s="57">
        <f t="shared" si="29"/>
        <v>0</v>
      </c>
      <c r="C346" s="150"/>
      <c r="D346" s="58">
        <f t="shared" si="30"/>
        <v>0</v>
      </c>
      <c r="E346" s="59">
        <f t="shared" si="28"/>
        <v>0</v>
      </c>
      <c r="F346" s="58">
        <f t="shared" si="31"/>
        <v>0</v>
      </c>
      <c r="G346" s="60" t="e">
        <f>IF(AND(C346&lt;&gt;"",SUM(G$32:G345)&lt;E$23),$E$23/$E$28,0)</f>
        <v>#N/A</v>
      </c>
      <c r="H346" s="58">
        <f t="shared" si="32"/>
        <v>0</v>
      </c>
      <c r="I346" s="58">
        <f t="shared" si="34"/>
        <v>0</v>
      </c>
      <c r="J346" s="92" t="str">
        <f t="shared" si="33"/>
        <v>2048–2049</v>
      </c>
      <c r="K346" s="92"/>
      <c r="L346" s="103"/>
      <c r="M346" s="92"/>
      <c r="N346" s="101"/>
      <c r="O346" s="93"/>
      <c r="Q346" s="61"/>
    </row>
    <row r="347" spans="1:17" s="55" customFormat="1" ht="20.25" customHeight="1" x14ac:dyDescent="0.2">
      <c r="A347" s="56">
        <v>54332</v>
      </c>
      <c r="B347" s="57">
        <f t="shared" si="29"/>
        <v>0</v>
      </c>
      <c r="C347" s="150"/>
      <c r="D347" s="58">
        <f t="shared" si="30"/>
        <v>0</v>
      </c>
      <c r="E347" s="59">
        <f t="shared" si="28"/>
        <v>0</v>
      </c>
      <c r="F347" s="58">
        <f t="shared" si="31"/>
        <v>0</v>
      </c>
      <c r="G347" s="60" t="e">
        <f>IF(AND(C347&lt;&gt;"",SUM(G$32:G346)&lt;E$23),$E$23/$E$28,0)</f>
        <v>#N/A</v>
      </c>
      <c r="H347" s="58">
        <f t="shared" si="32"/>
        <v>0</v>
      </c>
      <c r="I347" s="58">
        <f t="shared" si="34"/>
        <v>0</v>
      </c>
      <c r="J347" s="92" t="str">
        <f t="shared" si="33"/>
        <v>2048–2049</v>
      </c>
      <c r="K347" s="92"/>
      <c r="L347" s="103"/>
      <c r="M347" s="92"/>
      <c r="N347" s="101"/>
      <c r="O347" s="93"/>
      <c r="Q347" s="61"/>
    </row>
    <row r="348" spans="1:17" s="55" customFormat="1" ht="20.25" customHeight="1" x14ac:dyDescent="0.2">
      <c r="A348" s="56">
        <v>54363</v>
      </c>
      <c r="B348" s="57">
        <f t="shared" si="29"/>
        <v>0</v>
      </c>
      <c r="C348" s="150"/>
      <c r="D348" s="58">
        <f t="shared" si="30"/>
        <v>0</v>
      </c>
      <c r="E348" s="59">
        <f t="shared" si="28"/>
        <v>0</v>
      </c>
      <c r="F348" s="58">
        <f t="shared" si="31"/>
        <v>0</v>
      </c>
      <c r="G348" s="60" t="e">
        <f>IF(AND(C348&lt;&gt;"",SUM(G$32:G347)&lt;E$23),$E$23/$E$28,0)</f>
        <v>#N/A</v>
      </c>
      <c r="H348" s="58">
        <f t="shared" si="32"/>
        <v>0</v>
      </c>
      <c r="I348" s="58">
        <f t="shared" si="34"/>
        <v>0</v>
      </c>
      <c r="J348" s="92" t="str">
        <f t="shared" si="33"/>
        <v>2048–2049</v>
      </c>
      <c r="K348" s="92"/>
      <c r="L348" s="103"/>
      <c r="M348" s="92"/>
      <c r="N348" s="101"/>
      <c r="O348" s="93"/>
      <c r="Q348" s="61"/>
    </row>
    <row r="349" spans="1:17" s="55" customFormat="1" ht="20.25" customHeight="1" x14ac:dyDescent="0.2">
      <c r="A349" s="56">
        <v>54393</v>
      </c>
      <c r="B349" s="57">
        <f t="shared" si="29"/>
        <v>0</v>
      </c>
      <c r="C349" s="150"/>
      <c r="D349" s="58">
        <f t="shared" si="30"/>
        <v>0</v>
      </c>
      <c r="E349" s="59">
        <f t="shared" si="28"/>
        <v>0</v>
      </c>
      <c r="F349" s="58">
        <f t="shared" si="31"/>
        <v>0</v>
      </c>
      <c r="G349" s="60" t="e">
        <f>IF(AND(C349&lt;&gt;"",SUM(G$32:G348)&lt;E$23),$E$23/$E$28,0)</f>
        <v>#N/A</v>
      </c>
      <c r="H349" s="58">
        <f t="shared" si="32"/>
        <v>0</v>
      </c>
      <c r="I349" s="58">
        <f t="shared" si="34"/>
        <v>0</v>
      </c>
      <c r="J349" s="92" t="str">
        <f t="shared" si="33"/>
        <v>2048–2049</v>
      </c>
      <c r="K349" s="92"/>
      <c r="L349" s="103"/>
      <c r="M349" s="92"/>
      <c r="N349" s="101"/>
      <c r="O349" s="93"/>
      <c r="Q349" s="61"/>
    </row>
    <row r="350" spans="1:17" s="55" customFormat="1" ht="20.25" customHeight="1" x14ac:dyDescent="0.2">
      <c r="A350" s="56">
        <v>54424</v>
      </c>
      <c r="B350" s="57">
        <f t="shared" si="29"/>
        <v>0</v>
      </c>
      <c r="C350" s="150"/>
      <c r="D350" s="58">
        <f t="shared" si="30"/>
        <v>0</v>
      </c>
      <c r="E350" s="59">
        <f t="shared" si="28"/>
        <v>0</v>
      </c>
      <c r="F350" s="58">
        <f t="shared" si="31"/>
        <v>0</v>
      </c>
      <c r="G350" s="60" t="e">
        <f>IF(AND(C350&lt;&gt;"",SUM(G$32:G349)&lt;E$23),$E$23/$E$28,0)</f>
        <v>#N/A</v>
      </c>
      <c r="H350" s="58">
        <f t="shared" si="32"/>
        <v>0</v>
      </c>
      <c r="I350" s="58">
        <f t="shared" si="34"/>
        <v>0</v>
      </c>
      <c r="J350" s="92" t="str">
        <f t="shared" si="33"/>
        <v>2048–2049</v>
      </c>
      <c r="K350" s="92"/>
      <c r="L350" s="103"/>
      <c r="M350" s="92"/>
      <c r="N350" s="101"/>
      <c r="O350" s="93"/>
      <c r="Q350" s="61"/>
    </row>
    <row r="351" spans="1:17" s="55" customFormat="1" ht="20.25" customHeight="1" x14ac:dyDescent="0.2">
      <c r="A351" s="56">
        <v>54455</v>
      </c>
      <c r="B351" s="57">
        <f t="shared" si="29"/>
        <v>0</v>
      </c>
      <c r="C351" s="150"/>
      <c r="D351" s="58">
        <f t="shared" si="30"/>
        <v>0</v>
      </c>
      <c r="E351" s="59">
        <f t="shared" si="28"/>
        <v>0</v>
      </c>
      <c r="F351" s="58">
        <f t="shared" si="31"/>
        <v>0</v>
      </c>
      <c r="G351" s="60" t="e">
        <f>IF(AND(C351&lt;&gt;"",SUM(G$32:G350)&lt;E$23),$E$23/$E$28,0)</f>
        <v>#N/A</v>
      </c>
      <c r="H351" s="58">
        <f t="shared" si="32"/>
        <v>0</v>
      </c>
      <c r="I351" s="58">
        <f t="shared" si="34"/>
        <v>0</v>
      </c>
      <c r="J351" s="92" t="str">
        <f t="shared" si="33"/>
        <v>2048–2049</v>
      </c>
      <c r="K351" s="92"/>
      <c r="L351" s="103"/>
      <c r="M351" s="92"/>
      <c r="N351" s="101"/>
      <c r="O351" s="93"/>
      <c r="Q351" s="61"/>
    </row>
    <row r="352" spans="1:17" s="55" customFormat="1" ht="20.25" customHeight="1" x14ac:dyDescent="0.2">
      <c r="A352" s="56">
        <v>54483</v>
      </c>
      <c r="B352" s="57">
        <f t="shared" si="29"/>
        <v>0</v>
      </c>
      <c r="C352" s="150"/>
      <c r="D352" s="58">
        <f t="shared" si="30"/>
        <v>0</v>
      </c>
      <c r="E352" s="59">
        <f t="shared" ref="E352:E415" si="35">C352-D352</f>
        <v>0</v>
      </c>
      <c r="F352" s="58">
        <f t="shared" si="31"/>
        <v>0</v>
      </c>
      <c r="G352" s="60" t="e">
        <f>IF(AND(C352&lt;&gt;"",SUM(G$32:G351)&lt;E$23),$E$23/$E$28,0)</f>
        <v>#N/A</v>
      </c>
      <c r="H352" s="58">
        <f t="shared" si="32"/>
        <v>0</v>
      </c>
      <c r="I352" s="58">
        <f t="shared" si="34"/>
        <v>0</v>
      </c>
      <c r="J352" s="92" t="str">
        <f t="shared" si="33"/>
        <v>2048–2049</v>
      </c>
      <c r="K352" s="92"/>
      <c r="L352" s="103"/>
      <c r="M352" s="92"/>
      <c r="N352" s="101"/>
      <c r="O352" s="93"/>
      <c r="Q352" s="61"/>
    </row>
    <row r="353" spans="1:17" s="55" customFormat="1" ht="20.25" customHeight="1" x14ac:dyDescent="0.2">
      <c r="A353" s="56">
        <v>54514</v>
      </c>
      <c r="B353" s="57">
        <f t="shared" ref="B353:B416" si="36">IF(C353&gt;0,C353*-1,C353)</f>
        <v>0</v>
      </c>
      <c r="C353" s="150"/>
      <c r="D353" s="58">
        <f t="shared" ref="D353:D416" si="37">IF(C353="",0,IF($E$14="Beginning",IF(C352&lt;&gt;"",$F352*$E$7/12,0),IF(C352&lt;&gt;"",$F352*$E$7/12,$E$21*$E$7/12)))</f>
        <v>0</v>
      </c>
      <c r="E353" s="59">
        <f t="shared" si="35"/>
        <v>0</v>
      </c>
      <c r="F353" s="58">
        <f t="shared" ref="F353:F416" si="38">IF(C353="",0,IF(C352="",$E$21-E353,IF(C353&lt;&gt;"",F352-E353)))</f>
        <v>0</v>
      </c>
      <c r="G353" s="60" t="e">
        <f>IF(AND(C353&lt;&gt;"",SUM(G$32:G352)&lt;E$23),$E$23/$E$28,0)</f>
        <v>#N/A</v>
      </c>
      <c r="H353" s="58">
        <f t="shared" ref="H353:H416" si="39">IF(C353&lt;&gt;"",G353+H352,0)</f>
        <v>0</v>
      </c>
      <c r="I353" s="58">
        <f t="shared" si="34"/>
        <v>0</v>
      </c>
      <c r="J353" s="92" t="str">
        <f t="shared" ref="J353:J416" si="40">IF(OR(MONTH(A353)=1,MONTH(A353)=2,MONTH(A353)=3,MONTH(A353)=4,MONTH(A353)=5,MONTH(A353)=6),YEAR(A353)-1&amp;"–"&amp;YEAR(A353),YEAR(A353)&amp;"–"&amp;YEAR(A353)+1)</f>
        <v>2048–2049</v>
      </c>
      <c r="K353" s="92"/>
      <c r="L353" s="103"/>
      <c r="M353" s="92"/>
      <c r="N353" s="101"/>
      <c r="O353" s="93"/>
      <c r="Q353" s="61"/>
    </row>
    <row r="354" spans="1:17" s="55" customFormat="1" ht="20.25" customHeight="1" x14ac:dyDescent="0.2">
      <c r="A354" s="56">
        <v>54544</v>
      </c>
      <c r="B354" s="57">
        <f t="shared" si="36"/>
        <v>0</v>
      </c>
      <c r="C354" s="150"/>
      <c r="D354" s="58">
        <f t="shared" si="37"/>
        <v>0</v>
      </c>
      <c r="E354" s="59">
        <f t="shared" si="35"/>
        <v>0</v>
      </c>
      <c r="F354" s="58">
        <f t="shared" si="38"/>
        <v>0</v>
      </c>
      <c r="G354" s="60" t="e">
        <f>IF(AND(C354&lt;&gt;"",SUM(G$32:G353)&lt;E$23),$E$23/$E$28,0)</f>
        <v>#N/A</v>
      </c>
      <c r="H354" s="58">
        <f t="shared" si="39"/>
        <v>0</v>
      </c>
      <c r="I354" s="58">
        <f t="shared" si="34"/>
        <v>0</v>
      </c>
      <c r="J354" s="92" t="str">
        <f t="shared" si="40"/>
        <v>2048–2049</v>
      </c>
      <c r="K354" s="92"/>
      <c r="L354" s="103"/>
      <c r="M354" s="92"/>
      <c r="N354" s="101"/>
      <c r="O354" s="93"/>
      <c r="Q354" s="61"/>
    </row>
    <row r="355" spans="1:17" s="55" customFormat="1" ht="20.25" customHeight="1" x14ac:dyDescent="0.2">
      <c r="A355" s="56">
        <v>54575</v>
      </c>
      <c r="B355" s="57">
        <f t="shared" si="36"/>
        <v>0</v>
      </c>
      <c r="C355" s="150"/>
      <c r="D355" s="58">
        <f t="shared" si="37"/>
        <v>0</v>
      </c>
      <c r="E355" s="59">
        <f t="shared" si="35"/>
        <v>0</v>
      </c>
      <c r="F355" s="58">
        <f t="shared" si="38"/>
        <v>0</v>
      </c>
      <c r="G355" s="60" t="e">
        <f>IF(AND(C355&lt;&gt;"",SUM(G$32:G354)&lt;E$23),$E$23/$E$28,0)</f>
        <v>#N/A</v>
      </c>
      <c r="H355" s="58">
        <f t="shared" si="39"/>
        <v>0</v>
      </c>
      <c r="I355" s="58">
        <f t="shared" ref="I355:I418" si="41">IF(C355&lt;&gt;"",$E$23-H355,0)</f>
        <v>0</v>
      </c>
      <c r="J355" s="92" t="str">
        <f t="shared" si="40"/>
        <v>2048–2049</v>
      </c>
      <c r="K355" s="92"/>
      <c r="L355" s="103"/>
      <c r="M355" s="92"/>
      <c r="N355" s="101"/>
      <c r="O355" s="93"/>
      <c r="Q355" s="61"/>
    </row>
    <row r="356" spans="1:17" s="55" customFormat="1" ht="20.25" customHeight="1" x14ac:dyDescent="0.2">
      <c r="A356" s="56">
        <v>54605</v>
      </c>
      <c r="B356" s="57">
        <f t="shared" si="36"/>
        <v>0</v>
      </c>
      <c r="C356" s="150"/>
      <c r="D356" s="58">
        <f t="shared" si="37"/>
        <v>0</v>
      </c>
      <c r="E356" s="59">
        <f t="shared" si="35"/>
        <v>0</v>
      </c>
      <c r="F356" s="58">
        <f t="shared" si="38"/>
        <v>0</v>
      </c>
      <c r="G356" s="60" t="e">
        <f>IF(AND(C356&lt;&gt;"",SUM(G$32:G355)&lt;E$23),$E$23/$E$28,0)</f>
        <v>#N/A</v>
      </c>
      <c r="H356" s="58">
        <f t="shared" si="39"/>
        <v>0</v>
      </c>
      <c r="I356" s="58">
        <f t="shared" si="41"/>
        <v>0</v>
      </c>
      <c r="J356" s="92" t="str">
        <f t="shared" si="40"/>
        <v>2049–2050</v>
      </c>
      <c r="K356" s="92"/>
      <c r="L356" s="103"/>
      <c r="M356" s="92"/>
      <c r="N356" s="101"/>
      <c r="O356" s="93"/>
      <c r="Q356" s="61"/>
    </row>
    <row r="357" spans="1:17" s="55" customFormat="1" ht="20.25" customHeight="1" x14ac:dyDescent="0.2">
      <c r="A357" s="56">
        <v>54636</v>
      </c>
      <c r="B357" s="57">
        <f t="shared" si="36"/>
        <v>0</v>
      </c>
      <c r="C357" s="150"/>
      <c r="D357" s="58">
        <f t="shared" si="37"/>
        <v>0</v>
      </c>
      <c r="E357" s="59">
        <f t="shared" si="35"/>
        <v>0</v>
      </c>
      <c r="F357" s="58">
        <f t="shared" si="38"/>
        <v>0</v>
      </c>
      <c r="G357" s="60" t="e">
        <f>IF(AND(C357&lt;&gt;"",SUM(G$32:G356)&lt;E$23),$E$23/$E$28,0)</f>
        <v>#N/A</v>
      </c>
      <c r="H357" s="58">
        <f t="shared" si="39"/>
        <v>0</v>
      </c>
      <c r="I357" s="58">
        <f t="shared" si="41"/>
        <v>0</v>
      </c>
      <c r="J357" s="92" t="str">
        <f t="shared" si="40"/>
        <v>2049–2050</v>
      </c>
      <c r="K357" s="92"/>
      <c r="L357" s="103"/>
      <c r="M357" s="92"/>
      <c r="N357" s="101"/>
      <c r="O357" s="93"/>
      <c r="Q357" s="61"/>
    </row>
    <row r="358" spans="1:17" s="55" customFormat="1" ht="20.25" customHeight="1" x14ac:dyDescent="0.2">
      <c r="A358" s="56">
        <v>54667</v>
      </c>
      <c r="B358" s="57">
        <f t="shared" si="36"/>
        <v>0</v>
      </c>
      <c r="C358" s="150"/>
      <c r="D358" s="58">
        <f t="shared" si="37"/>
        <v>0</v>
      </c>
      <c r="E358" s="59">
        <f t="shared" si="35"/>
        <v>0</v>
      </c>
      <c r="F358" s="58">
        <f t="shared" si="38"/>
        <v>0</v>
      </c>
      <c r="G358" s="60" t="e">
        <f>IF(AND(C358&lt;&gt;"",SUM(G$32:G357)&lt;E$23),$E$23/$E$28,0)</f>
        <v>#N/A</v>
      </c>
      <c r="H358" s="58">
        <f t="shared" si="39"/>
        <v>0</v>
      </c>
      <c r="I358" s="58">
        <f t="shared" si="41"/>
        <v>0</v>
      </c>
      <c r="J358" s="92" t="str">
        <f t="shared" si="40"/>
        <v>2049–2050</v>
      </c>
      <c r="K358" s="92"/>
      <c r="L358" s="103"/>
      <c r="M358" s="92"/>
      <c r="N358" s="101"/>
      <c r="O358" s="93"/>
      <c r="Q358" s="61"/>
    </row>
    <row r="359" spans="1:17" s="55" customFormat="1" ht="20.25" customHeight="1" x14ac:dyDescent="0.2">
      <c r="A359" s="56">
        <v>54697</v>
      </c>
      <c r="B359" s="57">
        <f t="shared" si="36"/>
        <v>0</v>
      </c>
      <c r="C359" s="150"/>
      <c r="D359" s="58">
        <f t="shared" si="37"/>
        <v>0</v>
      </c>
      <c r="E359" s="59">
        <f t="shared" si="35"/>
        <v>0</v>
      </c>
      <c r="F359" s="58">
        <f t="shared" si="38"/>
        <v>0</v>
      </c>
      <c r="G359" s="60" t="e">
        <f>IF(AND(C359&lt;&gt;"",SUM(G$32:G358)&lt;E$23),$E$23/$E$28,0)</f>
        <v>#N/A</v>
      </c>
      <c r="H359" s="58">
        <f t="shared" si="39"/>
        <v>0</v>
      </c>
      <c r="I359" s="58">
        <f t="shared" si="41"/>
        <v>0</v>
      </c>
      <c r="J359" s="92" t="str">
        <f t="shared" si="40"/>
        <v>2049–2050</v>
      </c>
      <c r="K359" s="92"/>
      <c r="L359" s="103"/>
      <c r="M359" s="92"/>
      <c r="N359" s="101"/>
      <c r="O359" s="93"/>
      <c r="Q359" s="61"/>
    </row>
    <row r="360" spans="1:17" s="55" customFormat="1" ht="20.25" customHeight="1" x14ac:dyDescent="0.2">
      <c r="A360" s="56">
        <v>54728</v>
      </c>
      <c r="B360" s="57">
        <f t="shared" si="36"/>
        <v>0</v>
      </c>
      <c r="C360" s="150"/>
      <c r="D360" s="58">
        <f t="shared" si="37"/>
        <v>0</v>
      </c>
      <c r="E360" s="59">
        <f t="shared" si="35"/>
        <v>0</v>
      </c>
      <c r="F360" s="58">
        <f t="shared" si="38"/>
        <v>0</v>
      </c>
      <c r="G360" s="60" t="e">
        <f>IF(AND(C360&lt;&gt;"",SUM(G$32:G359)&lt;E$23),$E$23/$E$28,0)</f>
        <v>#N/A</v>
      </c>
      <c r="H360" s="58">
        <f t="shared" si="39"/>
        <v>0</v>
      </c>
      <c r="I360" s="58">
        <f t="shared" si="41"/>
        <v>0</v>
      </c>
      <c r="J360" s="92" t="str">
        <f t="shared" si="40"/>
        <v>2049–2050</v>
      </c>
      <c r="K360" s="92"/>
      <c r="L360" s="103"/>
      <c r="M360" s="92"/>
      <c r="N360" s="101"/>
      <c r="O360" s="93"/>
      <c r="Q360" s="61"/>
    </row>
    <row r="361" spans="1:17" s="55" customFormat="1" ht="20.25" customHeight="1" x14ac:dyDescent="0.2">
      <c r="A361" s="56">
        <v>54758</v>
      </c>
      <c r="B361" s="57">
        <f t="shared" si="36"/>
        <v>0</v>
      </c>
      <c r="C361" s="150"/>
      <c r="D361" s="58">
        <f t="shared" si="37"/>
        <v>0</v>
      </c>
      <c r="E361" s="59">
        <f t="shared" si="35"/>
        <v>0</v>
      </c>
      <c r="F361" s="58">
        <f t="shared" si="38"/>
        <v>0</v>
      </c>
      <c r="G361" s="60" t="e">
        <f>IF(AND(C361&lt;&gt;"",SUM(G$32:G360)&lt;E$23),$E$23/$E$28,0)</f>
        <v>#N/A</v>
      </c>
      <c r="H361" s="58">
        <f t="shared" si="39"/>
        <v>0</v>
      </c>
      <c r="I361" s="58">
        <f t="shared" si="41"/>
        <v>0</v>
      </c>
      <c r="J361" s="92" t="str">
        <f t="shared" si="40"/>
        <v>2049–2050</v>
      </c>
      <c r="K361" s="92"/>
      <c r="L361" s="103"/>
      <c r="M361" s="92"/>
      <c r="N361" s="101"/>
      <c r="O361" s="93"/>
      <c r="Q361" s="61"/>
    </row>
    <row r="362" spans="1:17" s="55" customFormat="1" ht="20.25" customHeight="1" x14ac:dyDescent="0.2">
      <c r="A362" s="56">
        <v>54789</v>
      </c>
      <c r="B362" s="57">
        <f t="shared" si="36"/>
        <v>0</v>
      </c>
      <c r="C362" s="150"/>
      <c r="D362" s="58">
        <f t="shared" si="37"/>
        <v>0</v>
      </c>
      <c r="E362" s="59">
        <f t="shared" si="35"/>
        <v>0</v>
      </c>
      <c r="F362" s="58">
        <f t="shared" si="38"/>
        <v>0</v>
      </c>
      <c r="G362" s="60" t="e">
        <f>IF(AND(C362&lt;&gt;"",SUM(G$32:G361)&lt;E$23),$E$23/$E$28,0)</f>
        <v>#N/A</v>
      </c>
      <c r="H362" s="58">
        <f t="shared" si="39"/>
        <v>0</v>
      </c>
      <c r="I362" s="58">
        <f t="shared" si="41"/>
        <v>0</v>
      </c>
      <c r="J362" s="92" t="str">
        <f t="shared" si="40"/>
        <v>2049–2050</v>
      </c>
      <c r="K362" s="92"/>
      <c r="L362" s="103"/>
      <c r="M362" s="92"/>
      <c r="N362" s="101"/>
      <c r="O362" s="93"/>
      <c r="Q362" s="61"/>
    </row>
    <row r="363" spans="1:17" s="55" customFormat="1" ht="20.25" customHeight="1" x14ac:dyDescent="0.2">
      <c r="A363" s="56">
        <v>54820</v>
      </c>
      <c r="B363" s="57">
        <f t="shared" si="36"/>
        <v>0</v>
      </c>
      <c r="C363" s="150"/>
      <c r="D363" s="58">
        <f t="shared" si="37"/>
        <v>0</v>
      </c>
      <c r="E363" s="59">
        <f t="shared" si="35"/>
        <v>0</v>
      </c>
      <c r="F363" s="58">
        <f t="shared" si="38"/>
        <v>0</v>
      </c>
      <c r="G363" s="60" t="e">
        <f>IF(AND(C363&lt;&gt;"",SUM(G$32:G362)&lt;E$23),$E$23/$E$28,0)</f>
        <v>#N/A</v>
      </c>
      <c r="H363" s="58">
        <f t="shared" si="39"/>
        <v>0</v>
      </c>
      <c r="I363" s="58">
        <f t="shared" si="41"/>
        <v>0</v>
      </c>
      <c r="J363" s="92" t="str">
        <f t="shared" si="40"/>
        <v>2049–2050</v>
      </c>
      <c r="K363" s="92"/>
      <c r="L363" s="103"/>
      <c r="M363" s="92"/>
      <c r="N363" s="101"/>
      <c r="O363" s="93"/>
      <c r="Q363" s="61"/>
    </row>
    <row r="364" spans="1:17" s="55" customFormat="1" ht="20.25" customHeight="1" x14ac:dyDescent="0.2">
      <c r="A364" s="56">
        <v>54848</v>
      </c>
      <c r="B364" s="57">
        <f t="shared" si="36"/>
        <v>0</v>
      </c>
      <c r="C364" s="150"/>
      <c r="D364" s="58">
        <f t="shared" si="37"/>
        <v>0</v>
      </c>
      <c r="E364" s="59">
        <f t="shared" si="35"/>
        <v>0</v>
      </c>
      <c r="F364" s="58">
        <f t="shared" si="38"/>
        <v>0</v>
      </c>
      <c r="G364" s="60" t="e">
        <f>IF(AND(C364&lt;&gt;"",SUM(G$32:G363)&lt;E$23),$E$23/$E$28,0)</f>
        <v>#N/A</v>
      </c>
      <c r="H364" s="58">
        <f t="shared" si="39"/>
        <v>0</v>
      </c>
      <c r="I364" s="58">
        <f t="shared" si="41"/>
        <v>0</v>
      </c>
      <c r="J364" s="92" t="str">
        <f t="shared" si="40"/>
        <v>2049–2050</v>
      </c>
      <c r="K364" s="92"/>
      <c r="L364" s="103"/>
      <c r="M364" s="92"/>
      <c r="N364" s="101"/>
      <c r="O364" s="93"/>
      <c r="Q364" s="61"/>
    </row>
    <row r="365" spans="1:17" s="55" customFormat="1" ht="20.25" customHeight="1" x14ac:dyDescent="0.2">
      <c r="A365" s="56">
        <v>54879</v>
      </c>
      <c r="B365" s="57">
        <f t="shared" si="36"/>
        <v>0</v>
      </c>
      <c r="C365" s="150"/>
      <c r="D365" s="58">
        <f t="shared" si="37"/>
        <v>0</v>
      </c>
      <c r="E365" s="59">
        <f t="shared" si="35"/>
        <v>0</v>
      </c>
      <c r="F365" s="58">
        <f t="shared" si="38"/>
        <v>0</v>
      </c>
      <c r="G365" s="60" t="e">
        <f>IF(AND(C365&lt;&gt;"",SUM(G$32:G364)&lt;E$23),$E$23/$E$28,0)</f>
        <v>#N/A</v>
      </c>
      <c r="H365" s="58">
        <f t="shared" si="39"/>
        <v>0</v>
      </c>
      <c r="I365" s="58">
        <f t="shared" si="41"/>
        <v>0</v>
      </c>
      <c r="J365" s="92" t="str">
        <f t="shared" si="40"/>
        <v>2049–2050</v>
      </c>
      <c r="K365" s="92"/>
      <c r="L365" s="103"/>
      <c r="M365" s="92"/>
      <c r="N365" s="101"/>
      <c r="O365" s="93"/>
      <c r="Q365" s="61"/>
    </row>
    <row r="366" spans="1:17" s="55" customFormat="1" ht="20.25" customHeight="1" x14ac:dyDescent="0.2">
      <c r="A366" s="56">
        <v>54909</v>
      </c>
      <c r="B366" s="57">
        <f t="shared" si="36"/>
        <v>0</v>
      </c>
      <c r="C366" s="150"/>
      <c r="D366" s="58">
        <f t="shared" si="37"/>
        <v>0</v>
      </c>
      <c r="E366" s="59">
        <f t="shared" si="35"/>
        <v>0</v>
      </c>
      <c r="F366" s="58">
        <f t="shared" si="38"/>
        <v>0</v>
      </c>
      <c r="G366" s="60" t="e">
        <f>IF(AND(C366&lt;&gt;"",SUM(G$32:G365)&lt;E$23),$E$23/$E$28,0)</f>
        <v>#N/A</v>
      </c>
      <c r="H366" s="58">
        <f t="shared" si="39"/>
        <v>0</v>
      </c>
      <c r="I366" s="58">
        <f t="shared" si="41"/>
        <v>0</v>
      </c>
      <c r="J366" s="92" t="str">
        <f t="shared" si="40"/>
        <v>2049–2050</v>
      </c>
      <c r="K366" s="92"/>
      <c r="L366" s="103"/>
      <c r="M366" s="92"/>
      <c r="N366" s="101"/>
      <c r="O366" s="93"/>
      <c r="Q366" s="61"/>
    </row>
    <row r="367" spans="1:17" s="55" customFormat="1" ht="20.25" customHeight="1" x14ac:dyDescent="0.2">
      <c r="A367" s="56">
        <v>54940</v>
      </c>
      <c r="B367" s="57">
        <f t="shared" si="36"/>
        <v>0</v>
      </c>
      <c r="C367" s="150"/>
      <c r="D367" s="58">
        <f t="shared" si="37"/>
        <v>0</v>
      </c>
      <c r="E367" s="59">
        <f t="shared" si="35"/>
        <v>0</v>
      </c>
      <c r="F367" s="58">
        <f t="shared" si="38"/>
        <v>0</v>
      </c>
      <c r="G367" s="60" t="e">
        <f>IF(AND(C367&lt;&gt;"",SUM(G$32:G366)&lt;E$23),$E$23/$E$28,0)</f>
        <v>#N/A</v>
      </c>
      <c r="H367" s="58">
        <f t="shared" si="39"/>
        <v>0</v>
      </c>
      <c r="I367" s="58">
        <f t="shared" si="41"/>
        <v>0</v>
      </c>
      <c r="J367" s="92" t="str">
        <f t="shared" si="40"/>
        <v>2049–2050</v>
      </c>
      <c r="K367" s="92"/>
      <c r="L367" s="103"/>
      <c r="M367" s="92"/>
      <c r="N367" s="101"/>
      <c r="O367" s="93"/>
      <c r="Q367" s="61"/>
    </row>
    <row r="368" spans="1:17" s="55" customFormat="1" ht="20.25" customHeight="1" x14ac:dyDescent="0.2">
      <c r="A368" s="56">
        <v>54970</v>
      </c>
      <c r="B368" s="57">
        <f t="shared" si="36"/>
        <v>0</v>
      </c>
      <c r="C368" s="150"/>
      <c r="D368" s="58">
        <f t="shared" si="37"/>
        <v>0</v>
      </c>
      <c r="E368" s="59">
        <f t="shared" si="35"/>
        <v>0</v>
      </c>
      <c r="F368" s="58">
        <f t="shared" si="38"/>
        <v>0</v>
      </c>
      <c r="G368" s="60" t="e">
        <f>IF(AND(C368&lt;&gt;"",SUM(G$32:G367)&lt;E$23),$E$23/$E$28,0)</f>
        <v>#N/A</v>
      </c>
      <c r="H368" s="58">
        <f t="shared" si="39"/>
        <v>0</v>
      </c>
      <c r="I368" s="58">
        <f t="shared" si="41"/>
        <v>0</v>
      </c>
      <c r="J368" s="92" t="str">
        <f t="shared" si="40"/>
        <v>2050–2051</v>
      </c>
      <c r="K368" s="92"/>
      <c r="L368" s="103"/>
      <c r="M368" s="92"/>
      <c r="N368" s="101"/>
      <c r="O368" s="93"/>
      <c r="Q368" s="61"/>
    </row>
    <row r="369" spans="1:17" s="55" customFormat="1" ht="20.25" customHeight="1" x14ac:dyDescent="0.2">
      <c r="A369" s="56">
        <v>55001</v>
      </c>
      <c r="B369" s="57">
        <f t="shared" si="36"/>
        <v>0</v>
      </c>
      <c r="C369" s="150"/>
      <c r="D369" s="58">
        <f t="shared" si="37"/>
        <v>0</v>
      </c>
      <c r="E369" s="59">
        <f t="shared" si="35"/>
        <v>0</v>
      </c>
      <c r="F369" s="58">
        <f t="shared" si="38"/>
        <v>0</v>
      </c>
      <c r="G369" s="60" t="e">
        <f>IF(AND(C369&lt;&gt;"",SUM(G$32:G368)&lt;E$23),$E$23/$E$28,0)</f>
        <v>#N/A</v>
      </c>
      <c r="H369" s="58">
        <f t="shared" si="39"/>
        <v>0</v>
      </c>
      <c r="I369" s="58">
        <f t="shared" si="41"/>
        <v>0</v>
      </c>
      <c r="J369" s="92" t="str">
        <f t="shared" si="40"/>
        <v>2050–2051</v>
      </c>
      <c r="K369" s="92"/>
      <c r="L369" s="103"/>
      <c r="M369" s="92"/>
      <c r="N369" s="101"/>
      <c r="O369" s="93"/>
      <c r="Q369" s="61"/>
    </row>
    <row r="370" spans="1:17" s="55" customFormat="1" ht="20.25" customHeight="1" x14ac:dyDescent="0.2">
      <c r="A370" s="56">
        <v>55032</v>
      </c>
      <c r="B370" s="57">
        <f t="shared" si="36"/>
        <v>0</v>
      </c>
      <c r="C370" s="150"/>
      <c r="D370" s="58">
        <f t="shared" si="37"/>
        <v>0</v>
      </c>
      <c r="E370" s="59">
        <f t="shared" si="35"/>
        <v>0</v>
      </c>
      <c r="F370" s="58">
        <f t="shared" si="38"/>
        <v>0</v>
      </c>
      <c r="G370" s="60" t="e">
        <f>IF(AND(C370&lt;&gt;"",SUM(G$32:G369)&lt;E$23),$E$23/$E$28,0)</f>
        <v>#N/A</v>
      </c>
      <c r="H370" s="58">
        <f t="shared" si="39"/>
        <v>0</v>
      </c>
      <c r="I370" s="58">
        <f t="shared" si="41"/>
        <v>0</v>
      </c>
      <c r="J370" s="92" t="str">
        <f t="shared" si="40"/>
        <v>2050–2051</v>
      </c>
      <c r="K370" s="92"/>
      <c r="L370" s="103"/>
      <c r="M370" s="92"/>
      <c r="N370" s="101"/>
      <c r="O370" s="93"/>
      <c r="Q370" s="61"/>
    </row>
    <row r="371" spans="1:17" s="55" customFormat="1" ht="20.25" customHeight="1" x14ac:dyDescent="0.2">
      <c r="A371" s="56">
        <v>55062</v>
      </c>
      <c r="B371" s="57">
        <f t="shared" si="36"/>
        <v>0</v>
      </c>
      <c r="C371" s="150"/>
      <c r="D371" s="58">
        <f t="shared" si="37"/>
        <v>0</v>
      </c>
      <c r="E371" s="59">
        <f t="shared" si="35"/>
        <v>0</v>
      </c>
      <c r="F371" s="58">
        <f t="shared" si="38"/>
        <v>0</v>
      </c>
      <c r="G371" s="60" t="e">
        <f>IF(AND(C371&lt;&gt;"",SUM(G$32:G370)&lt;E$23),$E$23/$E$28,0)</f>
        <v>#N/A</v>
      </c>
      <c r="H371" s="58">
        <f t="shared" si="39"/>
        <v>0</v>
      </c>
      <c r="I371" s="58">
        <f t="shared" si="41"/>
        <v>0</v>
      </c>
      <c r="J371" s="92" t="str">
        <f t="shared" si="40"/>
        <v>2050–2051</v>
      </c>
      <c r="K371" s="92"/>
      <c r="L371" s="103"/>
      <c r="M371" s="92"/>
      <c r="N371" s="101"/>
      <c r="O371" s="93"/>
      <c r="Q371" s="61"/>
    </row>
    <row r="372" spans="1:17" s="55" customFormat="1" ht="20.25" customHeight="1" x14ac:dyDescent="0.2">
      <c r="A372" s="56">
        <v>55093</v>
      </c>
      <c r="B372" s="57">
        <f t="shared" si="36"/>
        <v>0</v>
      </c>
      <c r="C372" s="150"/>
      <c r="D372" s="58">
        <f t="shared" si="37"/>
        <v>0</v>
      </c>
      <c r="E372" s="59">
        <f t="shared" si="35"/>
        <v>0</v>
      </c>
      <c r="F372" s="58">
        <f t="shared" si="38"/>
        <v>0</v>
      </c>
      <c r="G372" s="60" t="e">
        <f>IF(AND(C372&lt;&gt;"",SUM(G$32:G371)&lt;E$23),$E$23/$E$28,0)</f>
        <v>#N/A</v>
      </c>
      <c r="H372" s="58">
        <f t="shared" si="39"/>
        <v>0</v>
      </c>
      <c r="I372" s="58">
        <f t="shared" si="41"/>
        <v>0</v>
      </c>
      <c r="J372" s="92" t="str">
        <f t="shared" si="40"/>
        <v>2050–2051</v>
      </c>
      <c r="K372" s="92"/>
      <c r="L372" s="103"/>
      <c r="M372" s="92"/>
      <c r="N372" s="101"/>
      <c r="O372" s="93"/>
      <c r="Q372" s="61"/>
    </row>
    <row r="373" spans="1:17" s="55" customFormat="1" ht="20.25" customHeight="1" x14ac:dyDescent="0.2">
      <c r="A373" s="56">
        <v>55123</v>
      </c>
      <c r="B373" s="57">
        <f t="shared" si="36"/>
        <v>0</v>
      </c>
      <c r="C373" s="150"/>
      <c r="D373" s="58">
        <f t="shared" si="37"/>
        <v>0</v>
      </c>
      <c r="E373" s="59">
        <f t="shared" si="35"/>
        <v>0</v>
      </c>
      <c r="F373" s="58">
        <f t="shared" si="38"/>
        <v>0</v>
      </c>
      <c r="G373" s="60" t="e">
        <f>IF(AND(C373&lt;&gt;"",SUM(G$32:G372)&lt;E$23),$E$23/$E$28,0)</f>
        <v>#N/A</v>
      </c>
      <c r="H373" s="58">
        <f t="shared" si="39"/>
        <v>0</v>
      </c>
      <c r="I373" s="58">
        <f t="shared" si="41"/>
        <v>0</v>
      </c>
      <c r="J373" s="92" t="str">
        <f t="shared" si="40"/>
        <v>2050–2051</v>
      </c>
      <c r="K373" s="92"/>
      <c r="L373" s="103"/>
      <c r="M373" s="92"/>
      <c r="N373" s="101"/>
      <c r="O373" s="93"/>
      <c r="Q373" s="61"/>
    </row>
    <row r="374" spans="1:17" s="55" customFormat="1" ht="20.25" customHeight="1" x14ac:dyDescent="0.2">
      <c r="A374" s="56">
        <v>55154</v>
      </c>
      <c r="B374" s="57">
        <f t="shared" si="36"/>
        <v>0</v>
      </c>
      <c r="C374" s="150"/>
      <c r="D374" s="58">
        <f t="shared" si="37"/>
        <v>0</v>
      </c>
      <c r="E374" s="59">
        <f t="shared" si="35"/>
        <v>0</v>
      </c>
      <c r="F374" s="58">
        <f t="shared" si="38"/>
        <v>0</v>
      </c>
      <c r="G374" s="60" t="e">
        <f>IF(AND(C374&lt;&gt;"",SUM(G$32:G373)&lt;E$23),$E$23/$E$28,0)</f>
        <v>#N/A</v>
      </c>
      <c r="H374" s="58">
        <f t="shared" si="39"/>
        <v>0</v>
      </c>
      <c r="I374" s="58">
        <f t="shared" si="41"/>
        <v>0</v>
      </c>
      <c r="J374" s="92" t="str">
        <f t="shared" si="40"/>
        <v>2050–2051</v>
      </c>
      <c r="K374" s="92"/>
      <c r="L374" s="103"/>
      <c r="M374" s="92"/>
      <c r="N374" s="101"/>
      <c r="O374" s="93"/>
      <c r="Q374" s="61"/>
    </row>
    <row r="375" spans="1:17" s="55" customFormat="1" ht="20.25" customHeight="1" x14ac:dyDescent="0.2">
      <c r="A375" s="56">
        <v>55185</v>
      </c>
      <c r="B375" s="57">
        <f t="shared" si="36"/>
        <v>0</v>
      </c>
      <c r="C375" s="150"/>
      <c r="D375" s="58">
        <f t="shared" si="37"/>
        <v>0</v>
      </c>
      <c r="E375" s="59">
        <f t="shared" si="35"/>
        <v>0</v>
      </c>
      <c r="F375" s="58">
        <f t="shared" si="38"/>
        <v>0</v>
      </c>
      <c r="G375" s="60" t="e">
        <f>IF(AND(C375&lt;&gt;"",SUM(G$32:G374)&lt;E$23),$E$23/$E$28,0)</f>
        <v>#N/A</v>
      </c>
      <c r="H375" s="58">
        <f t="shared" si="39"/>
        <v>0</v>
      </c>
      <c r="I375" s="58">
        <f t="shared" si="41"/>
        <v>0</v>
      </c>
      <c r="J375" s="92" t="str">
        <f t="shared" si="40"/>
        <v>2050–2051</v>
      </c>
      <c r="K375" s="92"/>
      <c r="L375" s="103"/>
      <c r="M375" s="92"/>
      <c r="N375" s="101"/>
      <c r="O375" s="93"/>
      <c r="Q375" s="61"/>
    </row>
    <row r="376" spans="1:17" s="55" customFormat="1" ht="20.25" customHeight="1" x14ac:dyDescent="0.2">
      <c r="A376" s="56">
        <v>55213</v>
      </c>
      <c r="B376" s="57">
        <f t="shared" si="36"/>
        <v>0</v>
      </c>
      <c r="C376" s="150"/>
      <c r="D376" s="58">
        <f t="shared" si="37"/>
        <v>0</v>
      </c>
      <c r="E376" s="59">
        <f t="shared" si="35"/>
        <v>0</v>
      </c>
      <c r="F376" s="58">
        <f t="shared" si="38"/>
        <v>0</v>
      </c>
      <c r="G376" s="60" t="e">
        <f>IF(AND(C376&lt;&gt;"",SUM(G$32:G375)&lt;E$23),$E$23/$E$28,0)</f>
        <v>#N/A</v>
      </c>
      <c r="H376" s="58">
        <f t="shared" si="39"/>
        <v>0</v>
      </c>
      <c r="I376" s="58">
        <f t="shared" si="41"/>
        <v>0</v>
      </c>
      <c r="J376" s="92" t="str">
        <f t="shared" si="40"/>
        <v>2050–2051</v>
      </c>
      <c r="K376" s="92"/>
      <c r="L376" s="103"/>
      <c r="M376" s="92"/>
      <c r="N376" s="101"/>
      <c r="O376" s="93"/>
      <c r="Q376" s="61"/>
    </row>
    <row r="377" spans="1:17" s="55" customFormat="1" ht="20.25" customHeight="1" x14ac:dyDescent="0.2">
      <c r="A377" s="56">
        <v>55244</v>
      </c>
      <c r="B377" s="57">
        <f t="shared" si="36"/>
        <v>0</v>
      </c>
      <c r="C377" s="150"/>
      <c r="D377" s="58">
        <f t="shared" si="37"/>
        <v>0</v>
      </c>
      <c r="E377" s="59">
        <f t="shared" si="35"/>
        <v>0</v>
      </c>
      <c r="F377" s="58">
        <f t="shared" si="38"/>
        <v>0</v>
      </c>
      <c r="G377" s="60" t="e">
        <f>IF(AND(C377&lt;&gt;"",SUM(G$32:G376)&lt;E$23),$E$23/$E$28,0)</f>
        <v>#N/A</v>
      </c>
      <c r="H377" s="58">
        <f t="shared" si="39"/>
        <v>0</v>
      </c>
      <c r="I377" s="58">
        <f t="shared" si="41"/>
        <v>0</v>
      </c>
      <c r="J377" s="92" t="str">
        <f t="shared" si="40"/>
        <v>2050–2051</v>
      </c>
      <c r="K377" s="92"/>
      <c r="L377" s="103"/>
      <c r="M377" s="92"/>
      <c r="N377" s="101"/>
      <c r="O377" s="93"/>
      <c r="Q377" s="61"/>
    </row>
    <row r="378" spans="1:17" s="55" customFormat="1" ht="20.25" customHeight="1" x14ac:dyDescent="0.2">
      <c r="A378" s="56">
        <v>55274</v>
      </c>
      <c r="B378" s="57">
        <f t="shared" si="36"/>
        <v>0</v>
      </c>
      <c r="C378" s="150"/>
      <c r="D378" s="58">
        <f t="shared" si="37"/>
        <v>0</v>
      </c>
      <c r="E378" s="59">
        <f t="shared" si="35"/>
        <v>0</v>
      </c>
      <c r="F378" s="58">
        <f t="shared" si="38"/>
        <v>0</v>
      </c>
      <c r="G378" s="60" t="e">
        <f>IF(AND(C378&lt;&gt;"",SUM(G$32:G377)&lt;E$23),$E$23/$E$28,0)</f>
        <v>#N/A</v>
      </c>
      <c r="H378" s="58">
        <f t="shared" si="39"/>
        <v>0</v>
      </c>
      <c r="I378" s="58">
        <f t="shared" si="41"/>
        <v>0</v>
      </c>
      <c r="J378" s="92" t="str">
        <f t="shared" si="40"/>
        <v>2050–2051</v>
      </c>
      <c r="K378" s="92"/>
      <c r="L378" s="103"/>
      <c r="M378" s="92"/>
      <c r="N378" s="101"/>
      <c r="O378" s="93"/>
      <c r="Q378" s="61"/>
    </row>
    <row r="379" spans="1:17" s="55" customFormat="1" ht="20.25" customHeight="1" x14ac:dyDescent="0.2">
      <c r="A379" s="56">
        <v>55305</v>
      </c>
      <c r="B379" s="57">
        <f t="shared" si="36"/>
        <v>0</v>
      </c>
      <c r="C379" s="150"/>
      <c r="D379" s="58">
        <f t="shared" si="37"/>
        <v>0</v>
      </c>
      <c r="E379" s="59">
        <f t="shared" si="35"/>
        <v>0</v>
      </c>
      <c r="F379" s="58">
        <f t="shared" si="38"/>
        <v>0</v>
      </c>
      <c r="G379" s="60" t="e">
        <f>IF(AND(C379&lt;&gt;"",SUM(G$32:G378)&lt;E$23),$E$23/$E$28,0)</f>
        <v>#N/A</v>
      </c>
      <c r="H379" s="58">
        <f t="shared" si="39"/>
        <v>0</v>
      </c>
      <c r="I379" s="58">
        <f t="shared" si="41"/>
        <v>0</v>
      </c>
      <c r="J379" s="92" t="str">
        <f t="shared" si="40"/>
        <v>2050–2051</v>
      </c>
      <c r="K379" s="92"/>
      <c r="L379" s="103"/>
      <c r="M379" s="92"/>
      <c r="N379" s="101"/>
      <c r="O379" s="93"/>
      <c r="Q379" s="61"/>
    </row>
    <row r="380" spans="1:17" s="55" customFormat="1" ht="20.25" customHeight="1" x14ac:dyDescent="0.2">
      <c r="A380" s="56">
        <v>55335</v>
      </c>
      <c r="B380" s="57">
        <f t="shared" si="36"/>
        <v>0</v>
      </c>
      <c r="C380" s="150"/>
      <c r="D380" s="58">
        <f t="shared" si="37"/>
        <v>0</v>
      </c>
      <c r="E380" s="59">
        <f t="shared" si="35"/>
        <v>0</v>
      </c>
      <c r="F380" s="58">
        <f t="shared" si="38"/>
        <v>0</v>
      </c>
      <c r="G380" s="60" t="e">
        <f>IF(AND(C380&lt;&gt;"",SUM(G$32:G379)&lt;E$23),$E$23/$E$28,0)</f>
        <v>#N/A</v>
      </c>
      <c r="H380" s="58">
        <f t="shared" si="39"/>
        <v>0</v>
      </c>
      <c r="I380" s="58">
        <f t="shared" si="41"/>
        <v>0</v>
      </c>
      <c r="J380" s="92" t="str">
        <f t="shared" si="40"/>
        <v>2051–2052</v>
      </c>
      <c r="K380" s="92"/>
      <c r="L380" s="103"/>
      <c r="M380" s="92"/>
      <c r="N380" s="101"/>
      <c r="O380" s="93"/>
      <c r="Q380" s="61"/>
    </row>
    <row r="381" spans="1:17" s="55" customFormat="1" ht="20.25" customHeight="1" x14ac:dyDescent="0.2">
      <c r="A381" s="56">
        <v>55366</v>
      </c>
      <c r="B381" s="57">
        <f t="shared" si="36"/>
        <v>0</v>
      </c>
      <c r="C381" s="150"/>
      <c r="D381" s="58">
        <f t="shared" si="37"/>
        <v>0</v>
      </c>
      <c r="E381" s="59">
        <f t="shared" si="35"/>
        <v>0</v>
      </c>
      <c r="F381" s="58">
        <f t="shared" si="38"/>
        <v>0</v>
      </c>
      <c r="G381" s="60" t="e">
        <f>IF(AND(C381&lt;&gt;"",SUM(G$32:G380)&lt;E$23),$E$23/$E$28,0)</f>
        <v>#N/A</v>
      </c>
      <c r="H381" s="58">
        <f t="shared" si="39"/>
        <v>0</v>
      </c>
      <c r="I381" s="58">
        <f t="shared" si="41"/>
        <v>0</v>
      </c>
      <c r="J381" s="92" t="str">
        <f t="shared" si="40"/>
        <v>2051–2052</v>
      </c>
      <c r="K381" s="92"/>
      <c r="L381" s="103"/>
      <c r="M381" s="92"/>
      <c r="N381" s="101"/>
      <c r="O381" s="93"/>
      <c r="Q381" s="61"/>
    </row>
    <row r="382" spans="1:17" s="55" customFormat="1" ht="20.25" customHeight="1" x14ac:dyDescent="0.2">
      <c r="A382" s="56">
        <v>55397</v>
      </c>
      <c r="B382" s="57">
        <f t="shared" si="36"/>
        <v>0</v>
      </c>
      <c r="C382" s="150"/>
      <c r="D382" s="58">
        <f t="shared" si="37"/>
        <v>0</v>
      </c>
      <c r="E382" s="59">
        <f t="shared" si="35"/>
        <v>0</v>
      </c>
      <c r="F382" s="58">
        <f t="shared" si="38"/>
        <v>0</v>
      </c>
      <c r="G382" s="60" t="e">
        <f>IF(AND(C382&lt;&gt;"",SUM(G$32:G381)&lt;E$23),$E$23/$E$28,0)</f>
        <v>#N/A</v>
      </c>
      <c r="H382" s="58">
        <f t="shared" si="39"/>
        <v>0</v>
      </c>
      <c r="I382" s="58">
        <f t="shared" si="41"/>
        <v>0</v>
      </c>
      <c r="J382" s="92" t="str">
        <f t="shared" si="40"/>
        <v>2051–2052</v>
      </c>
      <c r="K382" s="92"/>
      <c r="L382" s="103"/>
      <c r="M382" s="92"/>
      <c r="N382" s="101"/>
      <c r="O382" s="93"/>
      <c r="Q382" s="61"/>
    </row>
    <row r="383" spans="1:17" s="55" customFormat="1" ht="20.25" customHeight="1" x14ac:dyDescent="0.2">
      <c r="A383" s="56">
        <v>55427</v>
      </c>
      <c r="B383" s="57">
        <f t="shared" si="36"/>
        <v>0</v>
      </c>
      <c r="C383" s="150"/>
      <c r="D383" s="58">
        <f t="shared" si="37"/>
        <v>0</v>
      </c>
      <c r="E383" s="59">
        <f t="shared" si="35"/>
        <v>0</v>
      </c>
      <c r="F383" s="58">
        <f t="shared" si="38"/>
        <v>0</v>
      </c>
      <c r="G383" s="60" t="e">
        <f>IF(AND(C383&lt;&gt;"",SUM(G$32:G382)&lt;E$23),$E$23/$E$28,0)</f>
        <v>#N/A</v>
      </c>
      <c r="H383" s="58">
        <f t="shared" si="39"/>
        <v>0</v>
      </c>
      <c r="I383" s="58">
        <f t="shared" si="41"/>
        <v>0</v>
      </c>
      <c r="J383" s="92" t="str">
        <f t="shared" si="40"/>
        <v>2051–2052</v>
      </c>
      <c r="K383" s="92"/>
      <c r="L383" s="103"/>
      <c r="M383" s="92"/>
      <c r="N383" s="101"/>
      <c r="O383" s="93"/>
      <c r="Q383" s="61"/>
    </row>
    <row r="384" spans="1:17" s="55" customFormat="1" ht="20.25" customHeight="1" x14ac:dyDescent="0.2">
      <c r="A384" s="56">
        <v>55458</v>
      </c>
      <c r="B384" s="57">
        <f t="shared" si="36"/>
        <v>0</v>
      </c>
      <c r="C384" s="150"/>
      <c r="D384" s="58">
        <f t="shared" si="37"/>
        <v>0</v>
      </c>
      <c r="E384" s="59">
        <f t="shared" si="35"/>
        <v>0</v>
      </c>
      <c r="F384" s="58">
        <f t="shared" si="38"/>
        <v>0</v>
      </c>
      <c r="G384" s="60" t="e">
        <f>IF(AND(C384&lt;&gt;"",SUM(G$32:G383)&lt;E$23),$E$23/$E$28,0)</f>
        <v>#N/A</v>
      </c>
      <c r="H384" s="58">
        <f t="shared" si="39"/>
        <v>0</v>
      </c>
      <c r="I384" s="58">
        <f t="shared" si="41"/>
        <v>0</v>
      </c>
      <c r="J384" s="92" t="str">
        <f t="shared" si="40"/>
        <v>2051–2052</v>
      </c>
      <c r="K384" s="92"/>
      <c r="L384" s="103"/>
      <c r="M384" s="92"/>
      <c r="N384" s="101"/>
      <c r="O384" s="93"/>
      <c r="Q384" s="61"/>
    </row>
    <row r="385" spans="1:17" s="55" customFormat="1" ht="20.25" customHeight="1" x14ac:dyDescent="0.2">
      <c r="A385" s="56">
        <v>55488</v>
      </c>
      <c r="B385" s="57">
        <f t="shared" si="36"/>
        <v>0</v>
      </c>
      <c r="C385" s="150"/>
      <c r="D385" s="58">
        <f t="shared" si="37"/>
        <v>0</v>
      </c>
      <c r="E385" s="59">
        <f t="shared" si="35"/>
        <v>0</v>
      </c>
      <c r="F385" s="58">
        <f t="shared" si="38"/>
        <v>0</v>
      </c>
      <c r="G385" s="60" t="e">
        <f>IF(AND(C385&lt;&gt;"",SUM(G$32:G384)&lt;E$23),$E$23/$E$28,0)</f>
        <v>#N/A</v>
      </c>
      <c r="H385" s="58">
        <f t="shared" si="39"/>
        <v>0</v>
      </c>
      <c r="I385" s="58">
        <f t="shared" si="41"/>
        <v>0</v>
      </c>
      <c r="J385" s="92" t="str">
        <f t="shared" si="40"/>
        <v>2051–2052</v>
      </c>
      <c r="K385" s="92"/>
      <c r="L385" s="103"/>
      <c r="M385" s="92"/>
      <c r="N385" s="101"/>
      <c r="O385" s="93"/>
      <c r="Q385" s="61"/>
    </row>
    <row r="386" spans="1:17" s="55" customFormat="1" ht="20.25" customHeight="1" x14ac:dyDescent="0.2">
      <c r="A386" s="56">
        <v>55519</v>
      </c>
      <c r="B386" s="57">
        <f t="shared" si="36"/>
        <v>0</v>
      </c>
      <c r="C386" s="150"/>
      <c r="D386" s="58">
        <f t="shared" si="37"/>
        <v>0</v>
      </c>
      <c r="E386" s="59">
        <f t="shared" si="35"/>
        <v>0</v>
      </c>
      <c r="F386" s="58">
        <f t="shared" si="38"/>
        <v>0</v>
      </c>
      <c r="G386" s="60" t="e">
        <f>IF(AND(C386&lt;&gt;"",SUM(G$32:G385)&lt;E$23),$E$23/$E$28,0)</f>
        <v>#N/A</v>
      </c>
      <c r="H386" s="58">
        <f t="shared" si="39"/>
        <v>0</v>
      </c>
      <c r="I386" s="58">
        <f t="shared" si="41"/>
        <v>0</v>
      </c>
      <c r="J386" s="92" t="str">
        <f t="shared" si="40"/>
        <v>2051–2052</v>
      </c>
      <c r="K386" s="92"/>
      <c r="L386" s="103"/>
      <c r="M386" s="92"/>
      <c r="N386" s="101"/>
      <c r="O386" s="93"/>
      <c r="Q386" s="61"/>
    </row>
    <row r="387" spans="1:17" s="55" customFormat="1" ht="20.25" customHeight="1" x14ac:dyDescent="0.2">
      <c r="A387" s="56">
        <v>55550</v>
      </c>
      <c r="B387" s="57">
        <f t="shared" si="36"/>
        <v>0</v>
      </c>
      <c r="C387" s="150"/>
      <c r="D387" s="58">
        <f t="shared" si="37"/>
        <v>0</v>
      </c>
      <c r="E387" s="59">
        <f t="shared" si="35"/>
        <v>0</v>
      </c>
      <c r="F387" s="58">
        <f t="shared" si="38"/>
        <v>0</v>
      </c>
      <c r="G387" s="60" t="e">
        <f>IF(AND(C387&lt;&gt;"",SUM(G$32:G386)&lt;E$23),$E$23/$E$28,0)</f>
        <v>#N/A</v>
      </c>
      <c r="H387" s="58">
        <f t="shared" si="39"/>
        <v>0</v>
      </c>
      <c r="I387" s="58">
        <f t="shared" si="41"/>
        <v>0</v>
      </c>
      <c r="J387" s="92" t="str">
        <f t="shared" si="40"/>
        <v>2051–2052</v>
      </c>
      <c r="K387" s="92"/>
      <c r="L387" s="103"/>
      <c r="M387" s="92"/>
      <c r="N387" s="101"/>
      <c r="O387" s="93"/>
      <c r="Q387" s="61"/>
    </row>
    <row r="388" spans="1:17" s="55" customFormat="1" ht="20.25" customHeight="1" x14ac:dyDescent="0.2">
      <c r="A388" s="56">
        <v>55579</v>
      </c>
      <c r="B388" s="57">
        <f t="shared" si="36"/>
        <v>0</v>
      </c>
      <c r="C388" s="150"/>
      <c r="D388" s="58">
        <f t="shared" si="37"/>
        <v>0</v>
      </c>
      <c r="E388" s="59">
        <f t="shared" si="35"/>
        <v>0</v>
      </c>
      <c r="F388" s="58">
        <f t="shared" si="38"/>
        <v>0</v>
      </c>
      <c r="G388" s="60" t="e">
        <f>IF(AND(C388&lt;&gt;"",SUM(G$32:G387)&lt;E$23),$E$23/$E$28,0)</f>
        <v>#N/A</v>
      </c>
      <c r="H388" s="58">
        <f t="shared" si="39"/>
        <v>0</v>
      </c>
      <c r="I388" s="58">
        <f t="shared" si="41"/>
        <v>0</v>
      </c>
      <c r="J388" s="92" t="str">
        <f t="shared" si="40"/>
        <v>2051–2052</v>
      </c>
      <c r="K388" s="92"/>
      <c r="L388" s="103"/>
      <c r="M388" s="92"/>
      <c r="N388" s="101"/>
      <c r="O388" s="93"/>
      <c r="Q388" s="61"/>
    </row>
    <row r="389" spans="1:17" s="55" customFormat="1" ht="20.25" customHeight="1" x14ac:dyDescent="0.2">
      <c r="A389" s="56">
        <v>55610</v>
      </c>
      <c r="B389" s="57">
        <f t="shared" si="36"/>
        <v>0</v>
      </c>
      <c r="C389" s="150"/>
      <c r="D389" s="58">
        <f t="shared" si="37"/>
        <v>0</v>
      </c>
      <c r="E389" s="59">
        <f t="shared" si="35"/>
        <v>0</v>
      </c>
      <c r="F389" s="58">
        <f t="shared" si="38"/>
        <v>0</v>
      </c>
      <c r="G389" s="60" t="e">
        <f>IF(AND(C389&lt;&gt;"",SUM(G$32:G388)&lt;E$23),$E$23/$E$28,0)</f>
        <v>#N/A</v>
      </c>
      <c r="H389" s="58">
        <f t="shared" si="39"/>
        <v>0</v>
      </c>
      <c r="I389" s="58">
        <f t="shared" si="41"/>
        <v>0</v>
      </c>
      <c r="J389" s="92" t="str">
        <f t="shared" si="40"/>
        <v>2051–2052</v>
      </c>
      <c r="K389" s="92"/>
      <c r="L389" s="103"/>
      <c r="M389" s="92"/>
      <c r="N389" s="101"/>
      <c r="O389" s="93"/>
      <c r="Q389" s="61"/>
    </row>
    <row r="390" spans="1:17" s="55" customFormat="1" ht="20.25" customHeight="1" x14ac:dyDescent="0.2">
      <c r="A390" s="56">
        <v>55640</v>
      </c>
      <c r="B390" s="57">
        <f t="shared" si="36"/>
        <v>0</v>
      </c>
      <c r="C390" s="150"/>
      <c r="D390" s="58">
        <f t="shared" si="37"/>
        <v>0</v>
      </c>
      <c r="E390" s="59">
        <f t="shared" si="35"/>
        <v>0</v>
      </c>
      <c r="F390" s="58">
        <f t="shared" si="38"/>
        <v>0</v>
      </c>
      <c r="G390" s="60" t="e">
        <f>IF(AND(C390&lt;&gt;"",SUM(G$32:G389)&lt;E$23),$E$23/$E$28,0)</f>
        <v>#N/A</v>
      </c>
      <c r="H390" s="58">
        <f t="shared" si="39"/>
        <v>0</v>
      </c>
      <c r="I390" s="58">
        <f t="shared" si="41"/>
        <v>0</v>
      </c>
      <c r="J390" s="92" t="str">
        <f t="shared" si="40"/>
        <v>2051–2052</v>
      </c>
      <c r="K390" s="92"/>
      <c r="L390" s="103"/>
      <c r="M390" s="92"/>
      <c r="N390" s="101"/>
      <c r="O390" s="93"/>
      <c r="Q390" s="61"/>
    </row>
    <row r="391" spans="1:17" s="55" customFormat="1" ht="20.25" customHeight="1" x14ac:dyDescent="0.2">
      <c r="A391" s="56">
        <v>55671</v>
      </c>
      <c r="B391" s="57">
        <f t="shared" si="36"/>
        <v>0</v>
      </c>
      <c r="C391" s="150"/>
      <c r="D391" s="58">
        <f t="shared" si="37"/>
        <v>0</v>
      </c>
      <c r="E391" s="59">
        <f t="shared" si="35"/>
        <v>0</v>
      </c>
      <c r="F391" s="58">
        <f t="shared" si="38"/>
        <v>0</v>
      </c>
      <c r="G391" s="60" t="e">
        <f>IF(AND(C391&lt;&gt;"",SUM(G$32:G390)&lt;E$23),$E$23/$E$28,0)</f>
        <v>#N/A</v>
      </c>
      <c r="H391" s="58">
        <f t="shared" si="39"/>
        <v>0</v>
      </c>
      <c r="I391" s="58">
        <f t="shared" si="41"/>
        <v>0</v>
      </c>
      <c r="J391" s="92" t="str">
        <f t="shared" si="40"/>
        <v>2051–2052</v>
      </c>
      <c r="K391" s="92"/>
      <c r="L391" s="103"/>
      <c r="M391" s="92"/>
      <c r="N391" s="101"/>
      <c r="O391" s="93"/>
      <c r="Q391" s="61"/>
    </row>
    <row r="392" spans="1:17" s="55" customFormat="1" ht="20.25" customHeight="1" x14ac:dyDescent="0.2">
      <c r="A392" s="56">
        <v>55701</v>
      </c>
      <c r="B392" s="57">
        <f t="shared" si="36"/>
        <v>0</v>
      </c>
      <c r="C392" s="150"/>
      <c r="D392" s="58">
        <f t="shared" si="37"/>
        <v>0</v>
      </c>
      <c r="E392" s="59">
        <f t="shared" si="35"/>
        <v>0</v>
      </c>
      <c r="F392" s="58">
        <f t="shared" si="38"/>
        <v>0</v>
      </c>
      <c r="G392" s="60" t="e">
        <f>IF(AND(C392&lt;&gt;"",SUM(G$32:G391)&lt;E$23),$E$23/$E$28,0)</f>
        <v>#N/A</v>
      </c>
      <c r="H392" s="58">
        <f t="shared" si="39"/>
        <v>0</v>
      </c>
      <c r="I392" s="58">
        <f t="shared" si="41"/>
        <v>0</v>
      </c>
      <c r="J392" s="92" t="str">
        <f t="shared" si="40"/>
        <v>2052–2053</v>
      </c>
      <c r="K392" s="92"/>
      <c r="L392" s="103"/>
      <c r="M392" s="92"/>
      <c r="N392" s="101"/>
      <c r="O392" s="93"/>
      <c r="Q392" s="61"/>
    </row>
    <row r="393" spans="1:17" s="55" customFormat="1" ht="20.25" customHeight="1" x14ac:dyDescent="0.2">
      <c r="A393" s="56">
        <v>55732</v>
      </c>
      <c r="B393" s="57">
        <f t="shared" si="36"/>
        <v>0</v>
      </c>
      <c r="C393" s="150"/>
      <c r="D393" s="58">
        <f t="shared" si="37"/>
        <v>0</v>
      </c>
      <c r="E393" s="59">
        <f t="shared" si="35"/>
        <v>0</v>
      </c>
      <c r="F393" s="58">
        <f t="shared" si="38"/>
        <v>0</v>
      </c>
      <c r="G393" s="60" t="e">
        <f>IF(AND(C393&lt;&gt;"",SUM(G$32:G392)&lt;E$23),$E$23/$E$28,0)</f>
        <v>#N/A</v>
      </c>
      <c r="H393" s="58">
        <f t="shared" si="39"/>
        <v>0</v>
      </c>
      <c r="I393" s="58">
        <f t="shared" si="41"/>
        <v>0</v>
      </c>
      <c r="J393" s="92" t="str">
        <f t="shared" si="40"/>
        <v>2052–2053</v>
      </c>
      <c r="K393" s="92"/>
      <c r="L393" s="103"/>
      <c r="M393" s="92"/>
      <c r="N393" s="101"/>
      <c r="O393" s="93"/>
      <c r="Q393" s="61"/>
    </row>
    <row r="394" spans="1:17" s="55" customFormat="1" ht="20.25" customHeight="1" x14ac:dyDescent="0.2">
      <c r="A394" s="56">
        <v>55763</v>
      </c>
      <c r="B394" s="57">
        <f t="shared" si="36"/>
        <v>0</v>
      </c>
      <c r="C394" s="150"/>
      <c r="D394" s="58">
        <f t="shared" si="37"/>
        <v>0</v>
      </c>
      <c r="E394" s="59">
        <f t="shared" si="35"/>
        <v>0</v>
      </c>
      <c r="F394" s="58">
        <f t="shared" si="38"/>
        <v>0</v>
      </c>
      <c r="G394" s="60" t="e">
        <f>IF(AND(C394&lt;&gt;"",SUM(G$32:G393)&lt;E$23),$E$23/$E$28,0)</f>
        <v>#N/A</v>
      </c>
      <c r="H394" s="58">
        <f t="shared" si="39"/>
        <v>0</v>
      </c>
      <c r="I394" s="58">
        <f t="shared" si="41"/>
        <v>0</v>
      </c>
      <c r="J394" s="92" t="str">
        <f t="shared" si="40"/>
        <v>2052–2053</v>
      </c>
      <c r="K394" s="92"/>
      <c r="L394" s="103"/>
      <c r="M394" s="92"/>
      <c r="N394" s="101"/>
      <c r="O394" s="93"/>
      <c r="Q394" s="61"/>
    </row>
    <row r="395" spans="1:17" s="55" customFormat="1" ht="20.25" customHeight="1" x14ac:dyDescent="0.2">
      <c r="A395" s="56">
        <v>55793</v>
      </c>
      <c r="B395" s="57">
        <f t="shared" si="36"/>
        <v>0</v>
      </c>
      <c r="C395" s="150"/>
      <c r="D395" s="58">
        <f t="shared" si="37"/>
        <v>0</v>
      </c>
      <c r="E395" s="59">
        <f t="shared" si="35"/>
        <v>0</v>
      </c>
      <c r="F395" s="58">
        <f t="shared" si="38"/>
        <v>0</v>
      </c>
      <c r="G395" s="60" t="e">
        <f>IF(AND(C395&lt;&gt;"",SUM(G$32:G394)&lt;E$23),$E$23/$E$28,0)</f>
        <v>#N/A</v>
      </c>
      <c r="H395" s="58">
        <f t="shared" si="39"/>
        <v>0</v>
      </c>
      <c r="I395" s="58">
        <f t="shared" si="41"/>
        <v>0</v>
      </c>
      <c r="J395" s="92" t="str">
        <f t="shared" si="40"/>
        <v>2052–2053</v>
      </c>
      <c r="K395" s="92"/>
      <c r="L395" s="103"/>
      <c r="M395" s="92"/>
      <c r="N395" s="101"/>
      <c r="O395" s="93"/>
      <c r="Q395" s="61"/>
    </row>
    <row r="396" spans="1:17" s="55" customFormat="1" ht="20.25" customHeight="1" x14ac:dyDescent="0.2">
      <c r="A396" s="56">
        <v>55824</v>
      </c>
      <c r="B396" s="57">
        <f t="shared" si="36"/>
        <v>0</v>
      </c>
      <c r="C396" s="150"/>
      <c r="D396" s="58">
        <f t="shared" si="37"/>
        <v>0</v>
      </c>
      <c r="E396" s="59">
        <f t="shared" si="35"/>
        <v>0</v>
      </c>
      <c r="F396" s="58">
        <f t="shared" si="38"/>
        <v>0</v>
      </c>
      <c r="G396" s="60" t="e">
        <f>IF(AND(C396&lt;&gt;"",SUM(G$32:G395)&lt;E$23),$E$23/$E$28,0)</f>
        <v>#N/A</v>
      </c>
      <c r="H396" s="58">
        <f t="shared" si="39"/>
        <v>0</v>
      </c>
      <c r="I396" s="58">
        <f t="shared" si="41"/>
        <v>0</v>
      </c>
      <c r="J396" s="92" t="str">
        <f t="shared" si="40"/>
        <v>2052–2053</v>
      </c>
      <c r="K396" s="92"/>
      <c r="L396" s="103"/>
      <c r="M396" s="92"/>
      <c r="N396" s="101"/>
      <c r="O396" s="93"/>
      <c r="Q396" s="61"/>
    </row>
    <row r="397" spans="1:17" s="55" customFormat="1" ht="20.25" customHeight="1" x14ac:dyDescent="0.2">
      <c r="A397" s="56">
        <v>55854</v>
      </c>
      <c r="B397" s="57">
        <f t="shared" si="36"/>
        <v>0</v>
      </c>
      <c r="C397" s="150"/>
      <c r="D397" s="58">
        <f t="shared" si="37"/>
        <v>0</v>
      </c>
      <c r="E397" s="59">
        <f t="shared" si="35"/>
        <v>0</v>
      </c>
      <c r="F397" s="58">
        <f t="shared" si="38"/>
        <v>0</v>
      </c>
      <c r="G397" s="60" t="e">
        <f>IF(AND(C397&lt;&gt;"",SUM(G$32:G396)&lt;E$23),$E$23/$E$28,0)</f>
        <v>#N/A</v>
      </c>
      <c r="H397" s="58">
        <f t="shared" si="39"/>
        <v>0</v>
      </c>
      <c r="I397" s="58">
        <f t="shared" si="41"/>
        <v>0</v>
      </c>
      <c r="J397" s="92" t="str">
        <f t="shared" si="40"/>
        <v>2052–2053</v>
      </c>
      <c r="K397" s="92"/>
      <c r="L397" s="103"/>
      <c r="M397" s="92"/>
      <c r="N397" s="101"/>
      <c r="O397" s="93"/>
      <c r="Q397" s="61"/>
    </row>
    <row r="398" spans="1:17" s="55" customFormat="1" ht="20.25" customHeight="1" x14ac:dyDescent="0.2">
      <c r="A398" s="56">
        <v>55885</v>
      </c>
      <c r="B398" s="57">
        <f t="shared" si="36"/>
        <v>0</v>
      </c>
      <c r="C398" s="150"/>
      <c r="D398" s="58">
        <f t="shared" si="37"/>
        <v>0</v>
      </c>
      <c r="E398" s="59">
        <f t="shared" si="35"/>
        <v>0</v>
      </c>
      <c r="F398" s="58">
        <f t="shared" si="38"/>
        <v>0</v>
      </c>
      <c r="G398" s="60" t="e">
        <f>IF(AND(C398&lt;&gt;"",SUM(G$32:G397)&lt;E$23),$E$23/$E$28,0)</f>
        <v>#N/A</v>
      </c>
      <c r="H398" s="58">
        <f t="shared" si="39"/>
        <v>0</v>
      </c>
      <c r="I398" s="58">
        <f t="shared" si="41"/>
        <v>0</v>
      </c>
      <c r="J398" s="92" t="str">
        <f t="shared" si="40"/>
        <v>2052–2053</v>
      </c>
      <c r="K398" s="92"/>
      <c r="L398" s="103"/>
      <c r="M398" s="92"/>
      <c r="N398" s="101"/>
      <c r="O398" s="93"/>
      <c r="Q398" s="61"/>
    </row>
    <row r="399" spans="1:17" s="55" customFormat="1" ht="20.25" customHeight="1" x14ac:dyDescent="0.2">
      <c r="A399" s="56">
        <v>55916</v>
      </c>
      <c r="B399" s="57">
        <f t="shared" si="36"/>
        <v>0</v>
      </c>
      <c r="C399" s="150"/>
      <c r="D399" s="58">
        <f t="shared" si="37"/>
        <v>0</v>
      </c>
      <c r="E399" s="59">
        <f t="shared" si="35"/>
        <v>0</v>
      </c>
      <c r="F399" s="58">
        <f t="shared" si="38"/>
        <v>0</v>
      </c>
      <c r="G399" s="60" t="e">
        <f>IF(AND(C399&lt;&gt;"",SUM(G$32:G398)&lt;E$23),$E$23/$E$28,0)</f>
        <v>#N/A</v>
      </c>
      <c r="H399" s="58">
        <f t="shared" si="39"/>
        <v>0</v>
      </c>
      <c r="I399" s="58">
        <f t="shared" si="41"/>
        <v>0</v>
      </c>
      <c r="J399" s="92" t="str">
        <f t="shared" si="40"/>
        <v>2052–2053</v>
      </c>
      <c r="K399" s="92"/>
      <c r="L399" s="103"/>
      <c r="M399" s="92"/>
      <c r="N399" s="101"/>
      <c r="O399" s="93"/>
      <c r="Q399" s="61"/>
    </row>
    <row r="400" spans="1:17" s="55" customFormat="1" ht="20.25" customHeight="1" x14ac:dyDescent="0.2">
      <c r="A400" s="56">
        <v>55944</v>
      </c>
      <c r="B400" s="57">
        <f t="shared" si="36"/>
        <v>0</v>
      </c>
      <c r="C400" s="150"/>
      <c r="D400" s="58">
        <f t="shared" si="37"/>
        <v>0</v>
      </c>
      <c r="E400" s="59">
        <f t="shared" si="35"/>
        <v>0</v>
      </c>
      <c r="F400" s="58">
        <f t="shared" si="38"/>
        <v>0</v>
      </c>
      <c r="G400" s="60" t="e">
        <f>IF(AND(C400&lt;&gt;"",SUM(G$32:G399)&lt;E$23),$E$23/$E$28,0)</f>
        <v>#N/A</v>
      </c>
      <c r="H400" s="58">
        <f t="shared" si="39"/>
        <v>0</v>
      </c>
      <c r="I400" s="58">
        <f t="shared" si="41"/>
        <v>0</v>
      </c>
      <c r="J400" s="92" t="str">
        <f t="shared" si="40"/>
        <v>2052–2053</v>
      </c>
      <c r="K400" s="92"/>
      <c r="L400" s="103"/>
      <c r="M400" s="92"/>
      <c r="N400" s="101"/>
      <c r="O400" s="93"/>
      <c r="Q400" s="61"/>
    </row>
    <row r="401" spans="1:17" s="55" customFormat="1" ht="20.25" customHeight="1" x14ac:dyDescent="0.2">
      <c r="A401" s="56">
        <v>55975</v>
      </c>
      <c r="B401" s="57">
        <f t="shared" si="36"/>
        <v>0</v>
      </c>
      <c r="C401" s="150"/>
      <c r="D401" s="58">
        <f t="shared" si="37"/>
        <v>0</v>
      </c>
      <c r="E401" s="59">
        <f t="shared" si="35"/>
        <v>0</v>
      </c>
      <c r="F401" s="58">
        <f t="shared" si="38"/>
        <v>0</v>
      </c>
      <c r="G401" s="60" t="e">
        <f>IF(AND(C401&lt;&gt;"",SUM(G$32:G400)&lt;E$23),$E$23/$E$28,0)</f>
        <v>#N/A</v>
      </c>
      <c r="H401" s="58">
        <f t="shared" si="39"/>
        <v>0</v>
      </c>
      <c r="I401" s="58">
        <f t="shared" si="41"/>
        <v>0</v>
      </c>
      <c r="J401" s="92" t="str">
        <f t="shared" si="40"/>
        <v>2052–2053</v>
      </c>
      <c r="K401" s="92"/>
      <c r="L401" s="103"/>
      <c r="M401" s="92"/>
      <c r="N401" s="101"/>
      <c r="O401" s="93"/>
      <c r="Q401" s="61"/>
    </row>
    <row r="402" spans="1:17" s="55" customFormat="1" ht="20.25" customHeight="1" x14ac:dyDescent="0.2">
      <c r="A402" s="56">
        <v>56005</v>
      </c>
      <c r="B402" s="57">
        <f t="shared" si="36"/>
        <v>0</v>
      </c>
      <c r="C402" s="150"/>
      <c r="D402" s="58">
        <f t="shared" si="37"/>
        <v>0</v>
      </c>
      <c r="E402" s="59">
        <f t="shared" si="35"/>
        <v>0</v>
      </c>
      <c r="F402" s="58">
        <f t="shared" si="38"/>
        <v>0</v>
      </c>
      <c r="G402" s="60" t="e">
        <f>IF(AND(C402&lt;&gt;"",SUM(G$32:G401)&lt;E$23),$E$23/$E$28,0)</f>
        <v>#N/A</v>
      </c>
      <c r="H402" s="58">
        <f t="shared" si="39"/>
        <v>0</v>
      </c>
      <c r="I402" s="58">
        <f t="shared" si="41"/>
        <v>0</v>
      </c>
      <c r="J402" s="92" t="str">
        <f t="shared" si="40"/>
        <v>2052–2053</v>
      </c>
      <c r="K402" s="92"/>
      <c r="L402" s="103"/>
      <c r="M402" s="92"/>
      <c r="N402" s="101"/>
      <c r="O402" s="93"/>
      <c r="Q402" s="61"/>
    </row>
    <row r="403" spans="1:17" s="55" customFormat="1" ht="20.25" customHeight="1" x14ac:dyDescent="0.2">
      <c r="A403" s="56">
        <v>56036</v>
      </c>
      <c r="B403" s="57">
        <f t="shared" si="36"/>
        <v>0</v>
      </c>
      <c r="C403" s="150"/>
      <c r="D403" s="58">
        <f t="shared" si="37"/>
        <v>0</v>
      </c>
      <c r="E403" s="59">
        <f t="shared" si="35"/>
        <v>0</v>
      </c>
      <c r="F403" s="58">
        <f t="shared" si="38"/>
        <v>0</v>
      </c>
      <c r="G403" s="60" t="e">
        <f>IF(AND(C403&lt;&gt;"",SUM(G$32:G402)&lt;E$23),$E$23/$E$28,0)</f>
        <v>#N/A</v>
      </c>
      <c r="H403" s="58">
        <f t="shared" si="39"/>
        <v>0</v>
      </c>
      <c r="I403" s="58">
        <f t="shared" si="41"/>
        <v>0</v>
      </c>
      <c r="J403" s="92" t="str">
        <f t="shared" si="40"/>
        <v>2052–2053</v>
      </c>
      <c r="K403" s="92"/>
      <c r="L403" s="103"/>
      <c r="M403" s="92"/>
      <c r="N403" s="101"/>
      <c r="O403" s="93"/>
      <c r="Q403" s="61"/>
    </row>
    <row r="404" spans="1:17" s="55" customFormat="1" ht="20.25" customHeight="1" x14ac:dyDescent="0.2">
      <c r="A404" s="56">
        <v>56066</v>
      </c>
      <c r="B404" s="57">
        <f t="shared" si="36"/>
        <v>0</v>
      </c>
      <c r="C404" s="150"/>
      <c r="D404" s="58">
        <f t="shared" si="37"/>
        <v>0</v>
      </c>
      <c r="E404" s="59">
        <f t="shared" si="35"/>
        <v>0</v>
      </c>
      <c r="F404" s="58">
        <f t="shared" si="38"/>
        <v>0</v>
      </c>
      <c r="G404" s="60" t="e">
        <f>IF(AND(C404&lt;&gt;"",SUM(G$32:G403)&lt;E$23),$E$23/$E$28,0)</f>
        <v>#N/A</v>
      </c>
      <c r="H404" s="58">
        <f t="shared" si="39"/>
        <v>0</v>
      </c>
      <c r="I404" s="58">
        <f t="shared" si="41"/>
        <v>0</v>
      </c>
      <c r="J404" s="92" t="str">
        <f t="shared" si="40"/>
        <v>2053–2054</v>
      </c>
      <c r="K404" s="92"/>
      <c r="L404" s="103"/>
      <c r="M404" s="92"/>
      <c r="N404" s="101"/>
      <c r="O404" s="93"/>
      <c r="Q404" s="61"/>
    </row>
    <row r="405" spans="1:17" s="55" customFormat="1" ht="20.25" customHeight="1" x14ac:dyDescent="0.2">
      <c r="A405" s="56">
        <v>56097</v>
      </c>
      <c r="B405" s="57">
        <f t="shared" si="36"/>
        <v>0</v>
      </c>
      <c r="C405" s="150"/>
      <c r="D405" s="58">
        <f t="shared" si="37"/>
        <v>0</v>
      </c>
      <c r="E405" s="59">
        <f t="shared" si="35"/>
        <v>0</v>
      </c>
      <c r="F405" s="58">
        <f t="shared" si="38"/>
        <v>0</v>
      </c>
      <c r="G405" s="60" t="e">
        <f>IF(AND(C405&lt;&gt;"",SUM(G$32:G404)&lt;E$23),$E$23/$E$28,0)</f>
        <v>#N/A</v>
      </c>
      <c r="H405" s="58">
        <f t="shared" si="39"/>
        <v>0</v>
      </c>
      <c r="I405" s="58">
        <f t="shared" si="41"/>
        <v>0</v>
      </c>
      <c r="J405" s="92" t="str">
        <f t="shared" si="40"/>
        <v>2053–2054</v>
      </c>
      <c r="K405" s="92"/>
      <c r="L405" s="103"/>
      <c r="M405" s="92"/>
      <c r="N405" s="101"/>
      <c r="O405" s="93"/>
      <c r="Q405" s="61"/>
    </row>
    <row r="406" spans="1:17" s="55" customFormat="1" ht="20.25" customHeight="1" x14ac:dyDescent="0.2">
      <c r="A406" s="56">
        <v>56128</v>
      </c>
      <c r="B406" s="57">
        <f t="shared" si="36"/>
        <v>0</v>
      </c>
      <c r="C406" s="150"/>
      <c r="D406" s="58">
        <f t="shared" si="37"/>
        <v>0</v>
      </c>
      <c r="E406" s="59">
        <f t="shared" si="35"/>
        <v>0</v>
      </c>
      <c r="F406" s="58">
        <f t="shared" si="38"/>
        <v>0</v>
      </c>
      <c r="G406" s="60" t="e">
        <f>IF(AND(C406&lt;&gt;"",SUM(G$32:G405)&lt;E$23),$E$23/$E$28,0)</f>
        <v>#N/A</v>
      </c>
      <c r="H406" s="58">
        <f t="shared" si="39"/>
        <v>0</v>
      </c>
      <c r="I406" s="58">
        <f t="shared" si="41"/>
        <v>0</v>
      </c>
      <c r="J406" s="92" t="str">
        <f t="shared" si="40"/>
        <v>2053–2054</v>
      </c>
      <c r="K406" s="92"/>
      <c r="L406" s="103"/>
      <c r="M406" s="92"/>
      <c r="N406" s="101"/>
      <c r="O406" s="93"/>
      <c r="Q406" s="61"/>
    </row>
    <row r="407" spans="1:17" s="55" customFormat="1" ht="20.25" customHeight="1" x14ac:dyDescent="0.2">
      <c r="A407" s="56">
        <v>56158</v>
      </c>
      <c r="B407" s="57">
        <f t="shared" si="36"/>
        <v>0</v>
      </c>
      <c r="C407" s="150"/>
      <c r="D407" s="58">
        <f t="shared" si="37"/>
        <v>0</v>
      </c>
      <c r="E407" s="59">
        <f t="shared" si="35"/>
        <v>0</v>
      </c>
      <c r="F407" s="58">
        <f t="shared" si="38"/>
        <v>0</v>
      </c>
      <c r="G407" s="60" t="e">
        <f>IF(AND(C407&lt;&gt;"",SUM(G$32:G406)&lt;E$23),$E$23/$E$28,0)</f>
        <v>#N/A</v>
      </c>
      <c r="H407" s="58">
        <f t="shared" si="39"/>
        <v>0</v>
      </c>
      <c r="I407" s="58">
        <f t="shared" si="41"/>
        <v>0</v>
      </c>
      <c r="J407" s="92" t="str">
        <f t="shared" si="40"/>
        <v>2053–2054</v>
      </c>
      <c r="K407" s="92"/>
      <c r="L407" s="103"/>
      <c r="M407" s="92"/>
      <c r="N407" s="101"/>
      <c r="O407" s="93"/>
      <c r="Q407" s="61"/>
    </row>
    <row r="408" spans="1:17" s="55" customFormat="1" ht="20.25" customHeight="1" x14ac:dyDescent="0.2">
      <c r="A408" s="56">
        <v>56189</v>
      </c>
      <c r="B408" s="57">
        <f t="shared" si="36"/>
        <v>0</v>
      </c>
      <c r="C408" s="150"/>
      <c r="D408" s="58">
        <f t="shared" si="37"/>
        <v>0</v>
      </c>
      <c r="E408" s="59">
        <f t="shared" si="35"/>
        <v>0</v>
      </c>
      <c r="F408" s="58">
        <f t="shared" si="38"/>
        <v>0</v>
      </c>
      <c r="G408" s="60" t="e">
        <f>IF(AND(C408&lt;&gt;"",SUM(G$32:G407)&lt;E$23),$E$23/$E$28,0)</f>
        <v>#N/A</v>
      </c>
      <c r="H408" s="58">
        <f t="shared" si="39"/>
        <v>0</v>
      </c>
      <c r="I408" s="58">
        <f t="shared" si="41"/>
        <v>0</v>
      </c>
      <c r="J408" s="92" t="str">
        <f t="shared" si="40"/>
        <v>2053–2054</v>
      </c>
      <c r="K408" s="92"/>
      <c r="L408" s="103"/>
      <c r="M408" s="92"/>
      <c r="N408" s="101"/>
      <c r="O408" s="93"/>
      <c r="Q408" s="61"/>
    </row>
    <row r="409" spans="1:17" s="55" customFormat="1" ht="20.25" customHeight="1" x14ac:dyDescent="0.2">
      <c r="A409" s="56">
        <v>56219</v>
      </c>
      <c r="B409" s="57">
        <f t="shared" si="36"/>
        <v>0</v>
      </c>
      <c r="C409" s="150"/>
      <c r="D409" s="58">
        <f t="shared" si="37"/>
        <v>0</v>
      </c>
      <c r="E409" s="59">
        <f t="shared" si="35"/>
        <v>0</v>
      </c>
      <c r="F409" s="58">
        <f t="shared" si="38"/>
        <v>0</v>
      </c>
      <c r="G409" s="60" t="e">
        <f>IF(AND(C409&lt;&gt;"",SUM(G$32:G408)&lt;E$23),$E$23/$E$28,0)</f>
        <v>#N/A</v>
      </c>
      <c r="H409" s="58">
        <f t="shared" si="39"/>
        <v>0</v>
      </c>
      <c r="I409" s="58">
        <f t="shared" si="41"/>
        <v>0</v>
      </c>
      <c r="J409" s="92" t="str">
        <f t="shared" si="40"/>
        <v>2053–2054</v>
      </c>
      <c r="K409" s="92"/>
      <c r="L409" s="103"/>
      <c r="M409" s="92"/>
      <c r="N409" s="101"/>
      <c r="O409" s="93"/>
      <c r="Q409" s="61"/>
    </row>
    <row r="410" spans="1:17" s="55" customFormat="1" ht="20.25" customHeight="1" x14ac:dyDescent="0.2">
      <c r="A410" s="56">
        <v>56250</v>
      </c>
      <c r="B410" s="57">
        <f t="shared" si="36"/>
        <v>0</v>
      </c>
      <c r="C410" s="150"/>
      <c r="D410" s="58">
        <f t="shared" si="37"/>
        <v>0</v>
      </c>
      <c r="E410" s="59">
        <f t="shared" si="35"/>
        <v>0</v>
      </c>
      <c r="F410" s="58">
        <f t="shared" si="38"/>
        <v>0</v>
      </c>
      <c r="G410" s="60" t="e">
        <f>IF(AND(C410&lt;&gt;"",SUM(G$32:G409)&lt;E$23),$E$23/$E$28,0)</f>
        <v>#N/A</v>
      </c>
      <c r="H410" s="58">
        <f t="shared" si="39"/>
        <v>0</v>
      </c>
      <c r="I410" s="58">
        <f t="shared" si="41"/>
        <v>0</v>
      </c>
      <c r="J410" s="92" t="str">
        <f t="shared" si="40"/>
        <v>2053–2054</v>
      </c>
      <c r="K410" s="92"/>
      <c r="L410" s="103"/>
      <c r="M410" s="92"/>
      <c r="N410" s="101"/>
      <c r="O410" s="93"/>
      <c r="Q410" s="61"/>
    </row>
    <row r="411" spans="1:17" s="55" customFormat="1" ht="20.25" customHeight="1" x14ac:dyDescent="0.2">
      <c r="A411" s="56">
        <v>56281</v>
      </c>
      <c r="B411" s="57">
        <f t="shared" si="36"/>
        <v>0</v>
      </c>
      <c r="C411" s="150"/>
      <c r="D411" s="58">
        <f t="shared" si="37"/>
        <v>0</v>
      </c>
      <c r="E411" s="59">
        <f t="shared" si="35"/>
        <v>0</v>
      </c>
      <c r="F411" s="58">
        <f t="shared" si="38"/>
        <v>0</v>
      </c>
      <c r="G411" s="60" t="e">
        <f>IF(AND(C411&lt;&gt;"",SUM(G$32:G410)&lt;E$23),$E$23/$E$28,0)</f>
        <v>#N/A</v>
      </c>
      <c r="H411" s="58">
        <f t="shared" si="39"/>
        <v>0</v>
      </c>
      <c r="I411" s="58">
        <f t="shared" si="41"/>
        <v>0</v>
      </c>
      <c r="J411" s="92" t="str">
        <f t="shared" si="40"/>
        <v>2053–2054</v>
      </c>
      <c r="K411" s="92"/>
      <c r="L411" s="103"/>
      <c r="M411" s="92"/>
      <c r="N411" s="101"/>
      <c r="O411" s="93"/>
      <c r="Q411" s="61"/>
    </row>
    <row r="412" spans="1:17" s="55" customFormat="1" ht="20.25" customHeight="1" x14ac:dyDescent="0.2">
      <c r="A412" s="56">
        <v>56309</v>
      </c>
      <c r="B412" s="57">
        <f t="shared" si="36"/>
        <v>0</v>
      </c>
      <c r="C412" s="150"/>
      <c r="D412" s="58">
        <f t="shared" si="37"/>
        <v>0</v>
      </c>
      <c r="E412" s="59">
        <f t="shared" si="35"/>
        <v>0</v>
      </c>
      <c r="F412" s="58">
        <f t="shared" si="38"/>
        <v>0</v>
      </c>
      <c r="G412" s="60" t="e">
        <f>IF(AND(C412&lt;&gt;"",SUM(G$32:G411)&lt;E$23),$E$23/$E$28,0)</f>
        <v>#N/A</v>
      </c>
      <c r="H412" s="58">
        <f t="shared" si="39"/>
        <v>0</v>
      </c>
      <c r="I412" s="58">
        <f t="shared" si="41"/>
        <v>0</v>
      </c>
      <c r="J412" s="92" t="str">
        <f t="shared" si="40"/>
        <v>2053–2054</v>
      </c>
      <c r="K412" s="92"/>
      <c r="L412" s="103"/>
      <c r="M412" s="92"/>
      <c r="N412" s="101"/>
      <c r="O412" s="93"/>
      <c r="Q412" s="61"/>
    </row>
    <row r="413" spans="1:17" s="55" customFormat="1" ht="20.25" customHeight="1" x14ac:dyDescent="0.2">
      <c r="A413" s="56">
        <v>56340</v>
      </c>
      <c r="B413" s="57">
        <f t="shared" si="36"/>
        <v>0</v>
      </c>
      <c r="C413" s="150"/>
      <c r="D413" s="58">
        <f t="shared" si="37"/>
        <v>0</v>
      </c>
      <c r="E413" s="59">
        <f t="shared" si="35"/>
        <v>0</v>
      </c>
      <c r="F413" s="58">
        <f t="shared" si="38"/>
        <v>0</v>
      </c>
      <c r="G413" s="60" t="e">
        <f>IF(AND(C413&lt;&gt;"",SUM(G$32:G412)&lt;E$23),$E$23/$E$28,0)</f>
        <v>#N/A</v>
      </c>
      <c r="H413" s="58">
        <f t="shared" si="39"/>
        <v>0</v>
      </c>
      <c r="I413" s="58">
        <f t="shared" si="41"/>
        <v>0</v>
      </c>
      <c r="J413" s="92" t="str">
        <f t="shared" si="40"/>
        <v>2053–2054</v>
      </c>
      <c r="K413" s="92"/>
      <c r="L413" s="103"/>
      <c r="M413" s="92"/>
      <c r="N413" s="101"/>
      <c r="O413" s="93"/>
      <c r="Q413" s="61"/>
    </row>
    <row r="414" spans="1:17" s="55" customFormat="1" ht="20.25" customHeight="1" x14ac:dyDescent="0.2">
      <c r="A414" s="56">
        <v>56370</v>
      </c>
      <c r="B414" s="57">
        <f t="shared" si="36"/>
        <v>0</v>
      </c>
      <c r="C414" s="150"/>
      <c r="D414" s="58">
        <f t="shared" si="37"/>
        <v>0</v>
      </c>
      <c r="E414" s="59">
        <f t="shared" si="35"/>
        <v>0</v>
      </c>
      <c r="F414" s="58">
        <f t="shared" si="38"/>
        <v>0</v>
      </c>
      <c r="G414" s="60" t="e">
        <f>IF(AND(C414&lt;&gt;"",SUM(G$32:G413)&lt;E$23),$E$23/$E$28,0)</f>
        <v>#N/A</v>
      </c>
      <c r="H414" s="58">
        <f t="shared" si="39"/>
        <v>0</v>
      </c>
      <c r="I414" s="58">
        <f t="shared" si="41"/>
        <v>0</v>
      </c>
      <c r="J414" s="92" t="str">
        <f t="shared" si="40"/>
        <v>2053–2054</v>
      </c>
      <c r="K414" s="92"/>
      <c r="L414" s="103"/>
      <c r="M414" s="92"/>
      <c r="N414" s="101"/>
      <c r="O414" s="93"/>
      <c r="Q414" s="61"/>
    </row>
    <row r="415" spans="1:17" s="55" customFormat="1" ht="20.25" customHeight="1" x14ac:dyDescent="0.2">
      <c r="A415" s="56">
        <v>56401</v>
      </c>
      <c r="B415" s="57">
        <f t="shared" si="36"/>
        <v>0</v>
      </c>
      <c r="C415" s="150"/>
      <c r="D415" s="58">
        <f t="shared" si="37"/>
        <v>0</v>
      </c>
      <c r="E415" s="59">
        <f t="shared" si="35"/>
        <v>0</v>
      </c>
      <c r="F415" s="58">
        <f t="shared" si="38"/>
        <v>0</v>
      </c>
      <c r="G415" s="60" t="e">
        <f>IF(AND(C415&lt;&gt;"",SUM(G$32:G414)&lt;E$23),$E$23/$E$28,0)</f>
        <v>#N/A</v>
      </c>
      <c r="H415" s="58">
        <f t="shared" si="39"/>
        <v>0</v>
      </c>
      <c r="I415" s="58">
        <f t="shared" si="41"/>
        <v>0</v>
      </c>
      <c r="J415" s="92" t="str">
        <f t="shared" si="40"/>
        <v>2053–2054</v>
      </c>
      <c r="K415" s="92"/>
      <c r="L415" s="103"/>
      <c r="M415" s="92"/>
      <c r="N415" s="101"/>
      <c r="O415" s="93"/>
      <c r="Q415" s="61"/>
    </row>
    <row r="416" spans="1:17" s="55" customFormat="1" ht="20.25" customHeight="1" x14ac:dyDescent="0.2">
      <c r="A416" s="56">
        <v>56431</v>
      </c>
      <c r="B416" s="57">
        <f t="shared" si="36"/>
        <v>0</v>
      </c>
      <c r="C416" s="150"/>
      <c r="D416" s="58">
        <f t="shared" si="37"/>
        <v>0</v>
      </c>
      <c r="E416" s="59">
        <f t="shared" ref="E416:E479" si="42">C416-D416</f>
        <v>0</v>
      </c>
      <c r="F416" s="58">
        <f t="shared" si="38"/>
        <v>0</v>
      </c>
      <c r="G416" s="60" t="e">
        <f>IF(AND(C416&lt;&gt;"",SUM(G$32:G415)&lt;E$23),$E$23/$E$28,0)</f>
        <v>#N/A</v>
      </c>
      <c r="H416" s="58">
        <f t="shared" si="39"/>
        <v>0</v>
      </c>
      <c r="I416" s="58">
        <f t="shared" si="41"/>
        <v>0</v>
      </c>
      <c r="J416" s="92" t="str">
        <f t="shared" si="40"/>
        <v>2054–2055</v>
      </c>
      <c r="K416" s="92"/>
      <c r="L416" s="103"/>
      <c r="M416" s="92"/>
      <c r="N416" s="101"/>
      <c r="O416" s="93"/>
      <c r="Q416" s="61"/>
    </row>
    <row r="417" spans="1:17" s="55" customFormat="1" ht="20.25" customHeight="1" x14ac:dyDescent="0.2">
      <c r="A417" s="56">
        <v>56462</v>
      </c>
      <c r="B417" s="57">
        <f t="shared" ref="B417:B480" si="43">IF(C417&gt;0,C417*-1,C417)</f>
        <v>0</v>
      </c>
      <c r="C417" s="150"/>
      <c r="D417" s="58">
        <f t="shared" ref="D417:D480" si="44">IF(C417="",0,IF($E$14="Beginning",IF(C416&lt;&gt;"",$F416*$E$7/12,0),IF(C416&lt;&gt;"",$F416*$E$7/12,$E$21*$E$7/12)))</f>
        <v>0</v>
      </c>
      <c r="E417" s="59">
        <f t="shared" si="42"/>
        <v>0</v>
      </c>
      <c r="F417" s="58">
        <f t="shared" ref="F417:F480" si="45">IF(C417="",0,IF(C416="",$E$21-E417,IF(C417&lt;&gt;"",F416-E417)))</f>
        <v>0</v>
      </c>
      <c r="G417" s="60" t="e">
        <f>IF(AND(C417&lt;&gt;"",SUM(G$32:G416)&lt;E$23),$E$23/$E$28,0)</f>
        <v>#N/A</v>
      </c>
      <c r="H417" s="58">
        <f t="shared" ref="H417:H480" si="46">IF(C417&lt;&gt;"",G417+H416,0)</f>
        <v>0</v>
      </c>
      <c r="I417" s="58">
        <f t="shared" si="41"/>
        <v>0</v>
      </c>
      <c r="J417" s="92" t="str">
        <f t="shared" ref="J417:J480" si="47">IF(OR(MONTH(A417)=1,MONTH(A417)=2,MONTH(A417)=3,MONTH(A417)=4,MONTH(A417)=5,MONTH(A417)=6),YEAR(A417)-1&amp;"–"&amp;YEAR(A417),YEAR(A417)&amp;"–"&amp;YEAR(A417)+1)</f>
        <v>2054–2055</v>
      </c>
      <c r="K417" s="92"/>
      <c r="L417" s="103"/>
      <c r="M417" s="92"/>
      <c r="N417" s="101"/>
      <c r="O417" s="93"/>
      <c r="Q417" s="61"/>
    </row>
    <row r="418" spans="1:17" s="55" customFormat="1" ht="20.25" customHeight="1" x14ac:dyDescent="0.2">
      <c r="A418" s="56">
        <v>56493</v>
      </c>
      <c r="B418" s="57">
        <f t="shared" si="43"/>
        <v>0</v>
      </c>
      <c r="C418" s="150"/>
      <c r="D418" s="58">
        <f t="shared" si="44"/>
        <v>0</v>
      </c>
      <c r="E418" s="59">
        <f t="shared" si="42"/>
        <v>0</v>
      </c>
      <c r="F418" s="58">
        <f t="shared" si="45"/>
        <v>0</v>
      </c>
      <c r="G418" s="60" t="e">
        <f>IF(AND(C418&lt;&gt;"",SUM(G$32:G417)&lt;E$23),$E$23/$E$28,0)</f>
        <v>#N/A</v>
      </c>
      <c r="H418" s="58">
        <f t="shared" si="46"/>
        <v>0</v>
      </c>
      <c r="I418" s="58">
        <f t="shared" si="41"/>
        <v>0</v>
      </c>
      <c r="J418" s="92" t="str">
        <f t="shared" si="47"/>
        <v>2054–2055</v>
      </c>
      <c r="K418" s="92"/>
      <c r="L418" s="103"/>
      <c r="M418" s="92"/>
      <c r="N418" s="101"/>
      <c r="O418" s="93"/>
      <c r="Q418" s="61"/>
    </row>
    <row r="419" spans="1:17" s="55" customFormat="1" ht="20.25" customHeight="1" x14ac:dyDescent="0.2">
      <c r="A419" s="56">
        <v>56523</v>
      </c>
      <c r="B419" s="57">
        <f t="shared" si="43"/>
        <v>0</v>
      </c>
      <c r="C419" s="150"/>
      <c r="D419" s="58">
        <f t="shared" si="44"/>
        <v>0</v>
      </c>
      <c r="E419" s="59">
        <f t="shared" si="42"/>
        <v>0</v>
      </c>
      <c r="F419" s="58">
        <f t="shared" si="45"/>
        <v>0</v>
      </c>
      <c r="G419" s="60" t="e">
        <f>IF(AND(C419&lt;&gt;"",SUM(G$32:G418)&lt;E$23),$E$23/$E$28,0)</f>
        <v>#N/A</v>
      </c>
      <c r="H419" s="58">
        <f t="shared" si="46"/>
        <v>0</v>
      </c>
      <c r="I419" s="58">
        <f t="shared" ref="I419:I482" si="48">IF(C419&lt;&gt;"",$E$23-H419,0)</f>
        <v>0</v>
      </c>
      <c r="J419" s="92" t="str">
        <f t="shared" si="47"/>
        <v>2054–2055</v>
      </c>
      <c r="K419" s="92"/>
      <c r="L419" s="103"/>
      <c r="M419" s="92"/>
      <c r="N419" s="101"/>
      <c r="O419" s="93"/>
      <c r="Q419" s="61"/>
    </row>
    <row r="420" spans="1:17" s="55" customFormat="1" ht="20.25" customHeight="1" x14ac:dyDescent="0.2">
      <c r="A420" s="56">
        <v>56554</v>
      </c>
      <c r="B420" s="57">
        <f t="shared" si="43"/>
        <v>0</v>
      </c>
      <c r="C420" s="150"/>
      <c r="D420" s="58">
        <f t="shared" si="44"/>
        <v>0</v>
      </c>
      <c r="E420" s="59">
        <f t="shared" si="42"/>
        <v>0</v>
      </c>
      <c r="F420" s="58">
        <f t="shared" si="45"/>
        <v>0</v>
      </c>
      <c r="G420" s="60" t="e">
        <f>IF(AND(C420&lt;&gt;"",SUM(G$32:G419)&lt;E$23),$E$23/$E$28,0)</f>
        <v>#N/A</v>
      </c>
      <c r="H420" s="58">
        <f t="shared" si="46"/>
        <v>0</v>
      </c>
      <c r="I420" s="58">
        <f t="shared" si="48"/>
        <v>0</v>
      </c>
      <c r="J420" s="92" t="str">
        <f t="shared" si="47"/>
        <v>2054–2055</v>
      </c>
      <c r="K420" s="92"/>
      <c r="L420" s="103"/>
      <c r="M420" s="92"/>
      <c r="N420" s="101"/>
      <c r="O420" s="93"/>
      <c r="Q420" s="61"/>
    </row>
    <row r="421" spans="1:17" s="55" customFormat="1" ht="20.25" customHeight="1" x14ac:dyDescent="0.2">
      <c r="A421" s="56">
        <v>56584</v>
      </c>
      <c r="B421" s="57">
        <f t="shared" si="43"/>
        <v>0</v>
      </c>
      <c r="C421" s="150"/>
      <c r="D421" s="58">
        <f t="shared" si="44"/>
        <v>0</v>
      </c>
      <c r="E421" s="59">
        <f t="shared" si="42"/>
        <v>0</v>
      </c>
      <c r="F421" s="58">
        <f t="shared" si="45"/>
        <v>0</v>
      </c>
      <c r="G421" s="60" t="e">
        <f>IF(AND(C421&lt;&gt;"",SUM(G$32:G420)&lt;E$23),$E$23/$E$28,0)</f>
        <v>#N/A</v>
      </c>
      <c r="H421" s="58">
        <f t="shared" si="46"/>
        <v>0</v>
      </c>
      <c r="I421" s="58">
        <f t="shared" si="48"/>
        <v>0</v>
      </c>
      <c r="J421" s="92" t="str">
        <f t="shared" si="47"/>
        <v>2054–2055</v>
      </c>
      <c r="K421" s="92"/>
      <c r="L421" s="103"/>
      <c r="M421" s="92"/>
      <c r="N421" s="101"/>
      <c r="O421" s="93"/>
      <c r="Q421" s="61"/>
    </row>
    <row r="422" spans="1:17" s="55" customFormat="1" ht="20.25" customHeight="1" x14ac:dyDescent="0.2">
      <c r="A422" s="56">
        <v>56615</v>
      </c>
      <c r="B422" s="57">
        <f t="shared" si="43"/>
        <v>0</v>
      </c>
      <c r="C422" s="150"/>
      <c r="D422" s="58">
        <f t="shared" si="44"/>
        <v>0</v>
      </c>
      <c r="E422" s="59">
        <f t="shared" si="42"/>
        <v>0</v>
      </c>
      <c r="F422" s="58">
        <f t="shared" si="45"/>
        <v>0</v>
      </c>
      <c r="G422" s="60" t="e">
        <f>IF(AND(C422&lt;&gt;"",SUM(G$32:G421)&lt;E$23),$E$23/$E$28,0)</f>
        <v>#N/A</v>
      </c>
      <c r="H422" s="58">
        <f t="shared" si="46"/>
        <v>0</v>
      </c>
      <c r="I422" s="58">
        <f t="shared" si="48"/>
        <v>0</v>
      </c>
      <c r="J422" s="92" t="str">
        <f t="shared" si="47"/>
        <v>2054–2055</v>
      </c>
      <c r="K422" s="92"/>
      <c r="L422" s="103"/>
      <c r="M422" s="92"/>
      <c r="N422" s="101"/>
      <c r="O422" s="93"/>
      <c r="Q422" s="61"/>
    </row>
    <row r="423" spans="1:17" s="55" customFormat="1" ht="20.25" customHeight="1" x14ac:dyDescent="0.2">
      <c r="A423" s="56">
        <v>56646</v>
      </c>
      <c r="B423" s="57">
        <f t="shared" si="43"/>
        <v>0</v>
      </c>
      <c r="C423" s="150"/>
      <c r="D423" s="58">
        <f t="shared" si="44"/>
        <v>0</v>
      </c>
      <c r="E423" s="59">
        <f t="shared" si="42"/>
        <v>0</v>
      </c>
      <c r="F423" s="58">
        <f t="shared" si="45"/>
        <v>0</v>
      </c>
      <c r="G423" s="60" t="e">
        <f>IF(AND(C423&lt;&gt;"",SUM(G$32:G422)&lt;E$23),$E$23/$E$28,0)</f>
        <v>#N/A</v>
      </c>
      <c r="H423" s="58">
        <f t="shared" si="46"/>
        <v>0</v>
      </c>
      <c r="I423" s="58">
        <f t="shared" si="48"/>
        <v>0</v>
      </c>
      <c r="J423" s="92" t="str">
        <f t="shared" si="47"/>
        <v>2054–2055</v>
      </c>
      <c r="K423" s="92"/>
      <c r="L423" s="103"/>
      <c r="M423" s="92"/>
      <c r="N423" s="101"/>
      <c r="O423" s="93"/>
      <c r="Q423" s="61"/>
    </row>
    <row r="424" spans="1:17" s="55" customFormat="1" ht="20.25" customHeight="1" x14ac:dyDescent="0.2">
      <c r="A424" s="56">
        <v>56674</v>
      </c>
      <c r="B424" s="57">
        <f t="shared" si="43"/>
        <v>0</v>
      </c>
      <c r="C424" s="150"/>
      <c r="D424" s="58">
        <f t="shared" si="44"/>
        <v>0</v>
      </c>
      <c r="E424" s="59">
        <f t="shared" si="42"/>
        <v>0</v>
      </c>
      <c r="F424" s="58">
        <f t="shared" si="45"/>
        <v>0</v>
      </c>
      <c r="G424" s="60" t="e">
        <f>IF(AND(C424&lt;&gt;"",SUM(G$32:G423)&lt;E$23),$E$23/$E$28,0)</f>
        <v>#N/A</v>
      </c>
      <c r="H424" s="58">
        <f t="shared" si="46"/>
        <v>0</v>
      </c>
      <c r="I424" s="58">
        <f t="shared" si="48"/>
        <v>0</v>
      </c>
      <c r="J424" s="92" t="str">
        <f t="shared" si="47"/>
        <v>2054–2055</v>
      </c>
      <c r="K424" s="92"/>
      <c r="L424" s="103"/>
      <c r="M424" s="92"/>
      <c r="N424" s="101"/>
      <c r="O424" s="93"/>
      <c r="Q424" s="61"/>
    </row>
    <row r="425" spans="1:17" s="55" customFormat="1" ht="20.25" customHeight="1" x14ac:dyDescent="0.2">
      <c r="A425" s="56">
        <v>56705</v>
      </c>
      <c r="B425" s="57">
        <f t="shared" si="43"/>
        <v>0</v>
      </c>
      <c r="C425" s="150"/>
      <c r="D425" s="58">
        <f t="shared" si="44"/>
        <v>0</v>
      </c>
      <c r="E425" s="59">
        <f t="shared" si="42"/>
        <v>0</v>
      </c>
      <c r="F425" s="58">
        <f t="shared" si="45"/>
        <v>0</v>
      </c>
      <c r="G425" s="60" t="e">
        <f>IF(AND(C425&lt;&gt;"",SUM(G$32:G424)&lt;E$23),$E$23/$E$28,0)</f>
        <v>#N/A</v>
      </c>
      <c r="H425" s="58">
        <f t="shared" si="46"/>
        <v>0</v>
      </c>
      <c r="I425" s="58">
        <f t="shared" si="48"/>
        <v>0</v>
      </c>
      <c r="J425" s="92" t="str">
        <f t="shared" si="47"/>
        <v>2054–2055</v>
      </c>
      <c r="K425" s="92"/>
      <c r="L425" s="103"/>
      <c r="M425" s="92"/>
      <c r="N425" s="101"/>
      <c r="O425" s="93"/>
      <c r="Q425" s="61"/>
    </row>
    <row r="426" spans="1:17" s="55" customFormat="1" ht="20.25" customHeight="1" x14ac:dyDescent="0.2">
      <c r="A426" s="56">
        <v>56735</v>
      </c>
      <c r="B426" s="57">
        <f t="shared" si="43"/>
        <v>0</v>
      </c>
      <c r="C426" s="150"/>
      <c r="D426" s="58">
        <f t="shared" si="44"/>
        <v>0</v>
      </c>
      <c r="E426" s="59">
        <f t="shared" si="42"/>
        <v>0</v>
      </c>
      <c r="F426" s="58">
        <f t="shared" si="45"/>
        <v>0</v>
      </c>
      <c r="G426" s="60" t="e">
        <f>IF(AND(C426&lt;&gt;"",SUM(G$32:G425)&lt;E$23),$E$23/$E$28,0)</f>
        <v>#N/A</v>
      </c>
      <c r="H426" s="58">
        <f t="shared" si="46"/>
        <v>0</v>
      </c>
      <c r="I426" s="58">
        <f t="shared" si="48"/>
        <v>0</v>
      </c>
      <c r="J426" s="92" t="str">
        <f t="shared" si="47"/>
        <v>2054–2055</v>
      </c>
      <c r="K426" s="92"/>
      <c r="L426" s="103"/>
      <c r="M426" s="92"/>
      <c r="N426" s="101"/>
      <c r="O426" s="93"/>
      <c r="Q426" s="61"/>
    </row>
    <row r="427" spans="1:17" s="55" customFormat="1" ht="20.25" customHeight="1" x14ac:dyDescent="0.2">
      <c r="A427" s="56">
        <v>56766</v>
      </c>
      <c r="B427" s="57">
        <f t="shared" si="43"/>
        <v>0</v>
      </c>
      <c r="C427" s="150"/>
      <c r="D427" s="58">
        <f t="shared" si="44"/>
        <v>0</v>
      </c>
      <c r="E427" s="59">
        <f t="shared" si="42"/>
        <v>0</v>
      </c>
      <c r="F427" s="58">
        <f t="shared" si="45"/>
        <v>0</v>
      </c>
      <c r="G427" s="60" t="e">
        <f>IF(AND(C427&lt;&gt;"",SUM(G$32:G426)&lt;E$23),$E$23/$E$28,0)</f>
        <v>#N/A</v>
      </c>
      <c r="H427" s="58">
        <f t="shared" si="46"/>
        <v>0</v>
      </c>
      <c r="I427" s="58">
        <f t="shared" si="48"/>
        <v>0</v>
      </c>
      <c r="J427" s="92" t="str">
        <f t="shared" si="47"/>
        <v>2054–2055</v>
      </c>
      <c r="K427" s="92"/>
      <c r="L427" s="103"/>
      <c r="M427" s="92"/>
      <c r="N427" s="101"/>
      <c r="O427" s="93"/>
      <c r="Q427" s="61"/>
    </row>
    <row r="428" spans="1:17" s="55" customFormat="1" ht="20.25" customHeight="1" x14ac:dyDescent="0.2">
      <c r="A428" s="56">
        <v>56796</v>
      </c>
      <c r="B428" s="57">
        <f t="shared" si="43"/>
        <v>0</v>
      </c>
      <c r="C428" s="150"/>
      <c r="D428" s="58">
        <f t="shared" si="44"/>
        <v>0</v>
      </c>
      <c r="E428" s="59">
        <f t="shared" si="42"/>
        <v>0</v>
      </c>
      <c r="F428" s="58">
        <f t="shared" si="45"/>
        <v>0</v>
      </c>
      <c r="G428" s="60" t="e">
        <f>IF(AND(C428&lt;&gt;"",SUM(G$32:G427)&lt;E$23),$E$23/$E$28,0)</f>
        <v>#N/A</v>
      </c>
      <c r="H428" s="58">
        <f t="shared" si="46"/>
        <v>0</v>
      </c>
      <c r="I428" s="58">
        <f t="shared" si="48"/>
        <v>0</v>
      </c>
      <c r="J428" s="92" t="str">
        <f t="shared" si="47"/>
        <v>2055–2056</v>
      </c>
      <c r="K428" s="92"/>
      <c r="L428" s="103"/>
      <c r="M428" s="92"/>
      <c r="N428" s="101"/>
      <c r="O428" s="93"/>
      <c r="Q428" s="61"/>
    </row>
    <row r="429" spans="1:17" s="55" customFormat="1" ht="20.25" customHeight="1" x14ac:dyDescent="0.2">
      <c r="A429" s="56">
        <v>56827</v>
      </c>
      <c r="B429" s="57">
        <f t="shared" si="43"/>
        <v>0</v>
      </c>
      <c r="C429" s="150"/>
      <c r="D429" s="58">
        <f t="shared" si="44"/>
        <v>0</v>
      </c>
      <c r="E429" s="59">
        <f t="shared" si="42"/>
        <v>0</v>
      </c>
      <c r="F429" s="58">
        <f t="shared" si="45"/>
        <v>0</v>
      </c>
      <c r="G429" s="60" t="e">
        <f>IF(AND(C429&lt;&gt;"",SUM(G$32:G428)&lt;E$23),$E$23/$E$28,0)</f>
        <v>#N/A</v>
      </c>
      <c r="H429" s="58">
        <f t="shared" si="46"/>
        <v>0</v>
      </c>
      <c r="I429" s="58">
        <f t="shared" si="48"/>
        <v>0</v>
      </c>
      <c r="J429" s="92" t="str">
        <f t="shared" si="47"/>
        <v>2055–2056</v>
      </c>
      <c r="K429" s="92"/>
      <c r="L429" s="103"/>
      <c r="M429" s="92"/>
      <c r="N429" s="101"/>
      <c r="O429" s="93"/>
      <c r="Q429" s="61"/>
    </row>
    <row r="430" spans="1:17" s="55" customFormat="1" ht="20.25" customHeight="1" x14ac:dyDescent="0.2">
      <c r="A430" s="56">
        <v>56858</v>
      </c>
      <c r="B430" s="57">
        <f t="shared" si="43"/>
        <v>0</v>
      </c>
      <c r="C430" s="150"/>
      <c r="D430" s="58">
        <f t="shared" si="44"/>
        <v>0</v>
      </c>
      <c r="E430" s="59">
        <f t="shared" si="42"/>
        <v>0</v>
      </c>
      <c r="F430" s="58">
        <f t="shared" si="45"/>
        <v>0</v>
      </c>
      <c r="G430" s="60" t="e">
        <f>IF(AND(C430&lt;&gt;"",SUM(G$32:G429)&lt;E$23),$E$23/$E$28,0)</f>
        <v>#N/A</v>
      </c>
      <c r="H430" s="58">
        <f t="shared" si="46"/>
        <v>0</v>
      </c>
      <c r="I430" s="58">
        <f t="shared" si="48"/>
        <v>0</v>
      </c>
      <c r="J430" s="92" t="str">
        <f t="shared" si="47"/>
        <v>2055–2056</v>
      </c>
      <c r="K430" s="92"/>
      <c r="L430" s="103"/>
      <c r="M430" s="92"/>
      <c r="N430" s="101"/>
      <c r="O430" s="93"/>
      <c r="Q430" s="61"/>
    </row>
    <row r="431" spans="1:17" s="55" customFormat="1" ht="20.25" customHeight="1" x14ac:dyDescent="0.2">
      <c r="A431" s="56">
        <v>56888</v>
      </c>
      <c r="B431" s="57">
        <f t="shared" si="43"/>
        <v>0</v>
      </c>
      <c r="C431" s="150"/>
      <c r="D431" s="58">
        <f t="shared" si="44"/>
        <v>0</v>
      </c>
      <c r="E431" s="59">
        <f t="shared" si="42"/>
        <v>0</v>
      </c>
      <c r="F431" s="58">
        <f t="shared" si="45"/>
        <v>0</v>
      </c>
      <c r="G431" s="60" t="e">
        <f>IF(AND(C431&lt;&gt;"",SUM(G$32:G430)&lt;E$23),$E$23/$E$28,0)</f>
        <v>#N/A</v>
      </c>
      <c r="H431" s="58">
        <f t="shared" si="46"/>
        <v>0</v>
      </c>
      <c r="I431" s="58">
        <f t="shared" si="48"/>
        <v>0</v>
      </c>
      <c r="J431" s="92" t="str">
        <f t="shared" si="47"/>
        <v>2055–2056</v>
      </c>
      <c r="K431" s="92"/>
      <c r="L431" s="103"/>
      <c r="M431" s="92"/>
      <c r="N431" s="101"/>
      <c r="O431" s="93"/>
      <c r="Q431" s="61"/>
    </row>
    <row r="432" spans="1:17" s="55" customFormat="1" ht="20.25" customHeight="1" x14ac:dyDescent="0.2">
      <c r="A432" s="56">
        <v>56919</v>
      </c>
      <c r="B432" s="57">
        <f t="shared" si="43"/>
        <v>0</v>
      </c>
      <c r="C432" s="150"/>
      <c r="D432" s="58">
        <f t="shared" si="44"/>
        <v>0</v>
      </c>
      <c r="E432" s="59">
        <f t="shared" si="42"/>
        <v>0</v>
      </c>
      <c r="F432" s="58">
        <f t="shared" si="45"/>
        <v>0</v>
      </c>
      <c r="G432" s="60" t="e">
        <f>IF(AND(C432&lt;&gt;"",SUM(G$32:G431)&lt;E$23),$E$23/$E$28,0)</f>
        <v>#N/A</v>
      </c>
      <c r="H432" s="58">
        <f t="shared" si="46"/>
        <v>0</v>
      </c>
      <c r="I432" s="58">
        <f t="shared" si="48"/>
        <v>0</v>
      </c>
      <c r="J432" s="92" t="str">
        <f t="shared" si="47"/>
        <v>2055–2056</v>
      </c>
      <c r="K432" s="92"/>
      <c r="L432" s="103"/>
      <c r="M432" s="92"/>
      <c r="N432" s="101"/>
      <c r="O432" s="93"/>
      <c r="Q432" s="61"/>
    </row>
    <row r="433" spans="1:17" s="55" customFormat="1" ht="20.25" customHeight="1" x14ac:dyDescent="0.2">
      <c r="A433" s="56">
        <v>56949</v>
      </c>
      <c r="B433" s="57">
        <f t="shared" si="43"/>
        <v>0</v>
      </c>
      <c r="C433" s="150"/>
      <c r="D433" s="58">
        <f t="shared" si="44"/>
        <v>0</v>
      </c>
      <c r="E433" s="59">
        <f t="shared" si="42"/>
        <v>0</v>
      </c>
      <c r="F433" s="58">
        <f t="shared" si="45"/>
        <v>0</v>
      </c>
      <c r="G433" s="60" t="e">
        <f>IF(AND(C433&lt;&gt;"",SUM(G$32:G432)&lt;E$23),$E$23/$E$28,0)</f>
        <v>#N/A</v>
      </c>
      <c r="H433" s="58">
        <f t="shared" si="46"/>
        <v>0</v>
      </c>
      <c r="I433" s="58">
        <f t="shared" si="48"/>
        <v>0</v>
      </c>
      <c r="J433" s="92" t="str">
        <f t="shared" si="47"/>
        <v>2055–2056</v>
      </c>
      <c r="K433" s="92"/>
      <c r="L433" s="103"/>
      <c r="M433" s="92"/>
      <c r="N433" s="101"/>
      <c r="O433" s="93"/>
      <c r="Q433" s="61"/>
    </row>
    <row r="434" spans="1:17" s="55" customFormat="1" ht="20.25" customHeight="1" x14ac:dyDescent="0.2">
      <c r="A434" s="56">
        <v>56980</v>
      </c>
      <c r="B434" s="57">
        <f t="shared" si="43"/>
        <v>0</v>
      </c>
      <c r="C434" s="150"/>
      <c r="D434" s="58">
        <f t="shared" si="44"/>
        <v>0</v>
      </c>
      <c r="E434" s="59">
        <f t="shared" si="42"/>
        <v>0</v>
      </c>
      <c r="F434" s="58">
        <f t="shared" si="45"/>
        <v>0</v>
      </c>
      <c r="G434" s="60" t="e">
        <f>IF(AND(C434&lt;&gt;"",SUM(G$32:G433)&lt;E$23),$E$23/$E$28,0)</f>
        <v>#N/A</v>
      </c>
      <c r="H434" s="58">
        <f t="shared" si="46"/>
        <v>0</v>
      </c>
      <c r="I434" s="58">
        <f t="shared" si="48"/>
        <v>0</v>
      </c>
      <c r="J434" s="92" t="str">
        <f t="shared" si="47"/>
        <v>2055–2056</v>
      </c>
      <c r="K434" s="92"/>
      <c r="L434" s="103"/>
      <c r="M434" s="92"/>
      <c r="N434" s="101"/>
      <c r="O434" s="93"/>
      <c r="Q434" s="61"/>
    </row>
    <row r="435" spans="1:17" s="55" customFormat="1" ht="20.25" customHeight="1" x14ac:dyDescent="0.2">
      <c r="A435" s="56">
        <v>57011</v>
      </c>
      <c r="B435" s="57">
        <f t="shared" si="43"/>
        <v>0</v>
      </c>
      <c r="C435" s="150"/>
      <c r="D435" s="58">
        <f t="shared" si="44"/>
        <v>0</v>
      </c>
      <c r="E435" s="59">
        <f t="shared" si="42"/>
        <v>0</v>
      </c>
      <c r="F435" s="58">
        <f t="shared" si="45"/>
        <v>0</v>
      </c>
      <c r="G435" s="60" t="e">
        <f>IF(AND(C435&lt;&gt;"",SUM(G$32:G434)&lt;E$23),$E$23/$E$28,0)</f>
        <v>#N/A</v>
      </c>
      <c r="H435" s="58">
        <f t="shared" si="46"/>
        <v>0</v>
      </c>
      <c r="I435" s="58">
        <f t="shared" si="48"/>
        <v>0</v>
      </c>
      <c r="J435" s="92" t="str">
        <f t="shared" si="47"/>
        <v>2055–2056</v>
      </c>
      <c r="K435" s="92"/>
      <c r="L435" s="103"/>
      <c r="M435" s="92"/>
      <c r="N435" s="101"/>
      <c r="O435" s="93"/>
      <c r="Q435" s="61"/>
    </row>
    <row r="436" spans="1:17" s="55" customFormat="1" ht="20.25" customHeight="1" x14ac:dyDescent="0.2">
      <c r="A436" s="56">
        <v>57040</v>
      </c>
      <c r="B436" s="57">
        <f t="shared" si="43"/>
        <v>0</v>
      </c>
      <c r="C436" s="150"/>
      <c r="D436" s="58">
        <f t="shared" si="44"/>
        <v>0</v>
      </c>
      <c r="E436" s="59">
        <f t="shared" si="42"/>
        <v>0</v>
      </c>
      <c r="F436" s="58">
        <f t="shared" si="45"/>
        <v>0</v>
      </c>
      <c r="G436" s="60" t="e">
        <f>IF(AND(C436&lt;&gt;"",SUM(G$32:G435)&lt;E$23),$E$23/$E$28,0)</f>
        <v>#N/A</v>
      </c>
      <c r="H436" s="58">
        <f t="shared" si="46"/>
        <v>0</v>
      </c>
      <c r="I436" s="58">
        <f t="shared" si="48"/>
        <v>0</v>
      </c>
      <c r="J436" s="92" t="str">
        <f t="shared" si="47"/>
        <v>2055–2056</v>
      </c>
      <c r="K436" s="92"/>
      <c r="L436" s="103"/>
      <c r="M436" s="92"/>
      <c r="N436" s="101"/>
      <c r="O436" s="93"/>
      <c r="Q436" s="61"/>
    </row>
    <row r="437" spans="1:17" s="55" customFormat="1" ht="20.25" customHeight="1" x14ac:dyDescent="0.2">
      <c r="A437" s="56">
        <v>57071</v>
      </c>
      <c r="B437" s="57">
        <f t="shared" si="43"/>
        <v>0</v>
      </c>
      <c r="C437" s="150"/>
      <c r="D437" s="58">
        <f t="shared" si="44"/>
        <v>0</v>
      </c>
      <c r="E437" s="59">
        <f t="shared" si="42"/>
        <v>0</v>
      </c>
      <c r="F437" s="58">
        <f t="shared" si="45"/>
        <v>0</v>
      </c>
      <c r="G437" s="60" t="e">
        <f>IF(AND(C437&lt;&gt;"",SUM(G$32:G436)&lt;E$23),$E$23/$E$28,0)</f>
        <v>#N/A</v>
      </c>
      <c r="H437" s="58">
        <f t="shared" si="46"/>
        <v>0</v>
      </c>
      <c r="I437" s="58">
        <f t="shared" si="48"/>
        <v>0</v>
      </c>
      <c r="J437" s="92" t="str">
        <f t="shared" si="47"/>
        <v>2055–2056</v>
      </c>
      <c r="K437" s="92"/>
      <c r="L437" s="103"/>
      <c r="M437" s="92"/>
      <c r="N437" s="101"/>
      <c r="O437" s="93"/>
      <c r="Q437" s="61"/>
    </row>
    <row r="438" spans="1:17" s="55" customFormat="1" ht="20.25" customHeight="1" x14ac:dyDescent="0.2">
      <c r="A438" s="56">
        <v>57101</v>
      </c>
      <c r="B438" s="57">
        <f t="shared" si="43"/>
        <v>0</v>
      </c>
      <c r="C438" s="150"/>
      <c r="D438" s="58">
        <f t="shared" si="44"/>
        <v>0</v>
      </c>
      <c r="E438" s="59">
        <f t="shared" si="42"/>
        <v>0</v>
      </c>
      <c r="F438" s="58">
        <f t="shared" si="45"/>
        <v>0</v>
      </c>
      <c r="G438" s="60" t="e">
        <f>IF(AND(C438&lt;&gt;"",SUM(G$32:G437)&lt;E$23),$E$23/$E$28,0)</f>
        <v>#N/A</v>
      </c>
      <c r="H438" s="58">
        <f t="shared" si="46"/>
        <v>0</v>
      </c>
      <c r="I438" s="58">
        <f t="shared" si="48"/>
        <v>0</v>
      </c>
      <c r="J438" s="92" t="str">
        <f t="shared" si="47"/>
        <v>2055–2056</v>
      </c>
      <c r="K438" s="92"/>
      <c r="L438" s="103"/>
      <c r="M438" s="92"/>
      <c r="N438" s="101"/>
      <c r="O438" s="93"/>
      <c r="Q438" s="61"/>
    </row>
    <row r="439" spans="1:17" s="55" customFormat="1" ht="20.25" customHeight="1" x14ac:dyDescent="0.2">
      <c r="A439" s="56">
        <v>57132</v>
      </c>
      <c r="B439" s="57">
        <f t="shared" si="43"/>
        <v>0</v>
      </c>
      <c r="C439" s="150"/>
      <c r="D439" s="58">
        <f t="shared" si="44"/>
        <v>0</v>
      </c>
      <c r="E439" s="59">
        <f t="shared" si="42"/>
        <v>0</v>
      </c>
      <c r="F439" s="58">
        <f t="shared" si="45"/>
        <v>0</v>
      </c>
      <c r="G439" s="60" t="e">
        <f>IF(AND(C439&lt;&gt;"",SUM(G$32:G438)&lt;E$23),$E$23/$E$28,0)</f>
        <v>#N/A</v>
      </c>
      <c r="H439" s="58">
        <f t="shared" si="46"/>
        <v>0</v>
      </c>
      <c r="I439" s="58">
        <f t="shared" si="48"/>
        <v>0</v>
      </c>
      <c r="J439" s="92" t="str">
        <f t="shared" si="47"/>
        <v>2055–2056</v>
      </c>
      <c r="K439" s="92"/>
      <c r="L439" s="103"/>
      <c r="M439" s="92"/>
      <c r="N439" s="101"/>
      <c r="O439" s="93"/>
      <c r="Q439" s="61"/>
    </row>
    <row r="440" spans="1:17" s="55" customFormat="1" ht="20.25" customHeight="1" x14ac:dyDescent="0.2">
      <c r="A440" s="56">
        <v>57162</v>
      </c>
      <c r="B440" s="57">
        <f t="shared" si="43"/>
        <v>0</v>
      </c>
      <c r="C440" s="150"/>
      <c r="D440" s="58">
        <f t="shared" si="44"/>
        <v>0</v>
      </c>
      <c r="E440" s="59">
        <f t="shared" si="42"/>
        <v>0</v>
      </c>
      <c r="F440" s="58">
        <f t="shared" si="45"/>
        <v>0</v>
      </c>
      <c r="G440" s="60" t="e">
        <f>IF(AND(C440&lt;&gt;"",SUM(G$32:G439)&lt;E$23),$E$23/$E$28,0)</f>
        <v>#N/A</v>
      </c>
      <c r="H440" s="58">
        <f t="shared" si="46"/>
        <v>0</v>
      </c>
      <c r="I440" s="58">
        <f t="shared" si="48"/>
        <v>0</v>
      </c>
      <c r="J440" s="92" t="str">
        <f t="shared" si="47"/>
        <v>2056–2057</v>
      </c>
      <c r="K440" s="92"/>
      <c r="L440" s="103"/>
      <c r="M440" s="92"/>
      <c r="N440" s="101"/>
      <c r="O440" s="93"/>
      <c r="Q440" s="61"/>
    </row>
    <row r="441" spans="1:17" s="55" customFormat="1" ht="20.25" customHeight="1" x14ac:dyDescent="0.2">
      <c r="A441" s="56">
        <v>57193</v>
      </c>
      <c r="B441" s="57">
        <f t="shared" si="43"/>
        <v>0</v>
      </c>
      <c r="C441" s="150"/>
      <c r="D441" s="58">
        <f t="shared" si="44"/>
        <v>0</v>
      </c>
      <c r="E441" s="59">
        <f t="shared" si="42"/>
        <v>0</v>
      </c>
      <c r="F441" s="58">
        <f t="shared" si="45"/>
        <v>0</v>
      </c>
      <c r="G441" s="60" t="e">
        <f>IF(AND(C441&lt;&gt;"",SUM(G$32:G440)&lt;E$23),$E$23/$E$28,0)</f>
        <v>#N/A</v>
      </c>
      <c r="H441" s="58">
        <f t="shared" si="46"/>
        <v>0</v>
      </c>
      <c r="I441" s="58">
        <f t="shared" si="48"/>
        <v>0</v>
      </c>
      <c r="J441" s="92" t="str">
        <f t="shared" si="47"/>
        <v>2056–2057</v>
      </c>
      <c r="K441" s="92"/>
      <c r="L441" s="103"/>
      <c r="M441" s="92"/>
      <c r="N441" s="101"/>
      <c r="O441" s="93"/>
      <c r="Q441" s="61"/>
    </row>
    <row r="442" spans="1:17" s="55" customFormat="1" ht="20.25" customHeight="1" x14ac:dyDescent="0.2">
      <c r="A442" s="56">
        <v>57224</v>
      </c>
      <c r="B442" s="57">
        <f t="shared" si="43"/>
        <v>0</v>
      </c>
      <c r="C442" s="150"/>
      <c r="D442" s="58">
        <f t="shared" si="44"/>
        <v>0</v>
      </c>
      <c r="E442" s="59">
        <f t="shared" si="42"/>
        <v>0</v>
      </c>
      <c r="F442" s="58">
        <f t="shared" si="45"/>
        <v>0</v>
      </c>
      <c r="G442" s="60" t="e">
        <f>IF(AND(C442&lt;&gt;"",SUM(G$32:G441)&lt;E$23),$E$23/$E$28,0)</f>
        <v>#N/A</v>
      </c>
      <c r="H442" s="58">
        <f t="shared" si="46"/>
        <v>0</v>
      </c>
      <c r="I442" s="58">
        <f t="shared" si="48"/>
        <v>0</v>
      </c>
      <c r="J442" s="92" t="str">
        <f t="shared" si="47"/>
        <v>2056–2057</v>
      </c>
      <c r="K442" s="92"/>
      <c r="L442" s="103"/>
      <c r="M442" s="92"/>
      <c r="N442" s="101"/>
      <c r="O442" s="93"/>
      <c r="Q442" s="61"/>
    </row>
    <row r="443" spans="1:17" s="55" customFormat="1" ht="20.25" customHeight="1" x14ac:dyDescent="0.2">
      <c r="A443" s="56">
        <v>57254</v>
      </c>
      <c r="B443" s="57">
        <f t="shared" si="43"/>
        <v>0</v>
      </c>
      <c r="C443" s="150"/>
      <c r="D443" s="58">
        <f t="shared" si="44"/>
        <v>0</v>
      </c>
      <c r="E443" s="59">
        <f t="shared" si="42"/>
        <v>0</v>
      </c>
      <c r="F443" s="58">
        <f t="shared" si="45"/>
        <v>0</v>
      </c>
      <c r="G443" s="60" t="e">
        <f>IF(AND(C443&lt;&gt;"",SUM(G$32:G442)&lt;E$23),$E$23/$E$28,0)</f>
        <v>#N/A</v>
      </c>
      <c r="H443" s="58">
        <f t="shared" si="46"/>
        <v>0</v>
      </c>
      <c r="I443" s="58">
        <f t="shared" si="48"/>
        <v>0</v>
      </c>
      <c r="J443" s="92" t="str">
        <f t="shared" si="47"/>
        <v>2056–2057</v>
      </c>
      <c r="K443" s="92"/>
      <c r="L443" s="103"/>
      <c r="M443" s="92"/>
      <c r="N443" s="101"/>
      <c r="O443" s="93"/>
      <c r="Q443" s="61"/>
    </row>
    <row r="444" spans="1:17" s="55" customFormat="1" ht="20.25" customHeight="1" x14ac:dyDescent="0.2">
      <c r="A444" s="56">
        <v>57285</v>
      </c>
      <c r="B444" s="57">
        <f t="shared" si="43"/>
        <v>0</v>
      </c>
      <c r="C444" s="150"/>
      <c r="D444" s="58">
        <f t="shared" si="44"/>
        <v>0</v>
      </c>
      <c r="E444" s="59">
        <f t="shared" si="42"/>
        <v>0</v>
      </c>
      <c r="F444" s="58">
        <f t="shared" si="45"/>
        <v>0</v>
      </c>
      <c r="G444" s="60" t="e">
        <f>IF(AND(C444&lt;&gt;"",SUM(G$32:G443)&lt;E$23),$E$23/$E$28,0)</f>
        <v>#N/A</v>
      </c>
      <c r="H444" s="58">
        <f t="shared" si="46"/>
        <v>0</v>
      </c>
      <c r="I444" s="58">
        <f t="shared" si="48"/>
        <v>0</v>
      </c>
      <c r="J444" s="92" t="str">
        <f t="shared" si="47"/>
        <v>2056–2057</v>
      </c>
      <c r="K444" s="92"/>
      <c r="L444" s="103"/>
      <c r="M444" s="92"/>
      <c r="N444" s="101"/>
      <c r="O444" s="93"/>
      <c r="Q444" s="61"/>
    </row>
    <row r="445" spans="1:17" s="55" customFormat="1" ht="20.25" customHeight="1" x14ac:dyDescent="0.2">
      <c r="A445" s="56">
        <v>57315</v>
      </c>
      <c r="B445" s="57">
        <f t="shared" si="43"/>
        <v>0</v>
      </c>
      <c r="C445" s="150"/>
      <c r="D445" s="58">
        <f t="shared" si="44"/>
        <v>0</v>
      </c>
      <c r="E445" s="59">
        <f t="shared" si="42"/>
        <v>0</v>
      </c>
      <c r="F445" s="58">
        <f t="shared" si="45"/>
        <v>0</v>
      </c>
      <c r="G445" s="60" t="e">
        <f>IF(AND(C445&lt;&gt;"",SUM(G$32:G444)&lt;E$23),$E$23/$E$28,0)</f>
        <v>#N/A</v>
      </c>
      <c r="H445" s="58">
        <f t="shared" si="46"/>
        <v>0</v>
      </c>
      <c r="I445" s="58">
        <f t="shared" si="48"/>
        <v>0</v>
      </c>
      <c r="J445" s="92" t="str">
        <f t="shared" si="47"/>
        <v>2056–2057</v>
      </c>
      <c r="K445" s="92"/>
      <c r="L445" s="103"/>
      <c r="M445" s="92"/>
      <c r="N445" s="101"/>
      <c r="O445" s="93"/>
      <c r="Q445" s="61"/>
    </row>
    <row r="446" spans="1:17" s="55" customFormat="1" ht="20.25" customHeight="1" x14ac:dyDescent="0.2">
      <c r="A446" s="56">
        <v>57346</v>
      </c>
      <c r="B446" s="57">
        <f t="shared" si="43"/>
        <v>0</v>
      </c>
      <c r="C446" s="150"/>
      <c r="D446" s="58">
        <f t="shared" si="44"/>
        <v>0</v>
      </c>
      <c r="E446" s="59">
        <f t="shared" si="42"/>
        <v>0</v>
      </c>
      <c r="F446" s="58">
        <f t="shared" si="45"/>
        <v>0</v>
      </c>
      <c r="G446" s="60" t="e">
        <f>IF(AND(C446&lt;&gt;"",SUM(G$32:G445)&lt;E$23),$E$23/$E$28,0)</f>
        <v>#N/A</v>
      </c>
      <c r="H446" s="58">
        <f t="shared" si="46"/>
        <v>0</v>
      </c>
      <c r="I446" s="58">
        <f t="shared" si="48"/>
        <v>0</v>
      </c>
      <c r="J446" s="92" t="str">
        <f t="shared" si="47"/>
        <v>2056–2057</v>
      </c>
      <c r="K446" s="92"/>
      <c r="L446" s="103"/>
      <c r="M446" s="92"/>
      <c r="N446" s="101"/>
      <c r="O446" s="93"/>
      <c r="Q446" s="61"/>
    </row>
    <row r="447" spans="1:17" s="55" customFormat="1" ht="20.25" customHeight="1" x14ac:dyDescent="0.2">
      <c r="A447" s="56">
        <v>57377</v>
      </c>
      <c r="B447" s="57">
        <f t="shared" si="43"/>
        <v>0</v>
      </c>
      <c r="C447" s="150"/>
      <c r="D447" s="58">
        <f t="shared" si="44"/>
        <v>0</v>
      </c>
      <c r="E447" s="59">
        <f t="shared" si="42"/>
        <v>0</v>
      </c>
      <c r="F447" s="58">
        <f t="shared" si="45"/>
        <v>0</v>
      </c>
      <c r="G447" s="60" t="e">
        <f>IF(AND(C447&lt;&gt;"",SUM(G$32:G446)&lt;E$23),$E$23/$E$28,0)</f>
        <v>#N/A</v>
      </c>
      <c r="H447" s="58">
        <f t="shared" si="46"/>
        <v>0</v>
      </c>
      <c r="I447" s="58">
        <f t="shared" si="48"/>
        <v>0</v>
      </c>
      <c r="J447" s="92" t="str">
        <f t="shared" si="47"/>
        <v>2056–2057</v>
      </c>
      <c r="K447" s="92"/>
      <c r="L447" s="103"/>
      <c r="M447" s="92"/>
      <c r="N447" s="101"/>
      <c r="O447" s="93"/>
      <c r="Q447" s="61"/>
    </row>
    <row r="448" spans="1:17" s="55" customFormat="1" ht="20.25" customHeight="1" x14ac:dyDescent="0.2">
      <c r="A448" s="56">
        <v>57405</v>
      </c>
      <c r="B448" s="57">
        <f t="shared" si="43"/>
        <v>0</v>
      </c>
      <c r="C448" s="150"/>
      <c r="D448" s="58">
        <f t="shared" si="44"/>
        <v>0</v>
      </c>
      <c r="E448" s="59">
        <f t="shared" si="42"/>
        <v>0</v>
      </c>
      <c r="F448" s="58">
        <f t="shared" si="45"/>
        <v>0</v>
      </c>
      <c r="G448" s="60" t="e">
        <f>IF(AND(C448&lt;&gt;"",SUM(G$32:G447)&lt;E$23),$E$23/$E$28,0)</f>
        <v>#N/A</v>
      </c>
      <c r="H448" s="58">
        <f t="shared" si="46"/>
        <v>0</v>
      </c>
      <c r="I448" s="58">
        <f t="shared" si="48"/>
        <v>0</v>
      </c>
      <c r="J448" s="92" t="str">
        <f t="shared" si="47"/>
        <v>2056–2057</v>
      </c>
      <c r="K448" s="92"/>
      <c r="L448" s="103"/>
      <c r="M448" s="92"/>
      <c r="N448" s="101"/>
      <c r="O448" s="93"/>
      <c r="Q448" s="61"/>
    </row>
    <row r="449" spans="1:17" s="55" customFormat="1" ht="20.25" customHeight="1" x14ac:dyDescent="0.2">
      <c r="A449" s="56">
        <v>57436</v>
      </c>
      <c r="B449" s="57">
        <f t="shared" si="43"/>
        <v>0</v>
      </c>
      <c r="C449" s="150"/>
      <c r="D449" s="58">
        <f t="shared" si="44"/>
        <v>0</v>
      </c>
      <c r="E449" s="59">
        <f t="shared" si="42"/>
        <v>0</v>
      </c>
      <c r="F449" s="58">
        <f t="shared" si="45"/>
        <v>0</v>
      </c>
      <c r="G449" s="60" t="e">
        <f>IF(AND(C449&lt;&gt;"",SUM(G$32:G448)&lt;E$23),$E$23/$E$28,0)</f>
        <v>#N/A</v>
      </c>
      <c r="H449" s="58">
        <f t="shared" si="46"/>
        <v>0</v>
      </c>
      <c r="I449" s="58">
        <f t="shared" si="48"/>
        <v>0</v>
      </c>
      <c r="J449" s="92" t="str">
        <f t="shared" si="47"/>
        <v>2056–2057</v>
      </c>
      <c r="K449" s="92"/>
      <c r="L449" s="103"/>
      <c r="M449" s="92"/>
      <c r="N449" s="101"/>
      <c r="O449" s="93"/>
      <c r="Q449" s="61"/>
    </row>
    <row r="450" spans="1:17" s="55" customFormat="1" ht="20.25" customHeight="1" x14ac:dyDescent="0.2">
      <c r="A450" s="56">
        <v>57466</v>
      </c>
      <c r="B450" s="57">
        <f t="shared" si="43"/>
        <v>0</v>
      </c>
      <c r="C450" s="150"/>
      <c r="D450" s="58">
        <f t="shared" si="44"/>
        <v>0</v>
      </c>
      <c r="E450" s="59">
        <f t="shared" si="42"/>
        <v>0</v>
      </c>
      <c r="F450" s="58">
        <f t="shared" si="45"/>
        <v>0</v>
      </c>
      <c r="G450" s="60" t="e">
        <f>IF(AND(C450&lt;&gt;"",SUM(G$32:G449)&lt;E$23),$E$23/$E$28,0)</f>
        <v>#N/A</v>
      </c>
      <c r="H450" s="58">
        <f t="shared" si="46"/>
        <v>0</v>
      </c>
      <c r="I450" s="58">
        <f t="shared" si="48"/>
        <v>0</v>
      </c>
      <c r="J450" s="92" t="str">
        <f t="shared" si="47"/>
        <v>2056–2057</v>
      </c>
      <c r="K450" s="92"/>
      <c r="L450" s="103"/>
      <c r="M450" s="92"/>
      <c r="N450" s="101"/>
      <c r="O450" s="93"/>
      <c r="Q450" s="61"/>
    </row>
    <row r="451" spans="1:17" s="55" customFormat="1" ht="20.25" customHeight="1" x14ac:dyDescent="0.2">
      <c r="A451" s="56">
        <v>57497</v>
      </c>
      <c r="B451" s="57">
        <f t="shared" si="43"/>
        <v>0</v>
      </c>
      <c r="C451" s="150"/>
      <c r="D451" s="58">
        <f t="shared" si="44"/>
        <v>0</v>
      </c>
      <c r="E451" s="59">
        <f t="shared" si="42"/>
        <v>0</v>
      </c>
      <c r="F451" s="58">
        <f t="shared" si="45"/>
        <v>0</v>
      </c>
      <c r="G451" s="60" t="e">
        <f>IF(AND(C451&lt;&gt;"",SUM(G$32:G450)&lt;E$23),$E$23/$E$28,0)</f>
        <v>#N/A</v>
      </c>
      <c r="H451" s="58">
        <f t="shared" si="46"/>
        <v>0</v>
      </c>
      <c r="I451" s="58">
        <f t="shared" si="48"/>
        <v>0</v>
      </c>
      <c r="J451" s="92" t="str">
        <f t="shared" si="47"/>
        <v>2056–2057</v>
      </c>
      <c r="K451" s="92"/>
      <c r="L451" s="103"/>
      <c r="M451" s="92"/>
      <c r="N451" s="101"/>
      <c r="O451" s="93"/>
      <c r="Q451" s="61"/>
    </row>
    <row r="452" spans="1:17" s="55" customFormat="1" ht="20.25" customHeight="1" x14ac:dyDescent="0.2">
      <c r="A452" s="56">
        <v>57527</v>
      </c>
      <c r="B452" s="57">
        <f t="shared" si="43"/>
        <v>0</v>
      </c>
      <c r="C452" s="150"/>
      <c r="D452" s="58">
        <f t="shared" si="44"/>
        <v>0</v>
      </c>
      <c r="E452" s="59">
        <f t="shared" si="42"/>
        <v>0</v>
      </c>
      <c r="F452" s="58">
        <f t="shared" si="45"/>
        <v>0</v>
      </c>
      <c r="G452" s="60" t="e">
        <f>IF(AND(C452&lt;&gt;"",SUM(G$32:G451)&lt;E$23),$E$23/$E$28,0)</f>
        <v>#N/A</v>
      </c>
      <c r="H452" s="58">
        <f t="shared" si="46"/>
        <v>0</v>
      </c>
      <c r="I452" s="58">
        <f t="shared" si="48"/>
        <v>0</v>
      </c>
      <c r="J452" s="92" t="str">
        <f t="shared" si="47"/>
        <v>2057–2058</v>
      </c>
      <c r="K452" s="92"/>
      <c r="L452" s="103"/>
      <c r="M452" s="92"/>
      <c r="N452" s="101"/>
      <c r="O452" s="93"/>
      <c r="Q452" s="61"/>
    </row>
    <row r="453" spans="1:17" s="55" customFormat="1" ht="20.25" customHeight="1" x14ac:dyDescent="0.2">
      <c r="A453" s="56">
        <v>57558</v>
      </c>
      <c r="B453" s="57">
        <f t="shared" si="43"/>
        <v>0</v>
      </c>
      <c r="C453" s="150"/>
      <c r="D453" s="58">
        <f t="shared" si="44"/>
        <v>0</v>
      </c>
      <c r="E453" s="59">
        <f t="shared" si="42"/>
        <v>0</v>
      </c>
      <c r="F453" s="58">
        <f t="shared" si="45"/>
        <v>0</v>
      </c>
      <c r="G453" s="60" t="e">
        <f>IF(AND(C453&lt;&gt;"",SUM(G$32:G452)&lt;E$23),$E$23/$E$28,0)</f>
        <v>#N/A</v>
      </c>
      <c r="H453" s="58">
        <f t="shared" si="46"/>
        <v>0</v>
      </c>
      <c r="I453" s="58">
        <f t="shared" si="48"/>
        <v>0</v>
      </c>
      <c r="J453" s="92" t="str">
        <f t="shared" si="47"/>
        <v>2057–2058</v>
      </c>
      <c r="K453" s="92"/>
      <c r="L453" s="103"/>
      <c r="M453" s="92"/>
      <c r="N453" s="101"/>
      <c r="O453" s="93"/>
      <c r="Q453" s="61"/>
    </row>
    <row r="454" spans="1:17" s="55" customFormat="1" ht="20.25" customHeight="1" x14ac:dyDescent="0.2">
      <c r="A454" s="56">
        <v>57589</v>
      </c>
      <c r="B454" s="57">
        <f t="shared" si="43"/>
        <v>0</v>
      </c>
      <c r="C454" s="150"/>
      <c r="D454" s="58">
        <f t="shared" si="44"/>
        <v>0</v>
      </c>
      <c r="E454" s="59">
        <f t="shared" si="42"/>
        <v>0</v>
      </c>
      <c r="F454" s="58">
        <f t="shared" si="45"/>
        <v>0</v>
      </c>
      <c r="G454" s="60" t="e">
        <f>IF(AND(C454&lt;&gt;"",SUM(G$32:G453)&lt;E$23),$E$23/$E$28,0)</f>
        <v>#N/A</v>
      </c>
      <c r="H454" s="58">
        <f t="shared" si="46"/>
        <v>0</v>
      </c>
      <c r="I454" s="58">
        <f t="shared" si="48"/>
        <v>0</v>
      </c>
      <c r="J454" s="92" t="str">
        <f t="shared" si="47"/>
        <v>2057–2058</v>
      </c>
      <c r="K454" s="92"/>
      <c r="L454" s="103"/>
      <c r="M454" s="92"/>
      <c r="N454" s="101"/>
      <c r="O454" s="93"/>
      <c r="Q454" s="61"/>
    </row>
    <row r="455" spans="1:17" s="55" customFormat="1" ht="20.25" customHeight="1" x14ac:dyDescent="0.2">
      <c r="A455" s="56">
        <v>57619</v>
      </c>
      <c r="B455" s="57">
        <f t="shared" si="43"/>
        <v>0</v>
      </c>
      <c r="C455" s="150"/>
      <c r="D455" s="58">
        <f t="shared" si="44"/>
        <v>0</v>
      </c>
      <c r="E455" s="59">
        <f t="shared" si="42"/>
        <v>0</v>
      </c>
      <c r="F455" s="58">
        <f t="shared" si="45"/>
        <v>0</v>
      </c>
      <c r="G455" s="60" t="e">
        <f>IF(AND(C455&lt;&gt;"",SUM(G$32:G454)&lt;E$23),$E$23/$E$28,0)</f>
        <v>#N/A</v>
      </c>
      <c r="H455" s="58">
        <f t="shared" si="46"/>
        <v>0</v>
      </c>
      <c r="I455" s="58">
        <f t="shared" si="48"/>
        <v>0</v>
      </c>
      <c r="J455" s="92" t="str">
        <f t="shared" si="47"/>
        <v>2057–2058</v>
      </c>
      <c r="K455" s="92"/>
      <c r="L455" s="103"/>
      <c r="M455" s="92"/>
      <c r="N455" s="101"/>
      <c r="O455" s="93"/>
      <c r="Q455" s="61"/>
    </row>
    <row r="456" spans="1:17" s="55" customFormat="1" ht="20.25" customHeight="1" x14ac:dyDescent="0.2">
      <c r="A456" s="56">
        <v>57650</v>
      </c>
      <c r="B456" s="57">
        <f t="shared" si="43"/>
        <v>0</v>
      </c>
      <c r="C456" s="150"/>
      <c r="D456" s="58">
        <f t="shared" si="44"/>
        <v>0</v>
      </c>
      <c r="E456" s="59">
        <f t="shared" si="42"/>
        <v>0</v>
      </c>
      <c r="F456" s="58">
        <f t="shared" si="45"/>
        <v>0</v>
      </c>
      <c r="G456" s="60" t="e">
        <f>IF(AND(C456&lt;&gt;"",SUM(G$32:G455)&lt;E$23),$E$23/$E$28,0)</f>
        <v>#N/A</v>
      </c>
      <c r="H456" s="58">
        <f t="shared" si="46"/>
        <v>0</v>
      </c>
      <c r="I456" s="58">
        <f t="shared" si="48"/>
        <v>0</v>
      </c>
      <c r="J456" s="92" t="str">
        <f t="shared" si="47"/>
        <v>2057–2058</v>
      </c>
      <c r="K456" s="92"/>
      <c r="L456" s="103"/>
      <c r="M456" s="92"/>
      <c r="N456" s="101"/>
      <c r="O456" s="93"/>
      <c r="Q456" s="61"/>
    </row>
    <row r="457" spans="1:17" s="55" customFormat="1" ht="20.25" customHeight="1" x14ac:dyDescent="0.2">
      <c r="A457" s="56">
        <v>57680</v>
      </c>
      <c r="B457" s="57">
        <f t="shared" si="43"/>
        <v>0</v>
      </c>
      <c r="C457" s="150"/>
      <c r="D457" s="58">
        <f t="shared" si="44"/>
        <v>0</v>
      </c>
      <c r="E457" s="59">
        <f t="shared" si="42"/>
        <v>0</v>
      </c>
      <c r="F457" s="58">
        <f t="shared" si="45"/>
        <v>0</v>
      </c>
      <c r="G457" s="60" t="e">
        <f>IF(AND(C457&lt;&gt;"",SUM(G$32:G456)&lt;E$23),$E$23/$E$28,0)</f>
        <v>#N/A</v>
      </c>
      <c r="H457" s="58">
        <f t="shared" si="46"/>
        <v>0</v>
      </c>
      <c r="I457" s="58">
        <f t="shared" si="48"/>
        <v>0</v>
      </c>
      <c r="J457" s="92" t="str">
        <f t="shared" si="47"/>
        <v>2057–2058</v>
      </c>
      <c r="K457" s="92"/>
      <c r="L457" s="103"/>
      <c r="M457" s="92"/>
      <c r="N457" s="101"/>
      <c r="O457" s="93"/>
      <c r="Q457" s="61"/>
    </row>
    <row r="458" spans="1:17" s="55" customFormat="1" ht="20.25" customHeight="1" x14ac:dyDescent="0.2">
      <c r="A458" s="56">
        <v>57711</v>
      </c>
      <c r="B458" s="57">
        <f t="shared" si="43"/>
        <v>0</v>
      </c>
      <c r="C458" s="150"/>
      <c r="D458" s="58">
        <f t="shared" si="44"/>
        <v>0</v>
      </c>
      <c r="E458" s="59">
        <f t="shared" si="42"/>
        <v>0</v>
      </c>
      <c r="F458" s="58">
        <f t="shared" si="45"/>
        <v>0</v>
      </c>
      <c r="G458" s="60" t="e">
        <f>IF(AND(C458&lt;&gt;"",SUM(G$32:G457)&lt;E$23),$E$23/$E$28,0)</f>
        <v>#N/A</v>
      </c>
      <c r="H458" s="58">
        <f t="shared" si="46"/>
        <v>0</v>
      </c>
      <c r="I458" s="58">
        <f t="shared" si="48"/>
        <v>0</v>
      </c>
      <c r="J458" s="92" t="str">
        <f t="shared" si="47"/>
        <v>2057–2058</v>
      </c>
      <c r="K458" s="92"/>
      <c r="L458" s="103"/>
      <c r="M458" s="92"/>
      <c r="N458" s="101"/>
      <c r="O458" s="93"/>
      <c r="Q458" s="61"/>
    </row>
    <row r="459" spans="1:17" s="55" customFormat="1" ht="20.25" customHeight="1" x14ac:dyDescent="0.2">
      <c r="A459" s="56">
        <v>57742</v>
      </c>
      <c r="B459" s="57">
        <f t="shared" si="43"/>
        <v>0</v>
      </c>
      <c r="C459" s="150"/>
      <c r="D459" s="58">
        <f t="shared" si="44"/>
        <v>0</v>
      </c>
      <c r="E459" s="59">
        <f t="shared" si="42"/>
        <v>0</v>
      </c>
      <c r="F459" s="58">
        <f t="shared" si="45"/>
        <v>0</v>
      </c>
      <c r="G459" s="60" t="e">
        <f>IF(AND(C459&lt;&gt;"",SUM(G$32:G458)&lt;E$23),$E$23/$E$28,0)</f>
        <v>#N/A</v>
      </c>
      <c r="H459" s="58">
        <f t="shared" si="46"/>
        <v>0</v>
      </c>
      <c r="I459" s="58">
        <f t="shared" si="48"/>
        <v>0</v>
      </c>
      <c r="J459" s="92" t="str">
        <f t="shared" si="47"/>
        <v>2057–2058</v>
      </c>
      <c r="K459" s="92"/>
      <c r="L459" s="103"/>
      <c r="M459" s="92"/>
      <c r="N459" s="101"/>
      <c r="O459" s="93"/>
      <c r="Q459" s="61"/>
    </row>
    <row r="460" spans="1:17" s="55" customFormat="1" ht="20.25" customHeight="1" x14ac:dyDescent="0.2">
      <c r="A460" s="56">
        <v>57770</v>
      </c>
      <c r="B460" s="57">
        <f t="shared" si="43"/>
        <v>0</v>
      </c>
      <c r="C460" s="150"/>
      <c r="D460" s="58">
        <f t="shared" si="44"/>
        <v>0</v>
      </c>
      <c r="E460" s="59">
        <f t="shared" si="42"/>
        <v>0</v>
      </c>
      <c r="F460" s="58">
        <f t="shared" si="45"/>
        <v>0</v>
      </c>
      <c r="G460" s="60" t="e">
        <f>IF(AND(C460&lt;&gt;"",SUM(G$32:G459)&lt;E$23),$E$23/$E$28,0)</f>
        <v>#N/A</v>
      </c>
      <c r="H460" s="58">
        <f t="shared" si="46"/>
        <v>0</v>
      </c>
      <c r="I460" s="58">
        <f t="shared" si="48"/>
        <v>0</v>
      </c>
      <c r="J460" s="92" t="str">
        <f t="shared" si="47"/>
        <v>2057–2058</v>
      </c>
      <c r="K460" s="92"/>
      <c r="L460" s="103"/>
      <c r="M460" s="92"/>
      <c r="N460" s="101"/>
      <c r="O460" s="93"/>
      <c r="Q460" s="61"/>
    </row>
    <row r="461" spans="1:17" s="55" customFormat="1" ht="20.25" customHeight="1" x14ac:dyDescent="0.2">
      <c r="A461" s="56">
        <v>57801</v>
      </c>
      <c r="B461" s="57">
        <f t="shared" si="43"/>
        <v>0</v>
      </c>
      <c r="C461" s="150"/>
      <c r="D461" s="58">
        <f t="shared" si="44"/>
        <v>0</v>
      </c>
      <c r="E461" s="59">
        <f t="shared" si="42"/>
        <v>0</v>
      </c>
      <c r="F461" s="58">
        <f t="shared" si="45"/>
        <v>0</v>
      </c>
      <c r="G461" s="60" t="e">
        <f>IF(AND(C461&lt;&gt;"",SUM(G$32:G460)&lt;E$23),$E$23/$E$28,0)</f>
        <v>#N/A</v>
      </c>
      <c r="H461" s="58">
        <f t="shared" si="46"/>
        <v>0</v>
      </c>
      <c r="I461" s="58">
        <f t="shared" si="48"/>
        <v>0</v>
      </c>
      <c r="J461" s="92" t="str">
        <f t="shared" si="47"/>
        <v>2057–2058</v>
      </c>
      <c r="K461" s="92"/>
      <c r="L461" s="103"/>
      <c r="M461" s="92"/>
      <c r="N461" s="101"/>
      <c r="O461" s="93"/>
      <c r="Q461" s="61"/>
    </row>
    <row r="462" spans="1:17" s="55" customFormat="1" ht="20.25" customHeight="1" x14ac:dyDescent="0.2">
      <c r="A462" s="56">
        <v>57831</v>
      </c>
      <c r="B462" s="57">
        <f t="shared" si="43"/>
        <v>0</v>
      </c>
      <c r="C462" s="150"/>
      <c r="D462" s="58">
        <f t="shared" si="44"/>
        <v>0</v>
      </c>
      <c r="E462" s="59">
        <f t="shared" si="42"/>
        <v>0</v>
      </c>
      <c r="F462" s="58">
        <f t="shared" si="45"/>
        <v>0</v>
      </c>
      <c r="G462" s="60" t="e">
        <f>IF(AND(C462&lt;&gt;"",SUM(G$32:G461)&lt;E$23),$E$23/$E$28,0)</f>
        <v>#N/A</v>
      </c>
      <c r="H462" s="58">
        <f t="shared" si="46"/>
        <v>0</v>
      </c>
      <c r="I462" s="58">
        <f t="shared" si="48"/>
        <v>0</v>
      </c>
      <c r="J462" s="92" t="str">
        <f t="shared" si="47"/>
        <v>2057–2058</v>
      </c>
      <c r="K462" s="92"/>
      <c r="L462" s="103"/>
      <c r="M462" s="92"/>
      <c r="N462" s="101"/>
      <c r="O462" s="93"/>
      <c r="Q462" s="61"/>
    </row>
    <row r="463" spans="1:17" s="55" customFormat="1" ht="20.25" customHeight="1" x14ac:dyDescent="0.2">
      <c r="A463" s="56">
        <v>57862</v>
      </c>
      <c r="B463" s="57">
        <f t="shared" si="43"/>
        <v>0</v>
      </c>
      <c r="C463" s="150"/>
      <c r="D463" s="58">
        <f t="shared" si="44"/>
        <v>0</v>
      </c>
      <c r="E463" s="59">
        <f t="shared" si="42"/>
        <v>0</v>
      </c>
      <c r="F463" s="58">
        <f t="shared" si="45"/>
        <v>0</v>
      </c>
      <c r="G463" s="60" t="e">
        <f>IF(AND(C463&lt;&gt;"",SUM(G$32:G462)&lt;E$23),$E$23/$E$28,0)</f>
        <v>#N/A</v>
      </c>
      <c r="H463" s="58">
        <f t="shared" si="46"/>
        <v>0</v>
      </c>
      <c r="I463" s="58">
        <f t="shared" si="48"/>
        <v>0</v>
      </c>
      <c r="J463" s="92" t="str">
        <f t="shared" si="47"/>
        <v>2057–2058</v>
      </c>
      <c r="K463" s="92"/>
      <c r="L463" s="103"/>
      <c r="M463" s="92"/>
      <c r="N463" s="101"/>
      <c r="O463" s="93"/>
      <c r="Q463" s="61"/>
    </row>
    <row r="464" spans="1:17" s="55" customFormat="1" ht="20.25" customHeight="1" x14ac:dyDescent="0.2">
      <c r="A464" s="56">
        <v>57892</v>
      </c>
      <c r="B464" s="57">
        <f t="shared" si="43"/>
        <v>0</v>
      </c>
      <c r="C464" s="150"/>
      <c r="D464" s="58">
        <f t="shared" si="44"/>
        <v>0</v>
      </c>
      <c r="E464" s="59">
        <f t="shared" si="42"/>
        <v>0</v>
      </c>
      <c r="F464" s="58">
        <f t="shared" si="45"/>
        <v>0</v>
      </c>
      <c r="G464" s="60" t="e">
        <f>IF(AND(C464&lt;&gt;"",SUM(G$32:G463)&lt;E$23),$E$23/$E$28,0)</f>
        <v>#N/A</v>
      </c>
      <c r="H464" s="58">
        <f t="shared" si="46"/>
        <v>0</v>
      </c>
      <c r="I464" s="58">
        <f t="shared" si="48"/>
        <v>0</v>
      </c>
      <c r="J464" s="92" t="str">
        <f t="shared" si="47"/>
        <v>2058–2059</v>
      </c>
      <c r="K464" s="92"/>
      <c r="L464" s="103"/>
      <c r="M464" s="92"/>
      <c r="N464" s="101"/>
      <c r="O464" s="93"/>
      <c r="Q464" s="61"/>
    </row>
    <row r="465" spans="1:17" s="55" customFormat="1" ht="20.25" customHeight="1" x14ac:dyDescent="0.2">
      <c r="A465" s="56">
        <v>57923</v>
      </c>
      <c r="B465" s="57">
        <f t="shared" si="43"/>
        <v>0</v>
      </c>
      <c r="C465" s="150"/>
      <c r="D465" s="58">
        <f t="shared" si="44"/>
        <v>0</v>
      </c>
      <c r="E465" s="59">
        <f t="shared" si="42"/>
        <v>0</v>
      </c>
      <c r="F465" s="58">
        <f t="shared" si="45"/>
        <v>0</v>
      </c>
      <c r="G465" s="60" t="e">
        <f>IF(AND(C465&lt;&gt;"",SUM(G$32:G464)&lt;E$23),$E$23/$E$28,0)</f>
        <v>#N/A</v>
      </c>
      <c r="H465" s="58">
        <f t="shared" si="46"/>
        <v>0</v>
      </c>
      <c r="I465" s="58">
        <f t="shared" si="48"/>
        <v>0</v>
      </c>
      <c r="J465" s="92" t="str">
        <f t="shared" si="47"/>
        <v>2058–2059</v>
      </c>
      <c r="K465" s="92"/>
      <c r="L465" s="103"/>
      <c r="M465" s="92"/>
      <c r="N465" s="101"/>
      <c r="O465" s="93"/>
      <c r="Q465" s="61"/>
    </row>
    <row r="466" spans="1:17" s="55" customFormat="1" ht="20.25" customHeight="1" x14ac:dyDescent="0.2">
      <c r="A466" s="56">
        <v>57954</v>
      </c>
      <c r="B466" s="57">
        <f t="shared" si="43"/>
        <v>0</v>
      </c>
      <c r="C466" s="150"/>
      <c r="D466" s="58">
        <f t="shared" si="44"/>
        <v>0</v>
      </c>
      <c r="E466" s="59">
        <f t="shared" si="42"/>
        <v>0</v>
      </c>
      <c r="F466" s="58">
        <f t="shared" si="45"/>
        <v>0</v>
      </c>
      <c r="G466" s="60" t="e">
        <f>IF(AND(C466&lt;&gt;"",SUM(G$32:G465)&lt;E$23),$E$23/$E$28,0)</f>
        <v>#N/A</v>
      </c>
      <c r="H466" s="58">
        <f t="shared" si="46"/>
        <v>0</v>
      </c>
      <c r="I466" s="58">
        <f t="shared" si="48"/>
        <v>0</v>
      </c>
      <c r="J466" s="92" t="str">
        <f t="shared" si="47"/>
        <v>2058–2059</v>
      </c>
      <c r="K466" s="92"/>
      <c r="L466" s="103"/>
      <c r="M466" s="92"/>
      <c r="N466" s="101"/>
      <c r="O466" s="93"/>
      <c r="Q466" s="61"/>
    </row>
    <row r="467" spans="1:17" s="55" customFormat="1" ht="20.25" customHeight="1" x14ac:dyDescent="0.2">
      <c r="A467" s="56">
        <v>57984</v>
      </c>
      <c r="B467" s="57">
        <f t="shared" si="43"/>
        <v>0</v>
      </c>
      <c r="C467" s="150"/>
      <c r="D467" s="58">
        <f t="shared" si="44"/>
        <v>0</v>
      </c>
      <c r="E467" s="59">
        <f t="shared" si="42"/>
        <v>0</v>
      </c>
      <c r="F467" s="58">
        <f t="shared" si="45"/>
        <v>0</v>
      </c>
      <c r="G467" s="60" t="e">
        <f>IF(AND(C467&lt;&gt;"",SUM(G$32:G466)&lt;E$23),$E$23/$E$28,0)</f>
        <v>#N/A</v>
      </c>
      <c r="H467" s="58">
        <f t="shared" si="46"/>
        <v>0</v>
      </c>
      <c r="I467" s="58">
        <f t="shared" si="48"/>
        <v>0</v>
      </c>
      <c r="J467" s="92" t="str">
        <f t="shared" si="47"/>
        <v>2058–2059</v>
      </c>
      <c r="K467" s="92"/>
      <c r="L467" s="103"/>
      <c r="M467" s="92"/>
      <c r="N467" s="101"/>
      <c r="O467" s="93"/>
      <c r="Q467" s="61"/>
    </row>
    <row r="468" spans="1:17" s="55" customFormat="1" ht="20.25" customHeight="1" x14ac:dyDescent="0.2">
      <c r="A468" s="56">
        <v>58015</v>
      </c>
      <c r="B468" s="57">
        <f t="shared" si="43"/>
        <v>0</v>
      </c>
      <c r="C468" s="150"/>
      <c r="D468" s="58">
        <f t="shared" si="44"/>
        <v>0</v>
      </c>
      <c r="E468" s="59">
        <f t="shared" si="42"/>
        <v>0</v>
      </c>
      <c r="F468" s="58">
        <f t="shared" si="45"/>
        <v>0</v>
      </c>
      <c r="G468" s="60" t="e">
        <f>IF(AND(C468&lt;&gt;"",SUM(G$32:G467)&lt;E$23),$E$23/$E$28,0)</f>
        <v>#N/A</v>
      </c>
      <c r="H468" s="58">
        <f t="shared" si="46"/>
        <v>0</v>
      </c>
      <c r="I468" s="58">
        <f t="shared" si="48"/>
        <v>0</v>
      </c>
      <c r="J468" s="92" t="str">
        <f t="shared" si="47"/>
        <v>2058–2059</v>
      </c>
      <c r="K468" s="92"/>
      <c r="L468" s="103"/>
      <c r="M468" s="92"/>
      <c r="N468" s="101"/>
      <c r="O468" s="93"/>
      <c r="Q468" s="61"/>
    </row>
    <row r="469" spans="1:17" s="55" customFormat="1" ht="20.25" customHeight="1" x14ac:dyDescent="0.2">
      <c r="A469" s="56">
        <v>58045</v>
      </c>
      <c r="B469" s="57">
        <f t="shared" si="43"/>
        <v>0</v>
      </c>
      <c r="C469" s="150"/>
      <c r="D469" s="58">
        <f t="shared" si="44"/>
        <v>0</v>
      </c>
      <c r="E469" s="59">
        <f t="shared" si="42"/>
        <v>0</v>
      </c>
      <c r="F469" s="58">
        <f t="shared" si="45"/>
        <v>0</v>
      </c>
      <c r="G469" s="60" t="e">
        <f>IF(AND(C469&lt;&gt;"",SUM(G$32:G468)&lt;E$23),$E$23/$E$28,0)</f>
        <v>#N/A</v>
      </c>
      <c r="H469" s="58">
        <f t="shared" si="46"/>
        <v>0</v>
      </c>
      <c r="I469" s="58">
        <f t="shared" si="48"/>
        <v>0</v>
      </c>
      <c r="J469" s="92" t="str">
        <f t="shared" si="47"/>
        <v>2058–2059</v>
      </c>
      <c r="K469" s="92"/>
      <c r="L469" s="103"/>
      <c r="M469" s="92"/>
      <c r="N469" s="101"/>
      <c r="O469" s="93"/>
      <c r="Q469" s="61"/>
    </row>
    <row r="470" spans="1:17" s="55" customFormat="1" ht="20.25" customHeight="1" x14ac:dyDescent="0.2">
      <c r="A470" s="56">
        <v>58076</v>
      </c>
      <c r="B470" s="57">
        <f t="shared" si="43"/>
        <v>0</v>
      </c>
      <c r="C470" s="150"/>
      <c r="D470" s="58">
        <f t="shared" si="44"/>
        <v>0</v>
      </c>
      <c r="E470" s="59">
        <f t="shared" si="42"/>
        <v>0</v>
      </c>
      <c r="F470" s="58">
        <f t="shared" si="45"/>
        <v>0</v>
      </c>
      <c r="G470" s="60" t="e">
        <f>IF(AND(C470&lt;&gt;"",SUM(G$32:G469)&lt;E$23),$E$23/$E$28,0)</f>
        <v>#N/A</v>
      </c>
      <c r="H470" s="58">
        <f t="shared" si="46"/>
        <v>0</v>
      </c>
      <c r="I470" s="58">
        <f t="shared" si="48"/>
        <v>0</v>
      </c>
      <c r="J470" s="92" t="str">
        <f t="shared" si="47"/>
        <v>2058–2059</v>
      </c>
      <c r="K470" s="92"/>
      <c r="L470" s="103"/>
      <c r="M470" s="92"/>
      <c r="N470" s="101"/>
      <c r="O470" s="93"/>
      <c r="Q470" s="61"/>
    </row>
    <row r="471" spans="1:17" s="55" customFormat="1" ht="20.25" customHeight="1" x14ac:dyDescent="0.2">
      <c r="A471" s="56">
        <v>58107</v>
      </c>
      <c r="B471" s="57">
        <f t="shared" si="43"/>
        <v>0</v>
      </c>
      <c r="C471" s="150"/>
      <c r="D471" s="58">
        <f t="shared" si="44"/>
        <v>0</v>
      </c>
      <c r="E471" s="59">
        <f t="shared" si="42"/>
        <v>0</v>
      </c>
      <c r="F471" s="58">
        <f t="shared" si="45"/>
        <v>0</v>
      </c>
      <c r="G471" s="60" t="e">
        <f>IF(AND(C471&lt;&gt;"",SUM(G$32:G470)&lt;E$23),$E$23/$E$28,0)</f>
        <v>#N/A</v>
      </c>
      <c r="H471" s="58">
        <f t="shared" si="46"/>
        <v>0</v>
      </c>
      <c r="I471" s="58">
        <f t="shared" si="48"/>
        <v>0</v>
      </c>
      <c r="J471" s="92" t="str">
        <f t="shared" si="47"/>
        <v>2058–2059</v>
      </c>
      <c r="K471" s="92"/>
      <c r="L471" s="103"/>
      <c r="M471" s="92"/>
      <c r="N471" s="101"/>
      <c r="O471" s="93"/>
      <c r="Q471" s="61"/>
    </row>
    <row r="472" spans="1:17" s="55" customFormat="1" ht="20.25" customHeight="1" x14ac:dyDescent="0.2">
      <c r="A472" s="56">
        <v>58135</v>
      </c>
      <c r="B472" s="57">
        <f t="shared" si="43"/>
        <v>0</v>
      </c>
      <c r="C472" s="150"/>
      <c r="D472" s="58">
        <f t="shared" si="44"/>
        <v>0</v>
      </c>
      <c r="E472" s="59">
        <f t="shared" si="42"/>
        <v>0</v>
      </c>
      <c r="F472" s="58">
        <f t="shared" si="45"/>
        <v>0</v>
      </c>
      <c r="G472" s="60" t="e">
        <f>IF(AND(C472&lt;&gt;"",SUM(G$32:G471)&lt;E$23),$E$23/$E$28,0)</f>
        <v>#N/A</v>
      </c>
      <c r="H472" s="58">
        <f t="shared" si="46"/>
        <v>0</v>
      </c>
      <c r="I472" s="58">
        <f t="shared" si="48"/>
        <v>0</v>
      </c>
      <c r="J472" s="92" t="str">
        <f t="shared" si="47"/>
        <v>2058–2059</v>
      </c>
      <c r="K472" s="92"/>
      <c r="L472" s="103"/>
      <c r="M472" s="92"/>
      <c r="N472" s="101"/>
      <c r="O472" s="93"/>
      <c r="Q472" s="61"/>
    </row>
    <row r="473" spans="1:17" s="55" customFormat="1" ht="20.25" customHeight="1" x14ac:dyDescent="0.2">
      <c r="A473" s="56">
        <v>58166</v>
      </c>
      <c r="B473" s="57">
        <f t="shared" si="43"/>
        <v>0</v>
      </c>
      <c r="C473" s="150"/>
      <c r="D473" s="58">
        <f t="shared" si="44"/>
        <v>0</v>
      </c>
      <c r="E473" s="59">
        <f t="shared" si="42"/>
        <v>0</v>
      </c>
      <c r="F473" s="58">
        <f t="shared" si="45"/>
        <v>0</v>
      </c>
      <c r="G473" s="60" t="e">
        <f>IF(AND(C473&lt;&gt;"",SUM(G$32:G472)&lt;E$23),$E$23/$E$28,0)</f>
        <v>#N/A</v>
      </c>
      <c r="H473" s="58">
        <f t="shared" si="46"/>
        <v>0</v>
      </c>
      <c r="I473" s="58">
        <f t="shared" si="48"/>
        <v>0</v>
      </c>
      <c r="J473" s="92" t="str">
        <f t="shared" si="47"/>
        <v>2058–2059</v>
      </c>
      <c r="K473" s="92"/>
      <c r="L473" s="103"/>
      <c r="M473" s="92"/>
      <c r="N473" s="101"/>
      <c r="O473" s="93"/>
      <c r="Q473" s="61"/>
    </row>
    <row r="474" spans="1:17" s="55" customFormat="1" ht="20.25" customHeight="1" x14ac:dyDescent="0.2">
      <c r="A474" s="56">
        <v>58196</v>
      </c>
      <c r="B474" s="57">
        <f t="shared" si="43"/>
        <v>0</v>
      </c>
      <c r="C474" s="150"/>
      <c r="D474" s="58">
        <f t="shared" si="44"/>
        <v>0</v>
      </c>
      <c r="E474" s="59">
        <f t="shared" si="42"/>
        <v>0</v>
      </c>
      <c r="F474" s="58">
        <f t="shared" si="45"/>
        <v>0</v>
      </c>
      <c r="G474" s="60" t="e">
        <f>IF(AND(C474&lt;&gt;"",SUM(G$32:G473)&lt;E$23),$E$23/$E$28,0)</f>
        <v>#N/A</v>
      </c>
      <c r="H474" s="58">
        <f t="shared" si="46"/>
        <v>0</v>
      </c>
      <c r="I474" s="58">
        <f t="shared" si="48"/>
        <v>0</v>
      </c>
      <c r="J474" s="92" t="str">
        <f t="shared" si="47"/>
        <v>2058–2059</v>
      </c>
      <c r="K474" s="92"/>
      <c r="L474" s="103"/>
      <c r="M474" s="92"/>
      <c r="N474" s="101"/>
      <c r="O474" s="93"/>
      <c r="Q474" s="61"/>
    </row>
    <row r="475" spans="1:17" s="55" customFormat="1" ht="20.25" customHeight="1" x14ac:dyDescent="0.2">
      <c r="A475" s="56">
        <v>58227</v>
      </c>
      <c r="B475" s="57">
        <f t="shared" si="43"/>
        <v>0</v>
      </c>
      <c r="C475" s="150"/>
      <c r="D475" s="58">
        <f t="shared" si="44"/>
        <v>0</v>
      </c>
      <c r="E475" s="59">
        <f t="shared" si="42"/>
        <v>0</v>
      </c>
      <c r="F475" s="58">
        <f t="shared" si="45"/>
        <v>0</v>
      </c>
      <c r="G475" s="60" t="e">
        <f>IF(AND(C475&lt;&gt;"",SUM(G$32:G474)&lt;E$23),$E$23/$E$28,0)</f>
        <v>#N/A</v>
      </c>
      <c r="H475" s="58">
        <f t="shared" si="46"/>
        <v>0</v>
      </c>
      <c r="I475" s="58">
        <f t="shared" si="48"/>
        <v>0</v>
      </c>
      <c r="J475" s="92" t="str">
        <f t="shared" si="47"/>
        <v>2058–2059</v>
      </c>
      <c r="K475" s="92"/>
      <c r="L475" s="103"/>
      <c r="M475" s="92"/>
      <c r="N475" s="101"/>
      <c r="O475" s="93"/>
      <c r="Q475" s="61"/>
    </row>
    <row r="476" spans="1:17" s="55" customFormat="1" ht="20.25" customHeight="1" x14ac:dyDescent="0.2">
      <c r="A476" s="56">
        <v>58257</v>
      </c>
      <c r="B476" s="57">
        <f t="shared" si="43"/>
        <v>0</v>
      </c>
      <c r="C476" s="150"/>
      <c r="D476" s="58">
        <f t="shared" si="44"/>
        <v>0</v>
      </c>
      <c r="E476" s="59">
        <f t="shared" si="42"/>
        <v>0</v>
      </c>
      <c r="F476" s="58">
        <f t="shared" si="45"/>
        <v>0</v>
      </c>
      <c r="G476" s="60" t="e">
        <f>IF(AND(C476&lt;&gt;"",SUM(G$32:G475)&lt;E$23),$E$23/$E$28,0)</f>
        <v>#N/A</v>
      </c>
      <c r="H476" s="58">
        <f t="shared" si="46"/>
        <v>0</v>
      </c>
      <c r="I476" s="58">
        <f t="shared" si="48"/>
        <v>0</v>
      </c>
      <c r="J476" s="92" t="str">
        <f t="shared" si="47"/>
        <v>2059–2060</v>
      </c>
      <c r="K476" s="92"/>
      <c r="L476" s="103"/>
      <c r="M476" s="92"/>
      <c r="N476" s="101"/>
      <c r="O476" s="93"/>
      <c r="Q476" s="61"/>
    </row>
    <row r="477" spans="1:17" s="55" customFormat="1" ht="20.25" customHeight="1" x14ac:dyDescent="0.2">
      <c r="A477" s="56">
        <v>58288</v>
      </c>
      <c r="B477" s="57">
        <f t="shared" si="43"/>
        <v>0</v>
      </c>
      <c r="C477" s="150"/>
      <c r="D477" s="58">
        <f t="shared" si="44"/>
        <v>0</v>
      </c>
      <c r="E477" s="59">
        <f t="shared" si="42"/>
        <v>0</v>
      </c>
      <c r="F477" s="58">
        <f t="shared" si="45"/>
        <v>0</v>
      </c>
      <c r="G477" s="60" t="e">
        <f>IF(AND(C477&lt;&gt;"",SUM(G$32:G476)&lt;E$23),$E$23/$E$28,0)</f>
        <v>#N/A</v>
      </c>
      <c r="H477" s="58">
        <f t="shared" si="46"/>
        <v>0</v>
      </c>
      <c r="I477" s="58">
        <f t="shared" si="48"/>
        <v>0</v>
      </c>
      <c r="J477" s="92" t="str">
        <f t="shared" si="47"/>
        <v>2059–2060</v>
      </c>
      <c r="K477" s="92"/>
      <c r="L477" s="103"/>
      <c r="M477" s="92"/>
      <c r="N477" s="101"/>
      <c r="O477" s="93"/>
      <c r="Q477" s="61"/>
    </row>
    <row r="478" spans="1:17" s="55" customFormat="1" ht="20.25" customHeight="1" x14ac:dyDescent="0.2">
      <c r="A478" s="56">
        <v>58319</v>
      </c>
      <c r="B478" s="57">
        <f t="shared" si="43"/>
        <v>0</v>
      </c>
      <c r="C478" s="150"/>
      <c r="D478" s="58">
        <f t="shared" si="44"/>
        <v>0</v>
      </c>
      <c r="E478" s="59">
        <f t="shared" si="42"/>
        <v>0</v>
      </c>
      <c r="F478" s="58">
        <f t="shared" si="45"/>
        <v>0</v>
      </c>
      <c r="G478" s="60" t="e">
        <f>IF(AND(C478&lt;&gt;"",SUM(G$32:G477)&lt;E$23),$E$23/$E$28,0)</f>
        <v>#N/A</v>
      </c>
      <c r="H478" s="58">
        <f t="shared" si="46"/>
        <v>0</v>
      </c>
      <c r="I478" s="58">
        <f t="shared" si="48"/>
        <v>0</v>
      </c>
      <c r="J478" s="92" t="str">
        <f t="shared" si="47"/>
        <v>2059–2060</v>
      </c>
      <c r="K478" s="92"/>
      <c r="L478" s="103"/>
      <c r="M478" s="92"/>
      <c r="N478" s="101"/>
      <c r="O478" s="93"/>
      <c r="Q478" s="61"/>
    </row>
    <row r="479" spans="1:17" s="55" customFormat="1" ht="20.25" customHeight="1" x14ac:dyDescent="0.2">
      <c r="A479" s="56">
        <v>58349</v>
      </c>
      <c r="B479" s="57">
        <f t="shared" si="43"/>
        <v>0</v>
      </c>
      <c r="C479" s="150"/>
      <c r="D479" s="58">
        <f t="shared" si="44"/>
        <v>0</v>
      </c>
      <c r="E479" s="59">
        <f t="shared" si="42"/>
        <v>0</v>
      </c>
      <c r="F479" s="58">
        <f t="shared" si="45"/>
        <v>0</v>
      </c>
      <c r="G479" s="60" t="e">
        <f>IF(AND(C479&lt;&gt;"",SUM(G$32:G478)&lt;E$23),$E$23/$E$28,0)</f>
        <v>#N/A</v>
      </c>
      <c r="H479" s="58">
        <f t="shared" si="46"/>
        <v>0</v>
      </c>
      <c r="I479" s="58">
        <f t="shared" si="48"/>
        <v>0</v>
      </c>
      <c r="J479" s="92" t="str">
        <f t="shared" si="47"/>
        <v>2059–2060</v>
      </c>
      <c r="K479" s="92"/>
      <c r="L479" s="103"/>
      <c r="M479" s="92"/>
      <c r="N479" s="101"/>
      <c r="O479" s="93"/>
      <c r="Q479" s="61"/>
    </row>
    <row r="480" spans="1:17" s="55" customFormat="1" ht="20.25" customHeight="1" x14ac:dyDescent="0.2">
      <c r="A480" s="56">
        <v>58380</v>
      </c>
      <c r="B480" s="57">
        <f t="shared" si="43"/>
        <v>0</v>
      </c>
      <c r="C480" s="150"/>
      <c r="D480" s="58">
        <f t="shared" si="44"/>
        <v>0</v>
      </c>
      <c r="E480" s="59">
        <f t="shared" ref="E480:E543" si="49">C480-D480</f>
        <v>0</v>
      </c>
      <c r="F480" s="58">
        <f t="shared" si="45"/>
        <v>0</v>
      </c>
      <c r="G480" s="60" t="e">
        <f>IF(AND(C480&lt;&gt;"",SUM(G$32:G479)&lt;E$23),$E$23/$E$28,0)</f>
        <v>#N/A</v>
      </c>
      <c r="H480" s="58">
        <f t="shared" si="46"/>
        <v>0</v>
      </c>
      <c r="I480" s="58">
        <f t="shared" si="48"/>
        <v>0</v>
      </c>
      <c r="J480" s="92" t="str">
        <f t="shared" si="47"/>
        <v>2059–2060</v>
      </c>
      <c r="K480" s="92"/>
      <c r="L480" s="103"/>
      <c r="M480" s="92"/>
      <c r="N480" s="101"/>
      <c r="O480" s="93"/>
      <c r="Q480" s="61"/>
    </row>
    <row r="481" spans="1:17" s="55" customFormat="1" ht="20.25" customHeight="1" x14ac:dyDescent="0.2">
      <c r="A481" s="56">
        <v>58410</v>
      </c>
      <c r="B481" s="57">
        <f t="shared" ref="B481:B544" si="50">IF(C481&gt;0,C481*-1,C481)</f>
        <v>0</v>
      </c>
      <c r="C481" s="150"/>
      <c r="D481" s="58">
        <f t="shared" ref="D481:D544" si="51">IF(C481="",0,IF($E$14="Beginning",IF(C480&lt;&gt;"",$F480*$E$7/12,0),IF(C480&lt;&gt;"",$F480*$E$7/12,$E$21*$E$7/12)))</f>
        <v>0</v>
      </c>
      <c r="E481" s="59">
        <f t="shared" si="49"/>
        <v>0</v>
      </c>
      <c r="F481" s="58">
        <f t="shared" ref="F481:F544" si="52">IF(C481="",0,IF(C480="",$E$21-E481,IF(C481&lt;&gt;"",F480-E481)))</f>
        <v>0</v>
      </c>
      <c r="G481" s="60" t="e">
        <f>IF(AND(C481&lt;&gt;"",SUM(G$32:G480)&lt;E$23),$E$23/$E$28,0)</f>
        <v>#N/A</v>
      </c>
      <c r="H481" s="58">
        <f t="shared" ref="H481:H544" si="53">IF(C481&lt;&gt;"",G481+H480,0)</f>
        <v>0</v>
      </c>
      <c r="I481" s="58">
        <f t="shared" si="48"/>
        <v>0</v>
      </c>
      <c r="J481" s="92" t="str">
        <f t="shared" ref="J481:J544" si="54">IF(OR(MONTH(A481)=1,MONTH(A481)=2,MONTH(A481)=3,MONTH(A481)=4,MONTH(A481)=5,MONTH(A481)=6),YEAR(A481)-1&amp;"–"&amp;YEAR(A481),YEAR(A481)&amp;"–"&amp;YEAR(A481)+1)</f>
        <v>2059–2060</v>
      </c>
      <c r="K481" s="92"/>
      <c r="L481" s="103"/>
      <c r="M481" s="92"/>
      <c r="N481" s="101"/>
      <c r="O481" s="93"/>
      <c r="Q481" s="61"/>
    </row>
    <row r="482" spans="1:17" s="55" customFormat="1" ht="20.25" customHeight="1" x14ac:dyDescent="0.2">
      <c r="A482" s="56">
        <v>58441</v>
      </c>
      <c r="B482" s="57">
        <f t="shared" si="50"/>
        <v>0</v>
      </c>
      <c r="C482" s="150"/>
      <c r="D482" s="58">
        <f t="shared" si="51"/>
        <v>0</v>
      </c>
      <c r="E482" s="59">
        <f t="shared" si="49"/>
        <v>0</v>
      </c>
      <c r="F482" s="58">
        <f t="shared" si="52"/>
        <v>0</v>
      </c>
      <c r="G482" s="60" t="e">
        <f>IF(AND(C482&lt;&gt;"",SUM(G$32:G481)&lt;E$23),$E$23/$E$28,0)</f>
        <v>#N/A</v>
      </c>
      <c r="H482" s="58">
        <f t="shared" si="53"/>
        <v>0</v>
      </c>
      <c r="I482" s="58">
        <f t="shared" si="48"/>
        <v>0</v>
      </c>
      <c r="J482" s="92" t="str">
        <f t="shared" si="54"/>
        <v>2059–2060</v>
      </c>
      <c r="K482" s="92"/>
      <c r="L482" s="103"/>
      <c r="M482" s="92"/>
      <c r="N482" s="101"/>
      <c r="O482" s="93"/>
      <c r="Q482" s="61"/>
    </row>
    <row r="483" spans="1:17" s="55" customFormat="1" ht="20.25" customHeight="1" x14ac:dyDescent="0.2">
      <c r="A483" s="56">
        <v>58472</v>
      </c>
      <c r="B483" s="57">
        <f t="shared" si="50"/>
        <v>0</v>
      </c>
      <c r="C483" s="150"/>
      <c r="D483" s="58">
        <f t="shared" si="51"/>
        <v>0</v>
      </c>
      <c r="E483" s="59">
        <f t="shared" si="49"/>
        <v>0</v>
      </c>
      <c r="F483" s="58">
        <f t="shared" si="52"/>
        <v>0</v>
      </c>
      <c r="G483" s="60" t="e">
        <f>IF(AND(C483&lt;&gt;"",SUM(G$32:G482)&lt;E$23),$E$23/$E$28,0)</f>
        <v>#N/A</v>
      </c>
      <c r="H483" s="58">
        <f t="shared" si="53"/>
        <v>0</v>
      </c>
      <c r="I483" s="58">
        <f t="shared" ref="I483:I546" si="55">IF(C483&lt;&gt;"",$E$23-H483,0)</f>
        <v>0</v>
      </c>
      <c r="J483" s="92" t="str">
        <f t="shared" si="54"/>
        <v>2059–2060</v>
      </c>
      <c r="K483" s="92"/>
      <c r="L483" s="103"/>
      <c r="M483" s="92"/>
      <c r="N483" s="101"/>
      <c r="O483" s="93"/>
      <c r="Q483" s="61"/>
    </row>
    <row r="484" spans="1:17" s="55" customFormat="1" ht="20.25" customHeight="1" x14ac:dyDescent="0.2">
      <c r="A484" s="56">
        <v>58501</v>
      </c>
      <c r="B484" s="57">
        <f t="shared" si="50"/>
        <v>0</v>
      </c>
      <c r="C484" s="150"/>
      <c r="D484" s="58">
        <f t="shared" si="51"/>
        <v>0</v>
      </c>
      <c r="E484" s="59">
        <f t="shared" si="49"/>
        <v>0</v>
      </c>
      <c r="F484" s="58">
        <f t="shared" si="52"/>
        <v>0</v>
      </c>
      <c r="G484" s="60" t="e">
        <f>IF(AND(C484&lt;&gt;"",SUM(G$32:G483)&lt;E$23),$E$23/$E$28,0)</f>
        <v>#N/A</v>
      </c>
      <c r="H484" s="58">
        <f t="shared" si="53"/>
        <v>0</v>
      </c>
      <c r="I484" s="58">
        <f t="shared" si="55"/>
        <v>0</v>
      </c>
      <c r="J484" s="92" t="str">
        <f t="shared" si="54"/>
        <v>2059–2060</v>
      </c>
      <c r="K484" s="92"/>
      <c r="L484" s="103"/>
      <c r="M484" s="92"/>
      <c r="N484" s="101"/>
      <c r="O484" s="93"/>
      <c r="Q484" s="61"/>
    </row>
    <row r="485" spans="1:17" s="55" customFormat="1" ht="20.25" customHeight="1" x14ac:dyDescent="0.2">
      <c r="A485" s="56">
        <v>58532</v>
      </c>
      <c r="B485" s="57">
        <f t="shared" si="50"/>
        <v>0</v>
      </c>
      <c r="C485" s="150"/>
      <c r="D485" s="58">
        <f t="shared" si="51"/>
        <v>0</v>
      </c>
      <c r="E485" s="59">
        <f t="shared" si="49"/>
        <v>0</v>
      </c>
      <c r="F485" s="58">
        <f t="shared" si="52"/>
        <v>0</v>
      </c>
      <c r="G485" s="60" t="e">
        <f>IF(AND(C485&lt;&gt;"",SUM(G$32:G484)&lt;E$23),$E$23/$E$28,0)</f>
        <v>#N/A</v>
      </c>
      <c r="H485" s="58">
        <f t="shared" si="53"/>
        <v>0</v>
      </c>
      <c r="I485" s="58">
        <f t="shared" si="55"/>
        <v>0</v>
      </c>
      <c r="J485" s="92" t="str">
        <f t="shared" si="54"/>
        <v>2059–2060</v>
      </c>
      <c r="K485" s="92"/>
      <c r="L485" s="103"/>
      <c r="M485" s="92"/>
      <c r="N485" s="101"/>
      <c r="O485" s="93"/>
      <c r="Q485" s="61"/>
    </row>
    <row r="486" spans="1:17" s="55" customFormat="1" ht="20.25" customHeight="1" x14ac:dyDescent="0.2">
      <c r="A486" s="56">
        <v>58562</v>
      </c>
      <c r="B486" s="57">
        <f t="shared" si="50"/>
        <v>0</v>
      </c>
      <c r="C486" s="150"/>
      <c r="D486" s="58">
        <f t="shared" si="51"/>
        <v>0</v>
      </c>
      <c r="E486" s="59">
        <f t="shared" si="49"/>
        <v>0</v>
      </c>
      <c r="F486" s="58">
        <f t="shared" si="52"/>
        <v>0</v>
      </c>
      <c r="G486" s="60" t="e">
        <f>IF(AND(C486&lt;&gt;"",SUM(G$32:G485)&lt;E$23),$E$23/$E$28,0)</f>
        <v>#N/A</v>
      </c>
      <c r="H486" s="58">
        <f t="shared" si="53"/>
        <v>0</v>
      </c>
      <c r="I486" s="58">
        <f t="shared" si="55"/>
        <v>0</v>
      </c>
      <c r="J486" s="92" t="str">
        <f t="shared" si="54"/>
        <v>2059–2060</v>
      </c>
      <c r="K486" s="92"/>
      <c r="L486" s="103"/>
      <c r="M486" s="92"/>
      <c r="N486" s="101"/>
      <c r="O486" s="93"/>
      <c r="Q486" s="61"/>
    </row>
    <row r="487" spans="1:17" s="55" customFormat="1" ht="20.25" customHeight="1" x14ac:dyDescent="0.2">
      <c r="A487" s="56">
        <v>58593</v>
      </c>
      <c r="B487" s="57">
        <f t="shared" si="50"/>
        <v>0</v>
      </c>
      <c r="C487" s="150"/>
      <c r="D487" s="58">
        <f t="shared" si="51"/>
        <v>0</v>
      </c>
      <c r="E487" s="59">
        <f t="shared" si="49"/>
        <v>0</v>
      </c>
      <c r="F487" s="58">
        <f t="shared" si="52"/>
        <v>0</v>
      </c>
      <c r="G487" s="60" t="e">
        <f>IF(AND(C487&lt;&gt;"",SUM(G$32:G486)&lt;E$23),$E$23/$E$28,0)</f>
        <v>#N/A</v>
      </c>
      <c r="H487" s="58">
        <f t="shared" si="53"/>
        <v>0</v>
      </c>
      <c r="I487" s="58">
        <f t="shared" si="55"/>
        <v>0</v>
      </c>
      <c r="J487" s="92" t="str">
        <f t="shared" si="54"/>
        <v>2059–2060</v>
      </c>
      <c r="K487" s="92"/>
      <c r="L487" s="103"/>
      <c r="M487" s="92"/>
      <c r="N487" s="101"/>
      <c r="O487" s="93"/>
      <c r="Q487" s="61"/>
    </row>
    <row r="488" spans="1:17" s="55" customFormat="1" ht="20.25" customHeight="1" x14ac:dyDescent="0.2">
      <c r="A488" s="56">
        <v>58623</v>
      </c>
      <c r="B488" s="57">
        <f t="shared" si="50"/>
        <v>0</v>
      </c>
      <c r="C488" s="150"/>
      <c r="D488" s="58">
        <f t="shared" si="51"/>
        <v>0</v>
      </c>
      <c r="E488" s="59">
        <f t="shared" si="49"/>
        <v>0</v>
      </c>
      <c r="F488" s="58">
        <f t="shared" si="52"/>
        <v>0</v>
      </c>
      <c r="G488" s="60" t="e">
        <f>IF(AND(C488&lt;&gt;"",SUM(G$32:G487)&lt;E$23),$E$23/$E$28,0)</f>
        <v>#N/A</v>
      </c>
      <c r="H488" s="58">
        <f t="shared" si="53"/>
        <v>0</v>
      </c>
      <c r="I488" s="58">
        <f t="shared" si="55"/>
        <v>0</v>
      </c>
      <c r="J488" s="92" t="str">
        <f t="shared" si="54"/>
        <v>2060–2061</v>
      </c>
      <c r="K488" s="92"/>
      <c r="L488" s="103"/>
      <c r="M488" s="92"/>
      <c r="N488" s="101"/>
      <c r="O488" s="93"/>
      <c r="Q488" s="61"/>
    </row>
    <row r="489" spans="1:17" s="55" customFormat="1" ht="20.25" customHeight="1" x14ac:dyDescent="0.2">
      <c r="A489" s="56">
        <v>58654</v>
      </c>
      <c r="B489" s="57">
        <f t="shared" si="50"/>
        <v>0</v>
      </c>
      <c r="C489" s="150"/>
      <c r="D489" s="58">
        <f t="shared" si="51"/>
        <v>0</v>
      </c>
      <c r="E489" s="59">
        <f t="shared" si="49"/>
        <v>0</v>
      </c>
      <c r="F489" s="58">
        <f t="shared" si="52"/>
        <v>0</v>
      </c>
      <c r="G489" s="60" t="e">
        <f>IF(AND(C489&lt;&gt;"",SUM(G$32:G488)&lt;E$23),$E$23/$E$28,0)</f>
        <v>#N/A</v>
      </c>
      <c r="H489" s="58">
        <f t="shared" si="53"/>
        <v>0</v>
      </c>
      <c r="I489" s="58">
        <f t="shared" si="55"/>
        <v>0</v>
      </c>
      <c r="J489" s="92" t="str">
        <f t="shared" si="54"/>
        <v>2060–2061</v>
      </c>
      <c r="K489" s="92"/>
      <c r="L489" s="103"/>
      <c r="M489" s="92"/>
      <c r="N489" s="101"/>
      <c r="O489" s="93"/>
      <c r="Q489" s="61"/>
    </row>
    <row r="490" spans="1:17" s="55" customFormat="1" ht="20.25" customHeight="1" x14ac:dyDescent="0.2">
      <c r="A490" s="56">
        <v>58685</v>
      </c>
      <c r="B490" s="57">
        <f t="shared" si="50"/>
        <v>0</v>
      </c>
      <c r="C490" s="150"/>
      <c r="D490" s="58">
        <f t="shared" si="51"/>
        <v>0</v>
      </c>
      <c r="E490" s="59">
        <f t="shared" si="49"/>
        <v>0</v>
      </c>
      <c r="F490" s="58">
        <f t="shared" si="52"/>
        <v>0</v>
      </c>
      <c r="G490" s="60" t="e">
        <f>IF(AND(C490&lt;&gt;"",SUM(G$32:G489)&lt;E$23),$E$23/$E$28,0)</f>
        <v>#N/A</v>
      </c>
      <c r="H490" s="58">
        <f t="shared" si="53"/>
        <v>0</v>
      </c>
      <c r="I490" s="58">
        <f t="shared" si="55"/>
        <v>0</v>
      </c>
      <c r="J490" s="92" t="str">
        <f t="shared" si="54"/>
        <v>2060–2061</v>
      </c>
      <c r="K490" s="92"/>
      <c r="L490" s="103"/>
      <c r="M490" s="92"/>
      <c r="N490" s="101"/>
      <c r="O490" s="93"/>
      <c r="Q490" s="61"/>
    </row>
    <row r="491" spans="1:17" s="55" customFormat="1" ht="20.25" customHeight="1" x14ac:dyDescent="0.2">
      <c r="A491" s="56">
        <v>58715</v>
      </c>
      <c r="B491" s="57">
        <f t="shared" si="50"/>
        <v>0</v>
      </c>
      <c r="C491" s="150"/>
      <c r="D491" s="58">
        <f t="shared" si="51"/>
        <v>0</v>
      </c>
      <c r="E491" s="59">
        <f t="shared" si="49"/>
        <v>0</v>
      </c>
      <c r="F491" s="58">
        <f t="shared" si="52"/>
        <v>0</v>
      </c>
      <c r="G491" s="60" t="e">
        <f>IF(AND(C491&lt;&gt;"",SUM(G$32:G490)&lt;E$23),$E$23/$E$28,0)</f>
        <v>#N/A</v>
      </c>
      <c r="H491" s="58">
        <f t="shared" si="53"/>
        <v>0</v>
      </c>
      <c r="I491" s="58">
        <f t="shared" si="55"/>
        <v>0</v>
      </c>
      <c r="J491" s="92" t="str">
        <f t="shared" si="54"/>
        <v>2060–2061</v>
      </c>
      <c r="K491" s="92"/>
      <c r="L491" s="103"/>
      <c r="M491" s="92"/>
      <c r="N491" s="101"/>
      <c r="O491" s="93"/>
      <c r="Q491" s="61"/>
    </row>
    <row r="492" spans="1:17" s="55" customFormat="1" ht="20.25" customHeight="1" x14ac:dyDescent="0.2">
      <c r="A492" s="56">
        <v>58746</v>
      </c>
      <c r="B492" s="57">
        <f t="shared" si="50"/>
        <v>0</v>
      </c>
      <c r="C492" s="150"/>
      <c r="D492" s="58">
        <f t="shared" si="51"/>
        <v>0</v>
      </c>
      <c r="E492" s="59">
        <f t="shared" si="49"/>
        <v>0</v>
      </c>
      <c r="F492" s="58">
        <f t="shared" si="52"/>
        <v>0</v>
      </c>
      <c r="G492" s="60" t="e">
        <f>IF(AND(C492&lt;&gt;"",SUM(G$32:G491)&lt;E$23),$E$23/$E$28,0)</f>
        <v>#N/A</v>
      </c>
      <c r="H492" s="58">
        <f t="shared" si="53"/>
        <v>0</v>
      </c>
      <c r="I492" s="58">
        <f t="shared" si="55"/>
        <v>0</v>
      </c>
      <c r="J492" s="92" t="str">
        <f t="shared" si="54"/>
        <v>2060–2061</v>
      </c>
      <c r="K492" s="92"/>
      <c r="L492" s="103"/>
      <c r="M492" s="92"/>
      <c r="N492" s="101"/>
      <c r="O492" s="93"/>
      <c r="Q492" s="61"/>
    </row>
    <row r="493" spans="1:17" s="55" customFormat="1" ht="20.25" customHeight="1" x14ac:dyDescent="0.2">
      <c r="A493" s="56">
        <v>58776</v>
      </c>
      <c r="B493" s="57">
        <f t="shared" si="50"/>
        <v>0</v>
      </c>
      <c r="C493" s="150"/>
      <c r="D493" s="58">
        <f t="shared" si="51"/>
        <v>0</v>
      </c>
      <c r="E493" s="59">
        <f t="shared" si="49"/>
        <v>0</v>
      </c>
      <c r="F493" s="58">
        <f t="shared" si="52"/>
        <v>0</v>
      </c>
      <c r="G493" s="60" t="e">
        <f>IF(AND(C493&lt;&gt;"",SUM(G$32:G492)&lt;E$23),$E$23/$E$28,0)</f>
        <v>#N/A</v>
      </c>
      <c r="H493" s="58">
        <f t="shared" si="53"/>
        <v>0</v>
      </c>
      <c r="I493" s="58">
        <f t="shared" si="55"/>
        <v>0</v>
      </c>
      <c r="J493" s="92" t="str">
        <f t="shared" si="54"/>
        <v>2060–2061</v>
      </c>
      <c r="K493" s="92"/>
      <c r="L493" s="103"/>
      <c r="M493" s="92"/>
      <c r="N493" s="101"/>
      <c r="O493" s="93"/>
      <c r="Q493" s="61"/>
    </row>
    <row r="494" spans="1:17" s="55" customFormat="1" ht="20.25" customHeight="1" x14ac:dyDescent="0.2">
      <c r="A494" s="56">
        <v>58807</v>
      </c>
      <c r="B494" s="57">
        <f t="shared" si="50"/>
        <v>0</v>
      </c>
      <c r="C494" s="150"/>
      <c r="D494" s="58">
        <f t="shared" si="51"/>
        <v>0</v>
      </c>
      <c r="E494" s="59">
        <f t="shared" si="49"/>
        <v>0</v>
      </c>
      <c r="F494" s="58">
        <f t="shared" si="52"/>
        <v>0</v>
      </c>
      <c r="G494" s="60" t="e">
        <f>IF(AND(C494&lt;&gt;"",SUM(G$32:G493)&lt;E$23),$E$23/$E$28,0)</f>
        <v>#N/A</v>
      </c>
      <c r="H494" s="58">
        <f t="shared" si="53"/>
        <v>0</v>
      </c>
      <c r="I494" s="58">
        <f t="shared" si="55"/>
        <v>0</v>
      </c>
      <c r="J494" s="92" t="str">
        <f t="shared" si="54"/>
        <v>2060–2061</v>
      </c>
      <c r="K494" s="92"/>
      <c r="L494" s="103"/>
      <c r="M494" s="92"/>
      <c r="N494" s="101"/>
      <c r="O494" s="93"/>
      <c r="Q494" s="61"/>
    </row>
    <row r="495" spans="1:17" s="55" customFormat="1" ht="20.25" customHeight="1" x14ac:dyDescent="0.2">
      <c r="A495" s="56">
        <v>58838</v>
      </c>
      <c r="B495" s="57">
        <f t="shared" si="50"/>
        <v>0</v>
      </c>
      <c r="C495" s="150"/>
      <c r="D495" s="58">
        <f t="shared" si="51"/>
        <v>0</v>
      </c>
      <c r="E495" s="59">
        <f t="shared" si="49"/>
        <v>0</v>
      </c>
      <c r="F495" s="58">
        <f t="shared" si="52"/>
        <v>0</v>
      </c>
      <c r="G495" s="60" t="e">
        <f>IF(AND(C495&lt;&gt;"",SUM(G$32:G494)&lt;E$23),$E$23/$E$28,0)</f>
        <v>#N/A</v>
      </c>
      <c r="H495" s="58">
        <f t="shared" si="53"/>
        <v>0</v>
      </c>
      <c r="I495" s="58">
        <f t="shared" si="55"/>
        <v>0</v>
      </c>
      <c r="J495" s="92" t="str">
        <f t="shared" si="54"/>
        <v>2060–2061</v>
      </c>
      <c r="K495" s="92"/>
      <c r="L495" s="103"/>
      <c r="M495" s="92"/>
      <c r="N495" s="101"/>
      <c r="O495" s="93"/>
      <c r="Q495" s="61"/>
    </row>
    <row r="496" spans="1:17" s="55" customFormat="1" ht="20.25" customHeight="1" x14ac:dyDescent="0.2">
      <c r="A496" s="56">
        <v>58866</v>
      </c>
      <c r="B496" s="57">
        <f t="shared" si="50"/>
        <v>0</v>
      </c>
      <c r="C496" s="150"/>
      <c r="D496" s="58">
        <f t="shared" si="51"/>
        <v>0</v>
      </c>
      <c r="E496" s="59">
        <f t="shared" si="49"/>
        <v>0</v>
      </c>
      <c r="F496" s="58">
        <f t="shared" si="52"/>
        <v>0</v>
      </c>
      <c r="G496" s="60" t="e">
        <f>IF(AND(C496&lt;&gt;"",SUM(G$32:G495)&lt;E$23),$E$23/$E$28,0)</f>
        <v>#N/A</v>
      </c>
      <c r="H496" s="58">
        <f t="shared" si="53"/>
        <v>0</v>
      </c>
      <c r="I496" s="58">
        <f t="shared" si="55"/>
        <v>0</v>
      </c>
      <c r="J496" s="92" t="str">
        <f t="shared" si="54"/>
        <v>2060–2061</v>
      </c>
      <c r="K496" s="92"/>
      <c r="L496" s="103"/>
      <c r="M496" s="92"/>
      <c r="N496" s="101"/>
      <c r="O496" s="93"/>
      <c r="Q496" s="61"/>
    </row>
    <row r="497" spans="1:17" s="55" customFormat="1" ht="20.25" customHeight="1" x14ac:dyDescent="0.2">
      <c r="A497" s="56">
        <v>58897</v>
      </c>
      <c r="B497" s="57">
        <f t="shared" si="50"/>
        <v>0</v>
      </c>
      <c r="C497" s="150"/>
      <c r="D497" s="58">
        <f t="shared" si="51"/>
        <v>0</v>
      </c>
      <c r="E497" s="59">
        <f t="shared" si="49"/>
        <v>0</v>
      </c>
      <c r="F497" s="58">
        <f t="shared" si="52"/>
        <v>0</v>
      </c>
      <c r="G497" s="60" t="e">
        <f>IF(AND(C497&lt;&gt;"",SUM(G$32:G496)&lt;E$23),$E$23/$E$28,0)</f>
        <v>#N/A</v>
      </c>
      <c r="H497" s="58">
        <f t="shared" si="53"/>
        <v>0</v>
      </c>
      <c r="I497" s="58">
        <f t="shared" si="55"/>
        <v>0</v>
      </c>
      <c r="J497" s="92" t="str">
        <f t="shared" si="54"/>
        <v>2060–2061</v>
      </c>
      <c r="K497" s="92"/>
      <c r="L497" s="103"/>
      <c r="M497" s="92"/>
      <c r="N497" s="101"/>
      <c r="O497" s="93"/>
      <c r="Q497" s="61"/>
    </row>
    <row r="498" spans="1:17" s="55" customFormat="1" ht="20.25" customHeight="1" x14ac:dyDescent="0.2">
      <c r="A498" s="56">
        <v>58927</v>
      </c>
      <c r="B498" s="57">
        <f t="shared" si="50"/>
        <v>0</v>
      </c>
      <c r="C498" s="150"/>
      <c r="D498" s="58">
        <f t="shared" si="51"/>
        <v>0</v>
      </c>
      <c r="E498" s="59">
        <f t="shared" si="49"/>
        <v>0</v>
      </c>
      <c r="F498" s="58">
        <f t="shared" si="52"/>
        <v>0</v>
      </c>
      <c r="G498" s="60" t="e">
        <f>IF(AND(C498&lt;&gt;"",SUM(G$32:G497)&lt;E$23),$E$23/$E$28,0)</f>
        <v>#N/A</v>
      </c>
      <c r="H498" s="58">
        <f t="shared" si="53"/>
        <v>0</v>
      </c>
      <c r="I498" s="58">
        <f t="shared" si="55"/>
        <v>0</v>
      </c>
      <c r="J498" s="92" t="str">
        <f t="shared" si="54"/>
        <v>2060–2061</v>
      </c>
      <c r="K498" s="92"/>
      <c r="L498" s="103"/>
      <c r="M498" s="92"/>
      <c r="N498" s="101"/>
      <c r="O498" s="93"/>
      <c r="Q498" s="61"/>
    </row>
    <row r="499" spans="1:17" s="55" customFormat="1" ht="20.25" customHeight="1" x14ac:dyDescent="0.2">
      <c r="A499" s="56">
        <v>58958</v>
      </c>
      <c r="B499" s="57">
        <f t="shared" si="50"/>
        <v>0</v>
      </c>
      <c r="C499" s="150"/>
      <c r="D499" s="58">
        <f t="shared" si="51"/>
        <v>0</v>
      </c>
      <c r="E499" s="59">
        <f t="shared" si="49"/>
        <v>0</v>
      </c>
      <c r="F499" s="58">
        <f t="shared" si="52"/>
        <v>0</v>
      </c>
      <c r="G499" s="60" t="e">
        <f>IF(AND(C499&lt;&gt;"",SUM(G$32:G498)&lt;E$23),$E$23/$E$28,0)</f>
        <v>#N/A</v>
      </c>
      <c r="H499" s="58">
        <f t="shared" si="53"/>
        <v>0</v>
      </c>
      <c r="I499" s="58">
        <f t="shared" si="55"/>
        <v>0</v>
      </c>
      <c r="J499" s="92" t="str">
        <f t="shared" si="54"/>
        <v>2060–2061</v>
      </c>
      <c r="K499" s="92"/>
      <c r="L499" s="103"/>
      <c r="M499" s="92"/>
      <c r="N499" s="101"/>
      <c r="O499" s="93"/>
      <c r="Q499" s="61"/>
    </row>
    <row r="500" spans="1:17" s="55" customFormat="1" ht="20.25" customHeight="1" x14ac:dyDescent="0.2">
      <c r="A500" s="56">
        <v>58988</v>
      </c>
      <c r="B500" s="57">
        <f t="shared" si="50"/>
        <v>0</v>
      </c>
      <c r="C500" s="150"/>
      <c r="D500" s="58">
        <f t="shared" si="51"/>
        <v>0</v>
      </c>
      <c r="E500" s="59">
        <f t="shared" si="49"/>
        <v>0</v>
      </c>
      <c r="F500" s="58">
        <f t="shared" si="52"/>
        <v>0</v>
      </c>
      <c r="G500" s="60" t="e">
        <f>IF(AND(C500&lt;&gt;"",SUM(G$32:G499)&lt;E$23),$E$23/$E$28,0)</f>
        <v>#N/A</v>
      </c>
      <c r="H500" s="58">
        <f t="shared" si="53"/>
        <v>0</v>
      </c>
      <c r="I500" s="58">
        <f t="shared" si="55"/>
        <v>0</v>
      </c>
      <c r="J500" s="92" t="str">
        <f t="shared" si="54"/>
        <v>2061–2062</v>
      </c>
      <c r="K500" s="92"/>
      <c r="L500" s="103"/>
      <c r="M500" s="92"/>
      <c r="N500" s="101"/>
      <c r="O500" s="93"/>
      <c r="Q500" s="61"/>
    </row>
    <row r="501" spans="1:17" s="55" customFormat="1" ht="20.25" customHeight="1" x14ac:dyDescent="0.2">
      <c r="A501" s="56">
        <v>59019</v>
      </c>
      <c r="B501" s="57">
        <f t="shared" si="50"/>
        <v>0</v>
      </c>
      <c r="C501" s="150"/>
      <c r="D501" s="58">
        <f t="shared" si="51"/>
        <v>0</v>
      </c>
      <c r="E501" s="59">
        <f t="shared" si="49"/>
        <v>0</v>
      </c>
      <c r="F501" s="58">
        <f t="shared" si="52"/>
        <v>0</v>
      </c>
      <c r="G501" s="60" t="e">
        <f>IF(AND(C501&lt;&gt;"",SUM(G$32:G500)&lt;E$23),$E$23/$E$28,0)</f>
        <v>#N/A</v>
      </c>
      <c r="H501" s="58">
        <f t="shared" si="53"/>
        <v>0</v>
      </c>
      <c r="I501" s="58">
        <f t="shared" si="55"/>
        <v>0</v>
      </c>
      <c r="J501" s="92" t="str">
        <f t="shared" si="54"/>
        <v>2061–2062</v>
      </c>
      <c r="K501" s="92"/>
      <c r="L501" s="103"/>
      <c r="M501" s="92"/>
      <c r="N501" s="101"/>
      <c r="O501" s="93"/>
      <c r="Q501" s="61"/>
    </row>
    <row r="502" spans="1:17" s="55" customFormat="1" ht="20.25" customHeight="1" x14ac:dyDescent="0.2">
      <c r="A502" s="56">
        <v>59050</v>
      </c>
      <c r="B502" s="57">
        <f t="shared" si="50"/>
        <v>0</v>
      </c>
      <c r="C502" s="150"/>
      <c r="D502" s="58">
        <f t="shared" si="51"/>
        <v>0</v>
      </c>
      <c r="E502" s="59">
        <f t="shared" si="49"/>
        <v>0</v>
      </c>
      <c r="F502" s="58">
        <f t="shared" si="52"/>
        <v>0</v>
      </c>
      <c r="G502" s="60" t="e">
        <f>IF(AND(C502&lt;&gt;"",SUM(G$32:G501)&lt;E$23),$E$23/$E$28,0)</f>
        <v>#N/A</v>
      </c>
      <c r="H502" s="58">
        <f t="shared" si="53"/>
        <v>0</v>
      </c>
      <c r="I502" s="58">
        <f t="shared" si="55"/>
        <v>0</v>
      </c>
      <c r="J502" s="92" t="str">
        <f t="shared" si="54"/>
        <v>2061–2062</v>
      </c>
      <c r="K502" s="92"/>
      <c r="L502" s="103"/>
      <c r="M502" s="92"/>
      <c r="N502" s="101"/>
      <c r="O502" s="93"/>
      <c r="Q502" s="61"/>
    </row>
    <row r="503" spans="1:17" s="55" customFormat="1" ht="20.25" customHeight="1" x14ac:dyDescent="0.2">
      <c r="A503" s="56">
        <v>59080</v>
      </c>
      <c r="B503" s="57">
        <f t="shared" si="50"/>
        <v>0</v>
      </c>
      <c r="C503" s="150"/>
      <c r="D503" s="58">
        <f t="shared" si="51"/>
        <v>0</v>
      </c>
      <c r="E503" s="59">
        <f t="shared" si="49"/>
        <v>0</v>
      </c>
      <c r="F503" s="58">
        <f t="shared" si="52"/>
        <v>0</v>
      </c>
      <c r="G503" s="60" t="e">
        <f>IF(AND(C503&lt;&gt;"",SUM(G$32:G502)&lt;E$23),$E$23/$E$28,0)</f>
        <v>#N/A</v>
      </c>
      <c r="H503" s="58">
        <f t="shared" si="53"/>
        <v>0</v>
      </c>
      <c r="I503" s="58">
        <f t="shared" si="55"/>
        <v>0</v>
      </c>
      <c r="J503" s="92" t="str">
        <f t="shared" si="54"/>
        <v>2061–2062</v>
      </c>
      <c r="K503" s="92"/>
      <c r="L503" s="103"/>
      <c r="M503" s="92"/>
      <c r="N503" s="101"/>
      <c r="O503" s="93"/>
      <c r="Q503" s="61"/>
    </row>
    <row r="504" spans="1:17" s="55" customFormat="1" ht="20.25" customHeight="1" x14ac:dyDescent="0.2">
      <c r="A504" s="56">
        <v>59111</v>
      </c>
      <c r="B504" s="57">
        <f t="shared" si="50"/>
        <v>0</v>
      </c>
      <c r="C504" s="150"/>
      <c r="D504" s="58">
        <f t="shared" si="51"/>
        <v>0</v>
      </c>
      <c r="E504" s="59">
        <f t="shared" si="49"/>
        <v>0</v>
      </c>
      <c r="F504" s="58">
        <f t="shared" si="52"/>
        <v>0</v>
      </c>
      <c r="G504" s="60" t="e">
        <f>IF(AND(C504&lt;&gt;"",SUM(G$32:G503)&lt;E$23),$E$23/$E$28,0)</f>
        <v>#N/A</v>
      </c>
      <c r="H504" s="58">
        <f t="shared" si="53"/>
        <v>0</v>
      </c>
      <c r="I504" s="58">
        <f t="shared" si="55"/>
        <v>0</v>
      </c>
      <c r="J504" s="92" t="str">
        <f t="shared" si="54"/>
        <v>2061–2062</v>
      </c>
      <c r="K504" s="92"/>
      <c r="L504" s="103"/>
      <c r="M504" s="92"/>
      <c r="N504" s="101"/>
      <c r="O504" s="93"/>
      <c r="Q504" s="61"/>
    </row>
    <row r="505" spans="1:17" s="55" customFormat="1" ht="20.25" customHeight="1" x14ac:dyDescent="0.2">
      <c r="A505" s="56">
        <v>59141</v>
      </c>
      <c r="B505" s="57">
        <f t="shared" si="50"/>
        <v>0</v>
      </c>
      <c r="C505" s="150"/>
      <c r="D505" s="58">
        <f t="shared" si="51"/>
        <v>0</v>
      </c>
      <c r="E505" s="59">
        <f t="shared" si="49"/>
        <v>0</v>
      </c>
      <c r="F505" s="58">
        <f t="shared" si="52"/>
        <v>0</v>
      </c>
      <c r="G505" s="60" t="e">
        <f>IF(AND(C505&lt;&gt;"",SUM(G$32:G504)&lt;E$23),$E$23/$E$28,0)</f>
        <v>#N/A</v>
      </c>
      <c r="H505" s="58">
        <f t="shared" si="53"/>
        <v>0</v>
      </c>
      <c r="I505" s="58">
        <f t="shared" si="55"/>
        <v>0</v>
      </c>
      <c r="J505" s="92" t="str">
        <f t="shared" si="54"/>
        <v>2061–2062</v>
      </c>
      <c r="K505" s="92"/>
      <c r="L505" s="103"/>
      <c r="M505" s="92"/>
      <c r="N505" s="101"/>
      <c r="O505" s="93"/>
      <c r="Q505" s="61"/>
    </row>
    <row r="506" spans="1:17" s="55" customFormat="1" ht="20.25" customHeight="1" x14ac:dyDescent="0.2">
      <c r="A506" s="56">
        <v>59172</v>
      </c>
      <c r="B506" s="57">
        <f t="shared" si="50"/>
        <v>0</v>
      </c>
      <c r="C506" s="150"/>
      <c r="D506" s="58">
        <f t="shared" si="51"/>
        <v>0</v>
      </c>
      <c r="E506" s="59">
        <f t="shared" si="49"/>
        <v>0</v>
      </c>
      <c r="F506" s="58">
        <f t="shared" si="52"/>
        <v>0</v>
      </c>
      <c r="G506" s="60" t="e">
        <f>IF(AND(C506&lt;&gt;"",SUM(G$32:G505)&lt;E$23),$E$23/$E$28,0)</f>
        <v>#N/A</v>
      </c>
      <c r="H506" s="58">
        <f t="shared" si="53"/>
        <v>0</v>
      </c>
      <c r="I506" s="58">
        <f t="shared" si="55"/>
        <v>0</v>
      </c>
      <c r="J506" s="92" t="str">
        <f t="shared" si="54"/>
        <v>2061–2062</v>
      </c>
      <c r="K506" s="92"/>
      <c r="L506" s="103"/>
      <c r="M506" s="92"/>
      <c r="N506" s="101"/>
      <c r="O506" s="93"/>
      <c r="Q506" s="61"/>
    </row>
    <row r="507" spans="1:17" s="55" customFormat="1" ht="20.25" customHeight="1" x14ac:dyDescent="0.2">
      <c r="A507" s="56">
        <v>59203</v>
      </c>
      <c r="B507" s="57">
        <f t="shared" si="50"/>
        <v>0</v>
      </c>
      <c r="C507" s="150"/>
      <c r="D507" s="58">
        <f t="shared" si="51"/>
        <v>0</v>
      </c>
      <c r="E507" s="59">
        <f t="shared" si="49"/>
        <v>0</v>
      </c>
      <c r="F507" s="58">
        <f t="shared" si="52"/>
        <v>0</v>
      </c>
      <c r="G507" s="60" t="e">
        <f>IF(AND(C507&lt;&gt;"",SUM(G$32:G506)&lt;E$23),$E$23/$E$28,0)</f>
        <v>#N/A</v>
      </c>
      <c r="H507" s="58">
        <f t="shared" si="53"/>
        <v>0</v>
      </c>
      <c r="I507" s="58">
        <f t="shared" si="55"/>
        <v>0</v>
      </c>
      <c r="J507" s="92" t="str">
        <f t="shared" si="54"/>
        <v>2061–2062</v>
      </c>
      <c r="K507" s="92"/>
      <c r="L507" s="103"/>
      <c r="M507" s="92"/>
      <c r="N507" s="101"/>
      <c r="O507" s="93"/>
      <c r="Q507" s="61"/>
    </row>
    <row r="508" spans="1:17" s="55" customFormat="1" ht="20.25" customHeight="1" x14ac:dyDescent="0.2">
      <c r="A508" s="56">
        <v>59231</v>
      </c>
      <c r="B508" s="57">
        <f t="shared" si="50"/>
        <v>0</v>
      </c>
      <c r="C508" s="150"/>
      <c r="D508" s="58">
        <f t="shared" si="51"/>
        <v>0</v>
      </c>
      <c r="E508" s="59">
        <f t="shared" si="49"/>
        <v>0</v>
      </c>
      <c r="F508" s="58">
        <f t="shared" si="52"/>
        <v>0</v>
      </c>
      <c r="G508" s="60" t="e">
        <f>IF(AND(C508&lt;&gt;"",SUM(G$32:G507)&lt;E$23),$E$23/$E$28,0)</f>
        <v>#N/A</v>
      </c>
      <c r="H508" s="58">
        <f t="shared" si="53"/>
        <v>0</v>
      </c>
      <c r="I508" s="58">
        <f t="shared" si="55"/>
        <v>0</v>
      </c>
      <c r="J508" s="92" t="str">
        <f t="shared" si="54"/>
        <v>2061–2062</v>
      </c>
      <c r="K508" s="92"/>
      <c r="L508" s="103"/>
      <c r="M508" s="92"/>
      <c r="N508" s="101"/>
      <c r="O508" s="93"/>
      <c r="Q508" s="61"/>
    </row>
    <row r="509" spans="1:17" s="55" customFormat="1" ht="20.25" customHeight="1" x14ac:dyDescent="0.2">
      <c r="A509" s="56">
        <v>59262</v>
      </c>
      <c r="B509" s="57">
        <f t="shared" si="50"/>
        <v>0</v>
      </c>
      <c r="C509" s="150"/>
      <c r="D509" s="58">
        <f t="shared" si="51"/>
        <v>0</v>
      </c>
      <c r="E509" s="59">
        <f t="shared" si="49"/>
        <v>0</v>
      </c>
      <c r="F509" s="58">
        <f t="shared" si="52"/>
        <v>0</v>
      </c>
      <c r="G509" s="60" t="e">
        <f>IF(AND(C509&lt;&gt;"",SUM(G$32:G508)&lt;E$23),$E$23/$E$28,0)</f>
        <v>#N/A</v>
      </c>
      <c r="H509" s="58">
        <f t="shared" si="53"/>
        <v>0</v>
      </c>
      <c r="I509" s="58">
        <f t="shared" si="55"/>
        <v>0</v>
      </c>
      <c r="J509" s="92" t="str">
        <f t="shared" si="54"/>
        <v>2061–2062</v>
      </c>
      <c r="K509" s="92"/>
      <c r="L509" s="103"/>
      <c r="M509" s="92"/>
      <c r="N509" s="101"/>
      <c r="O509" s="93"/>
      <c r="Q509" s="61"/>
    </row>
    <row r="510" spans="1:17" s="55" customFormat="1" ht="20.25" customHeight="1" x14ac:dyDescent="0.2">
      <c r="A510" s="56">
        <v>59292</v>
      </c>
      <c r="B510" s="57">
        <f t="shared" si="50"/>
        <v>0</v>
      </c>
      <c r="C510" s="150"/>
      <c r="D510" s="58">
        <f t="shared" si="51"/>
        <v>0</v>
      </c>
      <c r="E510" s="59">
        <f t="shared" si="49"/>
        <v>0</v>
      </c>
      <c r="F510" s="58">
        <f t="shared" si="52"/>
        <v>0</v>
      </c>
      <c r="G510" s="60" t="e">
        <f>IF(AND(C510&lt;&gt;"",SUM(G$32:G509)&lt;E$23),$E$23/$E$28,0)</f>
        <v>#N/A</v>
      </c>
      <c r="H510" s="58">
        <f t="shared" si="53"/>
        <v>0</v>
      </c>
      <c r="I510" s="58">
        <f t="shared" si="55"/>
        <v>0</v>
      </c>
      <c r="J510" s="92" t="str">
        <f t="shared" si="54"/>
        <v>2061–2062</v>
      </c>
      <c r="K510" s="92"/>
      <c r="L510" s="103"/>
      <c r="M510" s="92"/>
      <c r="N510" s="101"/>
      <c r="O510" s="93"/>
      <c r="Q510" s="61"/>
    </row>
    <row r="511" spans="1:17" s="55" customFormat="1" ht="20.25" customHeight="1" x14ac:dyDescent="0.2">
      <c r="A511" s="56">
        <v>59323</v>
      </c>
      <c r="B511" s="57">
        <f t="shared" si="50"/>
        <v>0</v>
      </c>
      <c r="C511" s="150"/>
      <c r="D511" s="58">
        <f t="shared" si="51"/>
        <v>0</v>
      </c>
      <c r="E511" s="59">
        <f t="shared" si="49"/>
        <v>0</v>
      </c>
      <c r="F511" s="58">
        <f t="shared" si="52"/>
        <v>0</v>
      </c>
      <c r="G511" s="60" t="e">
        <f>IF(AND(C511&lt;&gt;"",SUM(G$32:G510)&lt;E$23),$E$23/$E$28,0)</f>
        <v>#N/A</v>
      </c>
      <c r="H511" s="58">
        <f t="shared" si="53"/>
        <v>0</v>
      </c>
      <c r="I511" s="58">
        <f t="shared" si="55"/>
        <v>0</v>
      </c>
      <c r="J511" s="92" t="str">
        <f t="shared" si="54"/>
        <v>2061–2062</v>
      </c>
      <c r="K511" s="92"/>
      <c r="L511" s="103"/>
      <c r="M511" s="92"/>
      <c r="N511" s="101"/>
      <c r="O511" s="93"/>
      <c r="Q511" s="61"/>
    </row>
    <row r="512" spans="1:17" s="55" customFormat="1" ht="20.25" customHeight="1" x14ac:dyDescent="0.2">
      <c r="A512" s="56">
        <v>59353</v>
      </c>
      <c r="B512" s="57">
        <f t="shared" si="50"/>
        <v>0</v>
      </c>
      <c r="C512" s="150"/>
      <c r="D512" s="58">
        <f t="shared" si="51"/>
        <v>0</v>
      </c>
      <c r="E512" s="59">
        <f t="shared" si="49"/>
        <v>0</v>
      </c>
      <c r="F512" s="58">
        <f t="shared" si="52"/>
        <v>0</v>
      </c>
      <c r="G512" s="60" t="e">
        <f>IF(AND(C512&lt;&gt;"",SUM(G$32:G511)&lt;E$23),$E$23/$E$28,0)</f>
        <v>#N/A</v>
      </c>
      <c r="H512" s="58">
        <f t="shared" si="53"/>
        <v>0</v>
      </c>
      <c r="I512" s="58">
        <f t="shared" si="55"/>
        <v>0</v>
      </c>
      <c r="J512" s="92" t="str">
        <f t="shared" si="54"/>
        <v>2062–2063</v>
      </c>
      <c r="K512" s="92"/>
      <c r="L512" s="103"/>
      <c r="M512" s="92"/>
      <c r="N512" s="101"/>
      <c r="O512" s="93"/>
      <c r="Q512" s="61"/>
    </row>
    <row r="513" spans="1:17" s="55" customFormat="1" ht="20.25" customHeight="1" x14ac:dyDescent="0.2">
      <c r="A513" s="56">
        <v>59384</v>
      </c>
      <c r="B513" s="57">
        <f t="shared" si="50"/>
        <v>0</v>
      </c>
      <c r="C513" s="150"/>
      <c r="D513" s="58">
        <f t="shared" si="51"/>
        <v>0</v>
      </c>
      <c r="E513" s="59">
        <f t="shared" si="49"/>
        <v>0</v>
      </c>
      <c r="F513" s="58">
        <f t="shared" si="52"/>
        <v>0</v>
      </c>
      <c r="G513" s="60" t="e">
        <f>IF(AND(C513&lt;&gt;"",SUM(G$32:G512)&lt;E$23),$E$23/$E$28,0)</f>
        <v>#N/A</v>
      </c>
      <c r="H513" s="58">
        <f t="shared" si="53"/>
        <v>0</v>
      </c>
      <c r="I513" s="58">
        <f t="shared" si="55"/>
        <v>0</v>
      </c>
      <c r="J513" s="92" t="str">
        <f t="shared" si="54"/>
        <v>2062–2063</v>
      </c>
      <c r="K513" s="92"/>
      <c r="L513" s="103"/>
      <c r="M513" s="92"/>
      <c r="N513" s="101"/>
      <c r="O513" s="93"/>
      <c r="Q513" s="61"/>
    </row>
    <row r="514" spans="1:17" s="55" customFormat="1" ht="20.25" customHeight="1" x14ac:dyDescent="0.2">
      <c r="A514" s="56">
        <v>59415</v>
      </c>
      <c r="B514" s="57">
        <f t="shared" si="50"/>
        <v>0</v>
      </c>
      <c r="C514" s="150"/>
      <c r="D514" s="58">
        <f t="shared" si="51"/>
        <v>0</v>
      </c>
      <c r="E514" s="59">
        <f t="shared" si="49"/>
        <v>0</v>
      </c>
      <c r="F514" s="58">
        <f t="shared" si="52"/>
        <v>0</v>
      </c>
      <c r="G514" s="60" t="e">
        <f>IF(AND(C514&lt;&gt;"",SUM(G$32:G513)&lt;E$23),$E$23/$E$28,0)</f>
        <v>#N/A</v>
      </c>
      <c r="H514" s="58">
        <f t="shared" si="53"/>
        <v>0</v>
      </c>
      <c r="I514" s="58">
        <f t="shared" si="55"/>
        <v>0</v>
      </c>
      <c r="J514" s="92" t="str">
        <f t="shared" si="54"/>
        <v>2062–2063</v>
      </c>
      <c r="K514" s="92"/>
      <c r="L514" s="103"/>
      <c r="M514" s="92"/>
      <c r="N514" s="101"/>
      <c r="O514" s="93"/>
      <c r="Q514" s="61"/>
    </row>
    <row r="515" spans="1:17" s="55" customFormat="1" ht="20.25" customHeight="1" x14ac:dyDescent="0.2">
      <c r="A515" s="56">
        <v>59445</v>
      </c>
      <c r="B515" s="57">
        <f t="shared" si="50"/>
        <v>0</v>
      </c>
      <c r="C515" s="150"/>
      <c r="D515" s="58">
        <f t="shared" si="51"/>
        <v>0</v>
      </c>
      <c r="E515" s="59">
        <f t="shared" si="49"/>
        <v>0</v>
      </c>
      <c r="F515" s="58">
        <f t="shared" si="52"/>
        <v>0</v>
      </c>
      <c r="G515" s="60" t="e">
        <f>IF(AND(C515&lt;&gt;"",SUM(G$32:G514)&lt;E$23),$E$23/$E$28,0)</f>
        <v>#N/A</v>
      </c>
      <c r="H515" s="58">
        <f t="shared" si="53"/>
        <v>0</v>
      </c>
      <c r="I515" s="58">
        <f t="shared" si="55"/>
        <v>0</v>
      </c>
      <c r="J515" s="92" t="str">
        <f t="shared" si="54"/>
        <v>2062–2063</v>
      </c>
      <c r="K515" s="92"/>
      <c r="L515" s="103"/>
      <c r="M515" s="92"/>
      <c r="N515" s="101"/>
      <c r="O515" s="93"/>
      <c r="Q515" s="61"/>
    </row>
    <row r="516" spans="1:17" s="55" customFormat="1" ht="20.25" customHeight="1" x14ac:dyDescent="0.2">
      <c r="A516" s="56">
        <v>59476</v>
      </c>
      <c r="B516" s="57">
        <f t="shared" si="50"/>
        <v>0</v>
      </c>
      <c r="C516" s="150"/>
      <c r="D516" s="58">
        <f t="shared" si="51"/>
        <v>0</v>
      </c>
      <c r="E516" s="59">
        <f t="shared" si="49"/>
        <v>0</v>
      </c>
      <c r="F516" s="58">
        <f t="shared" si="52"/>
        <v>0</v>
      </c>
      <c r="G516" s="60" t="e">
        <f>IF(AND(C516&lt;&gt;"",SUM(G$32:G515)&lt;E$23),$E$23/$E$28,0)</f>
        <v>#N/A</v>
      </c>
      <c r="H516" s="58">
        <f t="shared" si="53"/>
        <v>0</v>
      </c>
      <c r="I516" s="58">
        <f t="shared" si="55"/>
        <v>0</v>
      </c>
      <c r="J516" s="92" t="str">
        <f t="shared" si="54"/>
        <v>2062–2063</v>
      </c>
      <c r="K516" s="92"/>
      <c r="L516" s="103"/>
      <c r="M516" s="92"/>
      <c r="N516" s="101"/>
      <c r="O516" s="93"/>
      <c r="Q516" s="61"/>
    </row>
    <row r="517" spans="1:17" s="55" customFormat="1" ht="20.25" customHeight="1" x14ac:dyDescent="0.2">
      <c r="A517" s="56">
        <v>59506</v>
      </c>
      <c r="B517" s="57">
        <f t="shared" si="50"/>
        <v>0</v>
      </c>
      <c r="C517" s="150"/>
      <c r="D517" s="58">
        <f t="shared" si="51"/>
        <v>0</v>
      </c>
      <c r="E517" s="59">
        <f t="shared" si="49"/>
        <v>0</v>
      </c>
      <c r="F517" s="58">
        <f t="shared" si="52"/>
        <v>0</v>
      </c>
      <c r="G517" s="60" t="e">
        <f>IF(AND(C517&lt;&gt;"",SUM(G$32:G516)&lt;E$23),$E$23/$E$28,0)</f>
        <v>#N/A</v>
      </c>
      <c r="H517" s="58">
        <f t="shared" si="53"/>
        <v>0</v>
      </c>
      <c r="I517" s="58">
        <f t="shared" si="55"/>
        <v>0</v>
      </c>
      <c r="J517" s="92" t="str">
        <f t="shared" si="54"/>
        <v>2062–2063</v>
      </c>
      <c r="K517" s="92"/>
      <c r="L517" s="103"/>
      <c r="M517" s="92"/>
      <c r="N517" s="101"/>
      <c r="O517" s="93"/>
      <c r="Q517" s="61"/>
    </row>
    <row r="518" spans="1:17" s="55" customFormat="1" ht="20.25" customHeight="1" x14ac:dyDescent="0.2">
      <c r="A518" s="56">
        <v>59537</v>
      </c>
      <c r="B518" s="57">
        <f t="shared" si="50"/>
        <v>0</v>
      </c>
      <c r="C518" s="150"/>
      <c r="D518" s="58">
        <f t="shared" si="51"/>
        <v>0</v>
      </c>
      <c r="E518" s="59">
        <f t="shared" si="49"/>
        <v>0</v>
      </c>
      <c r="F518" s="58">
        <f t="shared" si="52"/>
        <v>0</v>
      </c>
      <c r="G518" s="60" t="e">
        <f>IF(AND(C518&lt;&gt;"",SUM(G$32:G517)&lt;E$23),$E$23/$E$28,0)</f>
        <v>#N/A</v>
      </c>
      <c r="H518" s="58">
        <f t="shared" si="53"/>
        <v>0</v>
      </c>
      <c r="I518" s="58">
        <f t="shared" si="55"/>
        <v>0</v>
      </c>
      <c r="J518" s="92" t="str">
        <f t="shared" si="54"/>
        <v>2062–2063</v>
      </c>
      <c r="K518" s="92"/>
      <c r="L518" s="103"/>
      <c r="M518" s="92"/>
      <c r="N518" s="101"/>
      <c r="O518" s="93"/>
      <c r="Q518" s="61"/>
    </row>
    <row r="519" spans="1:17" s="55" customFormat="1" ht="20.25" customHeight="1" x14ac:dyDescent="0.2">
      <c r="A519" s="56">
        <v>59568</v>
      </c>
      <c r="B519" s="57">
        <f t="shared" si="50"/>
        <v>0</v>
      </c>
      <c r="C519" s="150"/>
      <c r="D519" s="58">
        <f t="shared" si="51"/>
        <v>0</v>
      </c>
      <c r="E519" s="59">
        <f t="shared" si="49"/>
        <v>0</v>
      </c>
      <c r="F519" s="58">
        <f t="shared" si="52"/>
        <v>0</v>
      </c>
      <c r="G519" s="60" t="e">
        <f>IF(AND(C519&lt;&gt;"",SUM(G$32:G518)&lt;E$23),$E$23/$E$28,0)</f>
        <v>#N/A</v>
      </c>
      <c r="H519" s="58">
        <f t="shared" si="53"/>
        <v>0</v>
      </c>
      <c r="I519" s="58">
        <f t="shared" si="55"/>
        <v>0</v>
      </c>
      <c r="J519" s="92" t="str">
        <f t="shared" si="54"/>
        <v>2062–2063</v>
      </c>
      <c r="K519" s="92"/>
      <c r="L519" s="103"/>
      <c r="M519" s="92"/>
      <c r="N519" s="101"/>
      <c r="O519" s="93"/>
      <c r="Q519" s="61"/>
    </row>
    <row r="520" spans="1:17" s="55" customFormat="1" ht="20.25" customHeight="1" x14ac:dyDescent="0.2">
      <c r="A520" s="56">
        <v>59596</v>
      </c>
      <c r="B520" s="57">
        <f t="shared" si="50"/>
        <v>0</v>
      </c>
      <c r="C520" s="150"/>
      <c r="D520" s="58">
        <f t="shared" si="51"/>
        <v>0</v>
      </c>
      <c r="E520" s="59">
        <f t="shared" si="49"/>
        <v>0</v>
      </c>
      <c r="F520" s="58">
        <f t="shared" si="52"/>
        <v>0</v>
      </c>
      <c r="G520" s="60" t="e">
        <f>IF(AND(C520&lt;&gt;"",SUM(G$32:G519)&lt;E$23),$E$23/$E$28,0)</f>
        <v>#N/A</v>
      </c>
      <c r="H520" s="58">
        <f t="shared" si="53"/>
        <v>0</v>
      </c>
      <c r="I520" s="58">
        <f t="shared" si="55"/>
        <v>0</v>
      </c>
      <c r="J520" s="92" t="str">
        <f t="shared" si="54"/>
        <v>2062–2063</v>
      </c>
      <c r="K520" s="92"/>
      <c r="L520" s="103"/>
      <c r="M520" s="92"/>
      <c r="N520" s="101"/>
      <c r="O520" s="93"/>
      <c r="Q520" s="61"/>
    </row>
    <row r="521" spans="1:17" s="55" customFormat="1" ht="20.25" customHeight="1" x14ac:dyDescent="0.2">
      <c r="A521" s="56">
        <v>59627</v>
      </c>
      <c r="B521" s="57">
        <f t="shared" si="50"/>
        <v>0</v>
      </c>
      <c r="C521" s="150"/>
      <c r="D521" s="58">
        <f t="shared" si="51"/>
        <v>0</v>
      </c>
      <c r="E521" s="59">
        <f t="shared" si="49"/>
        <v>0</v>
      </c>
      <c r="F521" s="58">
        <f t="shared" si="52"/>
        <v>0</v>
      </c>
      <c r="G521" s="60" t="e">
        <f>IF(AND(C521&lt;&gt;"",SUM(G$32:G520)&lt;E$23),$E$23/$E$28,0)</f>
        <v>#N/A</v>
      </c>
      <c r="H521" s="58">
        <f t="shared" si="53"/>
        <v>0</v>
      </c>
      <c r="I521" s="58">
        <f t="shared" si="55"/>
        <v>0</v>
      </c>
      <c r="J521" s="92" t="str">
        <f t="shared" si="54"/>
        <v>2062–2063</v>
      </c>
      <c r="K521" s="92"/>
      <c r="L521" s="103"/>
      <c r="M521" s="92"/>
      <c r="N521" s="101"/>
      <c r="O521" s="93"/>
      <c r="Q521" s="61"/>
    </row>
    <row r="522" spans="1:17" s="55" customFormat="1" ht="20.25" customHeight="1" x14ac:dyDescent="0.2">
      <c r="A522" s="56">
        <v>59657</v>
      </c>
      <c r="B522" s="57">
        <f t="shared" si="50"/>
        <v>0</v>
      </c>
      <c r="C522" s="150"/>
      <c r="D522" s="58">
        <f t="shared" si="51"/>
        <v>0</v>
      </c>
      <c r="E522" s="59">
        <f t="shared" si="49"/>
        <v>0</v>
      </c>
      <c r="F522" s="58">
        <f t="shared" si="52"/>
        <v>0</v>
      </c>
      <c r="G522" s="60" t="e">
        <f>IF(AND(C522&lt;&gt;"",SUM(G$32:G521)&lt;E$23),$E$23/$E$28,0)</f>
        <v>#N/A</v>
      </c>
      <c r="H522" s="58">
        <f t="shared" si="53"/>
        <v>0</v>
      </c>
      <c r="I522" s="58">
        <f t="shared" si="55"/>
        <v>0</v>
      </c>
      <c r="J522" s="92" t="str">
        <f t="shared" si="54"/>
        <v>2062–2063</v>
      </c>
      <c r="K522" s="92"/>
      <c r="L522" s="103"/>
      <c r="M522" s="92"/>
      <c r="N522" s="101"/>
      <c r="O522" s="93"/>
      <c r="Q522" s="61"/>
    </row>
    <row r="523" spans="1:17" s="55" customFormat="1" ht="20.25" customHeight="1" x14ac:dyDescent="0.2">
      <c r="A523" s="56">
        <v>59688</v>
      </c>
      <c r="B523" s="57">
        <f t="shared" si="50"/>
        <v>0</v>
      </c>
      <c r="C523" s="150"/>
      <c r="D523" s="58">
        <f t="shared" si="51"/>
        <v>0</v>
      </c>
      <c r="E523" s="59">
        <f t="shared" si="49"/>
        <v>0</v>
      </c>
      <c r="F523" s="58">
        <f t="shared" si="52"/>
        <v>0</v>
      </c>
      <c r="G523" s="60" t="e">
        <f>IF(AND(C523&lt;&gt;"",SUM(G$32:G522)&lt;E$23),$E$23/$E$28,0)</f>
        <v>#N/A</v>
      </c>
      <c r="H523" s="58">
        <f t="shared" si="53"/>
        <v>0</v>
      </c>
      <c r="I523" s="58">
        <f t="shared" si="55"/>
        <v>0</v>
      </c>
      <c r="J523" s="92" t="str">
        <f t="shared" si="54"/>
        <v>2062–2063</v>
      </c>
      <c r="K523" s="92"/>
      <c r="L523" s="103"/>
      <c r="M523" s="92"/>
      <c r="N523" s="101"/>
      <c r="O523" s="93"/>
      <c r="Q523" s="61"/>
    </row>
    <row r="524" spans="1:17" s="55" customFormat="1" ht="20.25" customHeight="1" x14ac:dyDescent="0.2">
      <c r="A524" s="56">
        <v>59718</v>
      </c>
      <c r="B524" s="57">
        <f t="shared" si="50"/>
        <v>0</v>
      </c>
      <c r="C524" s="150"/>
      <c r="D524" s="58">
        <f t="shared" si="51"/>
        <v>0</v>
      </c>
      <c r="E524" s="59">
        <f t="shared" si="49"/>
        <v>0</v>
      </c>
      <c r="F524" s="58">
        <f t="shared" si="52"/>
        <v>0</v>
      </c>
      <c r="G524" s="60" t="e">
        <f>IF(AND(C524&lt;&gt;"",SUM(G$32:G523)&lt;E$23),$E$23/$E$28,0)</f>
        <v>#N/A</v>
      </c>
      <c r="H524" s="58">
        <f t="shared" si="53"/>
        <v>0</v>
      </c>
      <c r="I524" s="58">
        <f t="shared" si="55"/>
        <v>0</v>
      </c>
      <c r="J524" s="92" t="str">
        <f t="shared" si="54"/>
        <v>2063–2064</v>
      </c>
      <c r="K524" s="92"/>
      <c r="L524" s="103"/>
      <c r="M524" s="92"/>
      <c r="N524" s="101"/>
      <c r="O524" s="93"/>
      <c r="Q524" s="61"/>
    </row>
    <row r="525" spans="1:17" s="55" customFormat="1" ht="20.25" customHeight="1" x14ac:dyDescent="0.2">
      <c r="A525" s="56">
        <v>59749</v>
      </c>
      <c r="B525" s="57">
        <f t="shared" si="50"/>
        <v>0</v>
      </c>
      <c r="C525" s="150"/>
      <c r="D525" s="58">
        <f t="shared" si="51"/>
        <v>0</v>
      </c>
      <c r="E525" s="59">
        <f t="shared" si="49"/>
        <v>0</v>
      </c>
      <c r="F525" s="58">
        <f t="shared" si="52"/>
        <v>0</v>
      </c>
      <c r="G525" s="60" t="e">
        <f>IF(AND(C525&lt;&gt;"",SUM(G$32:G524)&lt;E$23),$E$23/$E$28,0)</f>
        <v>#N/A</v>
      </c>
      <c r="H525" s="58">
        <f t="shared" si="53"/>
        <v>0</v>
      </c>
      <c r="I525" s="58">
        <f t="shared" si="55"/>
        <v>0</v>
      </c>
      <c r="J525" s="92" t="str">
        <f t="shared" si="54"/>
        <v>2063–2064</v>
      </c>
      <c r="K525" s="92"/>
      <c r="L525" s="103"/>
      <c r="M525" s="92"/>
      <c r="N525" s="101"/>
      <c r="O525" s="93"/>
      <c r="Q525" s="61"/>
    </row>
    <row r="526" spans="1:17" s="55" customFormat="1" ht="20.25" customHeight="1" x14ac:dyDescent="0.2">
      <c r="A526" s="56">
        <v>59780</v>
      </c>
      <c r="B526" s="57">
        <f t="shared" si="50"/>
        <v>0</v>
      </c>
      <c r="C526" s="150"/>
      <c r="D526" s="58">
        <f t="shared" si="51"/>
        <v>0</v>
      </c>
      <c r="E526" s="59">
        <f t="shared" si="49"/>
        <v>0</v>
      </c>
      <c r="F526" s="58">
        <f t="shared" si="52"/>
        <v>0</v>
      </c>
      <c r="G526" s="60" t="e">
        <f>IF(AND(C526&lt;&gt;"",SUM(G$32:G525)&lt;E$23),$E$23/$E$28,0)</f>
        <v>#N/A</v>
      </c>
      <c r="H526" s="58">
        <f t="shared" si="53"/>
        <v>0</v>
      </c>
      <c r="I526" s="58">
        <f t="shared" si="55"/>
        <v>0</v>
      </c>
      <c r="J526" s="92" t="str">
        <f t="shared" si="54"/>
        <v>2063–2064</v>
      </c>
      <c r="K526" s="92"/>
      <c r="L526" s="103"/>
      <c r="M526" s="92"/>
      <c r="N526" s="101"/>
      <c r="O526" s="93"/>
      <c r="Q526" s="61"/>
    </row>
    <row r="527" spans="1:17" s="55" customFormat="1" ht="20.25" customHeight="1" x14ac:dyDescent="0.2">
      <c r="A527" s="56">
        <v>59810</v>
      </c>
      <c r="B527" s="57">
        <f t="shared" si="50"/>
        <v>0</v>
      </c>
      <c r="C527" s="150"/>
      <c r="D527" s="58">
        <f t="shared" si="51"/>
        <v>0</v>
      </c>
      <c r="E527" s="59">
        <f t="shared" si="49"/>
        <v>0</v>
      </c>
      <c r="F527" s="58">
        <f t="shared" si="52"/>
        <v>0</v>
      </c>
      <c r="G527" s="60" t="e">
        <f>IF(AND(C527&lt;&gt;"",SUM(G$32:G526)&lt;E$23),$E$23/$E$28,0)</f>
        <v>#N/A</v>
      </c>
      <c r="H527" s="58">
        <f t="shared" si="53"/>
        <v>0</v>
      </c>
      <c r="I527" s="58">
        <f t="shared" si="55"/>
        <v>0</v>
      </c>
      <c r="J527" s="92" t="str">
        <f t="shared" si="54"/>
        <v>2063–2064</v>
      </c>
      <c r="K527" s="92"/>
      <c r="L527" s="103"/>
      <c r="M527" s="92"/>
      <c r="N527" s="101"/>
      <c r="O527" s="93"/>
      <c r="Q527" s="61"/>
    </row>
    <row r="528" spans="1:17" s="55" customFormat="1" ht="20.25" customHeight="1" x14ac:dyDescent="0.2">
      <c r="A528" s="56">
        <v>59841</v>
      </c>
      <c r="B528" s="57">
        <f t="shared" si="50"/>
        <v>0</v>
      </c>
      <c r="C528" s="150"/>
      <c r="D528" s="58">
        <f t="shared" si="51"/>
        <v>0</v>
      </c>
      <c r="E528" s="59">
        <f t="shared" si="49"/>
        <v>0</v>
      </c>
      <c r="F528" s="58">
        <f t="shared" si="52"/>
        <v>0</v>
      </c>
      <c r="G528" s="60" t="e">
        <f>IF(AND(C528&lt;&gt;"",SUM(G$32:G527)&lt;E$23),$E$23/$E$28,0)</f>
        <v>#N/A</v>
      </c>
      <c r="H528" s="58">
        <f t="shared" si="53"/>
        <v>0</v>
      </c>
      <c r="I528" s="58">
        <f t="shared" si="55"/>
        <v>0</v>
      </c>
      <c r="J528" s="92" t="str">
        <f t="shared" si="54"/>
        <v>2063–2064</v>
      </c>
      <c r="K528" s="92"/>
      <c r="L528" s="103"/>
      <c r="M528" s="92"/>
      <c r="N528" s="101"/>
      <c r="O528" s="93"/>
      <c r="Q528" s="61"/>
    </row>
    <row r="529" spans="1:17" s="55" customFormat="1" ht="20.25" customHeight="1" x14ac:dyDescent="0.2">
      <c r="A529" s="56">
        <v>59871</v>
      </c>
      <c r="B529" s="57">
        <f t="shared" si="50"/>
        <v>0</v>
      </c>
      <c r="C529" s="150"/>
      <c r="D529" s="58">
        <f t="shared" si="51"/>
        <v>0</v>
      </c>
      <c r="E529" s="59">
        <f t="shared" si="49"/>
        <v>0</v>
      </c>
      <c r="F529" s="58">
        <f t="shared" si="52"/>
        <v>0</v>
      </c>
      <c r="G529" s="60" t="e">
        <f>IF(AND(C529&lt;&gt;"",SUM(G$32:G528)&lt;E$23),$E$23/$E$28,0)</f>
        <v>#N/A</v>
      </c>
      <c r="H529" s="58">
        <f t="shared" si="53"/>
        <v>0</v>
      </c>
      <c r="I529" s="58">
        <f t="shared" si="55"/>
        <v>0</v>
      </c>
      <c r="J529" s="92" t="str">
        <f t="shared" si="54"/>
        <v>2063–2064</v>
      </c>
      <c r="K529" s="92"/>
      <c r="L529" s="103"/>
      <c r="M529" s="92"/>
      <c r="N529" s="101"/>
      <c r="O529" s="93"/>
      <c r="Q529" s="61"/>
    </row>
    <row r="530" spans="1:17" s="55" customFormat="1" ht="20.25" customHeight="1" x14ac:dyDescent="0.2">
      <c r="A530" s="56">
        <v>59902</v>
      </c>
      <c r="B530" s="57">
        <f t="shared" si="50"/>
        <v>0</v>
      </c>
      <c r="C530" s="150"/>
      <c r="D530" s="58">
        <f t="shared" si="51"/>
        <v>0</v>
      </c>
      <c r="E530" s="59">
        <f t="shared" si="49"/>
        <v>0</v>
      </c>
      <c r="F530" s="58">
        <f t="shared" si="52"/>
        <v>0</v>
      </c>
      <c r="G530" s="60" t="e">
        <f>IF(AND(C530&lt;&gt;"",SUM(G$32:G529)&lt;E$23),$E$23/$E$28,0)</f>
        <v>#N/A</v>
      </c>
      <c r="H530" s="58">
        <f t="shared" si="53"/>
        <v>0</v>
      </c>
      <c r="I530" s="58">
        <f t="shared" si="55"/>
        <v>0</v>
      </c>
      <c r="J530" s="92" t="str">
        <f t="shared" si="54"/>
        <v>2063–2064</v>
      </c>
      <c r="K530" s="92"/>
      <c r="L530" s="103"/>
      <c r="M530" s="92"/>
      <c r="N530" s="101"/>
      <c r="O530" s="93"/>
      <c r="Q530" s="61"/>
    </row>
    <row r="531" spans="1:17" s="55" customFormat="1" ht="20.25" customHeight="1" x14ac:dyDescent="0.2">
      <c r="A531" s="56">
        <v>59933</v>
      </c>
      <c r="B531" s="57">
        <f t="shared" si="50"/>
        <v>0</v>
      </c>
      <c r="C531" s="150"/>
      <c r="D531" s="58">
        <f t="shared" si="51"/>
        <v>0</v>
      </c>
      <c r="E531" s="59">
        <f t="shared" si="49"/>
        <v>0</v>
      </c>
      <c r="F531" s="58">
        <f t="shared" si="52"/>
        <v>0</v>
      </c>
      <c r="G531" s="60" t="e">
        <f>IF(AND(C531&lt;&gt;"",SUM(G$32:G530)&lt;E$23),$E$23/$E$28,0)</f>
        <v>#N/A</v>
      </c>
      <c r="H531" s="58">
        <f t="shared" si="53"/>
        <v>0</v>
      </c>
      <c r="I531" s="58">
        <f t="shared" si="55"/>
        <v>0</v>
      </c>
      <c r="J531" s="92" t="str">
        <f t="shared" si="54"/>
        <v>2063–2064</v>
      </c>
      <c r="K531" s="92"/>
      <c r="L531" s="103"/>
      <c r="M531" s="92"/>
      <c r="N531" s="101"/>
      <c r="O531" s="93"/>
      <c r="Q531" s="61"/>
    </row>
    <row r="532" spans="1:17" s="55" customFormat="1" ht="20.25" customHeight="1" x14ac:dyDescent="0.2">
      <c r="A532" s="56">
        <v>59962</v>
      </c>
      <c r="B532" s="57">
        <f t="shared" si="50"/>
        <v>0</v>
      </c>
      <c r="C532" s="150"/>
      <c r="D532" s="58">
        <f t="shared" si="51"/>
        <v>0</v>
      </c>
      <c r="E532" s="59">
        <f t="shared" si="49"/>
        <v>0</v>
      </c>
      <c r="F532" s="58">
        <f t="shared" si="52"/>
        <v>0</v>
      </c>
      <c r="G532" s="60" t="e">
        <f>IF(AND(C532&lt;&gt;"",SUM(G$32:G531)&lt;E$23),$E$23/$E$28,0)</f>
        <v>#N/A</v>
      </c>
      <c r="H532" s="58">
        <f t="shared" si="53"/>
        <v>0</v>
      </c>
      <c r="I532" s="58">
        <f t="shared" si="55"/>
        <v>0</v>
      </c>
      <c r="J532" s="92" t="str">
        <f t="shared" si="54"/>
        <v>2063–2064</v>
      </c>
      <c r="K532" s="92"/>
      <c r="L532" s="103"/>
      <c r="M532" s="92"/>
      <c r="N532" s="101"/>
      <c r="O532" s="93"/>
      <c r="Q532" s="61"/>
    </row>
    <row r="533" spans="1:17" s="55" customFormat="1" ht="20.25" customHeight="1" x14ac:dyDescent="0.2">
      <c r="A533" s="56">
        <v>59993</v>
      </c>
      <c r="B533" s="57">
        <f t="shared" si="50"/>
        <v>0</v>
      </c>
      <c r="C533" s="150"/>
      <c r="D533" s="58">
        <f t="shared" si="51"/>
        <v>0</v>
      </c>
      <c r="E533" s="59">
        <f t="shared" si="49"/>
        <v>0</v>
      </c>
      <c r="F533" s="58">
        <f t="shared" si="52"/>
        <v>0</v>
      </c>
      <c r="G533" s="60" t="e">
        <f>IF(AND(C533&lt;&gt;"",SUM(G$32:G532)&lt;E$23),$E$23/$E$28,0)</f>
        <v>#N/A</v>
      </c>
      <c r="H533" s="58">
        <f t="shared" si="53"/>
        <v>0</v>
      </c>
      <c r="I533" s="58">
        <f t="shared" si="55"/>
        <v>0</v>
      </c>
      <c r="J533" s="92" t="str">
        <f t="shared" si="54"/>
        <v>2063–2064</v>
      </c>
      <c r="K533" s="92"/>
      <c r="L533" s="103"/>
      <c r="M533" s="92"/>
      <c r="N533" s="101"/>
      <c r="O533" s="93"/>
      <c r="Q533" s="61"/>
    </row>
    <row r="534" spans="1:17" s="55" customFormat="1" ht="20.25" customHeight="1" x14ac:dyDescent="0.2">
      <c r="A534" s="56">
        <v>60023</v>
      </c>
      <c r="B534" s="57">
        <f t="shared" si="50"/>
        <v>0</v>
      </c>
      <c r="C534" s="150"/>
      <c r="D534" s="58">
        <f t="shared" si="51"/>
        <v>0</v>
      </c>
      <c r="E534" s="59">
        <f t="shared" si="49"/>
        <v>0</v>
      </c>
      <c r="F534" s="58">
        <f t="shared" si="52"/>
        <v>0</v>
      </c>
      <c r="G534" s="60" t="e">
        <f>IF(AND(C534&lt;&gt;"",SUM(G$32:G533)&lt;E$23),$E$23/$E$28,0)</f>
        <v>#N/A</v>
      </c>
      <c r="H534" s="58">
        <f t="shared" si="53"/>
        <v>0</v>
      </c>
      <c r="I534" s="58">
        <f t="shared" si="55"/>
        <v>0</v>
      </c>
      <c r="J534" s="92" t="str">
        <f t="shared" si="54"/>
        <v>2063–2064</v>
      </c>
      <c r="K534" s="92"/>
      <c r="L534" s="103"/>
      <c r="M534" s="92"/>
      <c r="N534" s="101"/>
      <c r="O534" s="93"/>
      <c r="Q534" s="61"/>
    </row>
    <row r="535" spans="1:17" s="55" customFormat="1" ht="20.25" customHeight="1" x14ac:dyDescent="0.2">
      <c r="A535" s="56">
        <v>60054</v>
      </c>
      <c r="B535" s="57">
        <f t="shared" si="50"/>
        <v>0</v>
      </c>
      <c r="C535" s="150"/>
      <c r="D535" s="58">
        <f t="shared" si="51"/>
        <v>0</v>
      </c>
      <c r="E535" s="59">
        <f t="shared" si="49"/>
        <v>0</v>
      </c>
      <c r="F535" s="58">
        <f t="shared" si="52"/>
        <v>0</v>
      </c>
      <c r="G535" s="60" t="e">
        <f>IF(AND(C535&lt;&gt;"",SUM(G$32:G534)&lt;E$23),$E$23/$E$28,0)</f>
        <v>#N/A</v>
      </c>
      <c r="H535" s="58">
        <f t="shared" si="53"/>
        <v>0</v>
      </c>
      <c r="I535" s="58">
        <f t="shared" si="55"/>
        <v>0</v>
      </c>
      <c r="J535" s="92" t="str">
        <f t="shared" si="54"/>
        <v>2063–2064</v>
      </c>
      <c r="K535" s="92"/>
      <c r="L535" s="103"/>
      <c r="M535" s="92"/>
      <c r="N535" s="101"/>
      <c r="O535" s="93"/>
      <c r="Q535" s="61"/>
    </row>
    <row r="536" spans="1:17" s="55" customFormat="1" ht="20.25" customHeight="1" x14ac:dyDescent="0.2">
      <c r="A536" s="56">
        <v>60084</v>
      </c>
      <c r="B536" s="57">
        <f t="shared" si="50"/>
        <v>0</v>
      </c>
      <c r="C536" s="150"/>
      <c r="D536" s="58">
        <f t="shared" si="51"/>
        <v>0</v>
      </c>
      <c r="E536" s="59">
        <f t="shared" si="49"/>
        <v>0</v>
      </c>
      <c r="F536" s="58">
        <f t="shared" si="52"/>
        <v>0</v>
      </c>
      <c r="G536" s="60" t="e">
        <f>IF(AND(C536&lt;&gt;"",SUM(G$32:G535)&lt;E$23),$E$23/$E$28,0)</f>
        <v>#N/A</v>
      </c>
      <c r="H536" s="58">
        <f t="shared" si="53"/>
        <v>0</v>
      </c>
      <c r="I536" s="58">
        <f t="shared" si="55"/>
        <v>0</v>
      </c>
      <c r="J536" s="92" t="str">
        <f t="shared" si="54"/>
        <v>2064–2065</v>
      </c>
      <c r="K536" s="92"/>
      <c r="L536" s="103"/>
      <c r="M536" s="92"/>
      <c r="N536" s="101"/>
      <c r="O536" s="93"/>
      <c r="Q536" s="61"/>
    </row>
    <row r="537" spans="1:17" s="55" customFormat="1" ht="20.25" customHeight="1" x14ac:dyDescent="0.2">
      <c r="A537" s="56">
        <v>60115</v>
      </c>
      <c r="B537" s="57">
        <f t="shared" si="50"/>
        <v>0</v>
      </c>
      <c r="C537" s="150"/>
      <c r="D537" s="58">
        <f t="shared" si="51"/>
        <v>0</v>
      </c>
      <c r="E537" s="59">
        <f t="shared" si="49"/>
        <v>0</v>
      </c>
      <c r="F537" s="58">
        <f t="shared" si="52"/>
        <v>0</v>
      </c>
      <c r="G537" s="60" t="e">
        <f>IF(AND(C537&lt;&gt;"",SUM(G$32:G536)&lt;E$23),$E$23/$E$28,0)</f>
        <v>#N/A</v>
      </c>
      <c r="H537" s="58">
        <f t="shared" si="53"/>
        <v>0</v>
      </c>
      <c r="I537" s="58">
        <f t="shared" si="55"/>
        <v>0</v>
      </c>
      <c r="J537" s="92" t="str">
        <f t="shared" si="54"/>
        <v>2064–2065</v>
      </c>
      <c r="K537" s="92"/>
      <c r="L537" s="103"/>
      <c r="M537" s="92"/>
      <c r="N537" s="101"/>
      <c r="O537" s="93"/>
      <c r="Q537" s="61"/>
    </row>
    <row r="538" spans="1:17" s="55" customFormat="1" ht="20.25" customHeight="1" x14ac:dyDescent="0.2">
      <c r="A538" s="56">
        <v>60146</v>
      </c>
      <c r="B538" s="57">
        <f t="shared" si="50"/>
        <v>0</v>
      </c>
      <c r="C538" s="150"/>
      <c r="D538" s="58">
        <f t="shared" si="51"/>
        <v>0</v>
      </c>
      <c r="E538" s="59">
        <f t="shared" si="49"/>
        <v>0</v>
      </c>
      <c r="F538" s="58">
        <f t="shared" si="52"/>
        <v>0</v>
      </c>
      <c r="G538" s="60" t="e">
        <f>IF(AND(C538&lt;&gt;"",SUM(G$32:G537)&lt;E$23),$E$23/$E$28,0)</f>
        <v>#N/A</v>
      </c>
      <c r="H538" s="58">
        <f t="shared" si="53"/>
        <v>0</v>
      </c>
      <c r="I538" s="58">
        <f t="shared" si="55"/>
        <v>0</v>
      </c>
      <c r="J538" s="92" t="str">
        <f t="shared" si="54"/>
        <v>2064–2065</v>
      </c>
      <c r="K538" s="92"/>
      <c r="L538" s="103"/>
      <c r="M538" s="92"/>
      <c r="N538" s="101"/>
      <c r="O538" s="93"/>
      <c r="Q538" s="61"/>
    </row>
    <row r="539" spans="1:17" s="55" customFormat="1" ht="20.25" customHeight="1" x14ac:dyDescent="0.2">
      <c r="A539" s="56">
        <v>60176</v>
      </c>
      <c r="B539" s="57">
        <f t="shared" si="50"/>
        <v>0</v>
      </c>
      <c r="C539" s="150"/>
      <c r="D539" s="58">
        <f t="shared" si="51"/>
        <v>0</v>
      </c>
      <c r="E539" s="59">
        <f t="shared" si="49"/>
        <v>0</v>
      </c>
      <c r="F539" s="58">
        <f t="shared" si="52"/>
        <v>0</v>
      </c>
      <c r="G539" s="60" t="e">
        <f>IF(AND(C539&lt;&gt;"",SUM(G$32:G538)&lt;E$23),$E$23/$E$28,0)</f>
        <v>#N/A</v>
      </c>
      <c r="H539" s="58">
        <f t="shared" si="53"/>
        <v>0</v>
      </c>
      <c r="I539" s="58">
        <f t="shared" si="55"/>
        <v>0</v>
      </c>
      <c r="J539" s="92" t="str">
        <f t="shared" si="54"/>
        <v>2064–2065</v>
      </c>
      <c r="K539" s="92"/>
      <c r="L539" s="103"/>
      <c r="M539" s="92"/>
      <c r="N539" s="101"/>
      <c r="O539" s="93"/>
      <c r="Q539" s="61"/>
    </row>
    <row r="540" spans="1:17" s="55" customFormat="1" ht="20.25" customHeight="1" x14ac:dyDescent="0.2">
      <c r="A540" s="56">
        <v>60207</v>
      </c>
      <c r="B540" s="57">
        <f t="shared" si="50"/>
        <v>0</v>
      </c>
      <c r="C540" s="150"/>
      <c r="D540" s="58">
        <f t="shared" si="51"/>
        <v>0</v>
      </c>
      <c r="E540" s="59">
        <f t="shared" si="49"/>
        <v>0</v>
      </c>
      <c r="F540" s="58">
        <f t="shared" si="52"/>
        <v>0</v>
      </c>
      <c r="G540" s="60" t="e">
        <f>IF(AND(C540&lt;&gt;"",SUM(G$32:G539)&lt;E$23),$E$23/$E$28,0)</f>
        <v>#N/A</v>
      </c>
      <c r="H540" s="58">
        <f t="shared" si="53"/>
        <v>0</v>
      </c>
      <c r="I540" s="58">
        <f t="shared" si="55"/>
        <v>0</v>
      </c>
      <c r="J540" s="92" t="str">
        <f t="shared" si="54"/>
        <v>2064–2065</v>
      </c>
      <c r="K540" s="92"/>
      <c r="L540" s="103"/>
      <c r="M540" s="92"/>
      <c r="N540" s="101"/>
      <c r="O540" s="93"/>
      <c r="Q540" s="61"/>
    </row>
    <row r="541" spans="1:17" s="55" customFormat="1" ht="20.25" customHeight="1" x14ac:dyDescent="0.2">
      <c r="A541" s="56">
        <v>60237</v>
      </c>
      <c r="B541" s="57">
        <f t="shared" si="50"/>
        <v>0</v>
      </c>
      <c r="C541" s="150"/>
      <c r="D541" s="58">
        <f t="shared" si="51"/>
        <v>0</v>
      </c>
      <c r="E541" s="59">
        <f t="shared" si="49"/>
        <v>0</v>
      </c>
      <c r="F541" s="58">
        <f t="shared" si="52"/>
        <v>0</v>
      </c>
      <c r="G541" s="60" t="e">
        <f>IF(AND(C541&lt;&gt;"",SUM(G$32:G540)&lt;E$23),$E$23/$E$28,0)</f>
        <v>#N/A</v>
      </c>
      <c r="H541" s="58">
        <f t="shared" si="53"/>
        <v>0</v>
      </c>
      <c r="I541" s="58">
        <f t="shared" si="55"/>
        <v>0</v>
      </c>
      <c r="J541" s="92" t="str">
        <f t="shared" si="54"/>
        <v>2064–2065</v>
      </c>
      <c r="K541" s="92"/>
      <c r="L541" s="103"/>
      <c r="M541" s="92"/>
      <c r="N541" s="101"/>
      <c r="O541" s="93"/>
      <c r="Q541" s="61"/>
    </row>
    <row r="542" spans="1:17" s="55" customFormat="1" ht="20.25" customHeight="1" x14ac:dyDescent="0.2">
      <c r="A542" s="56">
        <v>60268</v>
      </c>
      <c r="B542" s="57">
        <f t="shared" si="50"/>
        <v>0</v>
      </c>
      <c r="C542" s="150"/>
      <c r="D542" s="58">
        <f t="shared" si="51"/>
        <v>0</v>
      </c>
      <c r="E542" s="59">
        <f t="shared" si="49"/>
        <v>0</v>
      </c>
      <c r="F542" s="58">
        <f t="shared" si="52"/>
        <v>0</v>
      </c>
      <c r="G542" s="60" t="e">
        <f>IF(AND(C542&lt;&gt;"",SUM(G$32:G541)&lt;E$23),$E$23/$E$28,0)</f>
        <v>#N/A</v>
      </c>
      <c r="H542" s="58">
        <f t="shared" si="53"/>
        <v>0</v>
      </c>
      <c r="I542" s="58">
        <f t="shared" si="55"/>
        <v>0</v>
      </c>
      <c r="J542" s="92" t="str">
        <f t="shared" si="54"/>
        <v>2064–2065</v>
      </c>
      <c r="K542" s="92"/>
      <c r="L542" s="103"/>
      <c r="M542" s="92"/>
      <c r="N542" s="101"/>
      <c r="O542" s="93"/>
      <c r="Q542" s="61"/>
    </row>
    <row r="543" spans="1:17" s="55" customFormat="1" ht="20.25" customHeight="1" x14ac:dyDescent="0.2">
      <c r="A543" s="56">
        <v>60299</v>
      </c>
      <c r="B543" s="57">
        <f t="shared" si="50"/>
        <v>0</v>
      </c>
      <c r="C543" s="150"/>
      <c r="D543" s="58">
        <f t="shared" si="51"/>
        <v>0</v>
      </c>
      <c r="E543" s="59">
        <f t="shared" si="49"/>
        <v>0</v>
      </c>
      <c r="F543" s="58">
        <f t="shared" si="52"/>
        <v>0</v>
      </c>
      <c r="G543" s="60" t="e">
        <f>IF(AND(C543&lt;&gt;"",SUM(G$32:G542)&lt;E$23),$E$23/$E$28,0)</f>
        <v>#N/A</v>
      </c>
      <c r="H543" s="58">
        <f t="shared" si="53"/>
        <v>0</v>
      </c>
      <c r="I543" s="58">
        <f t="shared" si="55"/>
        <v>0</v>
      </c>
      <c r="J543" s="92" t="str">
        <f t="shared" si="54"/>
        <v>2064–2065</v>
      </c>
      <c r="K543" s="92"/>
      <c r="L543" s="103"/>
      <c r="M543" s="92"/>
      <c r="N543" s="101"/>
      <c r="O543" s="93"/>
      <c r="Q543" s="61"/>
    </row>
    <row r="544" spans="1:17" s="55" customFormat="1" ht="20.25" customHeight="1" x14ac:dyDescent="0.2">
      <c r="A544" s="56">
        <v>60327</v>
      </c>
      <c r="B544" s="57">
        <f t="shared" si="50"/>
        <v>0</v>
      </c>
      <c r="C544" s="150"/>
      <c r="D544" s="58">
        <f t="shared" si="51"/>
        <v>0</v>
      </c>
      <c r="E544" s="59">
        <f t="shared" ref="E544:E607" si="56">C544-D544</f>
        <v>0</v>
      </c>
      <c r="F544" s="58">
        <f t="shared" si="52"/>
        <v>0</v>
      </c>
      <c r="G544" s="60" t="e">
        <f>IF(AND(C544&lt;&gt;"",SUM(G$32:G543)&lt;E$23),$E$23/$E$28,0)</f>
        <v>#N/A</v>
      </c>
      <c r="H544" s="58">
        <f t="shared" si="53"/>
        <v>0</v>
      </c>
      <c r="I544" s="58">
        <f t="shared" si="55"/>
        <v>0</v>
      </c>
      <c r="J544" s="92" t="str">
        <f t="shared" si="54"/>
        <v>2064–2065</v>
      </c>
      <c r="K544" s="92"/>
      <c r="L544" s="103"/>
      <c r="M544" s="92"/>
      <c r="N544" s="101"/>
      <c r="O544" s="93"/>
      <c r="Q544" s="61"/>
    </row>
    <row r="545" spans="1:17" s="55" customFormat="1" ht="20.25" customHeight="1" x14ac:dyDescent="0.2">
      <c r="A545" s="56">
        <v>60358</v>
      </c>
      <c r="B545" s="57">
        <f t="shared" ref="B545:B608" si="57">IF(C545&gt;0,C545*-1,C545)</f>
        <v>0</v>
      </c>
      <c r="C545" s="150"/>
      <c r="D545" s="58">
        <f t="shared" ref="D545:D608" si="58">IF(C545="",0,IF($E$14="Beginning",IF(C544&lt;&gt;"",$F544*$E$7/12,0),IF(C544&lt;&gt;"",$F544*$E$7/12,$E$21*$E$7/12)))</f>
        <v>0</v>
      </c>
      <c r="E545" s="59">
        <f t="shared" si="56"/>
        <v>0</v>
      </c>
      <c r="F545" s="58">
        <f t="shared" ref="F545:F608" si="59">IF(C545="",0,IF(C544="",$E$21-E545,IF(C545&lt;&gt;"",F544-E545)))</f>
        <v>0</v>
      </c>
      <c r="G545" s="60" t="e">
        <f>IF(AND(C545&lt;&gt;"",SUM(G$32:G544)&lt;E$23),$E$23/$E$28,0)</f>
        <v>#N/A</v>
      </c>
      <c r="H545" s="58">
        <f t="shared" ref="H545:H608" si="60">IF(C545&lt;&gt;"",G545+H544,0)</f>
        <v>0</v>
      </c>
      <c r="I545" s="58">
        <f t="shared" si="55"/>
        <v>0</v>
      </c>
      <c r="J545" s="92" t="str">
        <f t="shared" ref="J545:J608" si="61">IF(OR(MONTH(A545)=1,MONTH(A545)=2,MONTH(A545)=3,MONTH(A545)=4,MONTH(A545)=5,MONTH(A545)=6),YEAR(A545)-1&amp;"–"&amp;YEAR(A545),YEAR(A545)&amp;"–"&amp;YEAR(A545)+1)</f>
        <v>2064–2065</v>
      </c>
      <c r="K545" s="92"/>
      <c r="L545" s="103"/>
      <c r="M545" s="92"/>
      <c r="N545" s="101"/>
      <c r="O545" s="93"/>
      <c r="Q545" s="61"/>
    </row>
    <row r="546" spans="1:17" s="55" customFormat="1" ht="20.25" customHeight="1" x14ac:dyDescent="0.2">
      <c r="A546" s="56">
        <v>60388</v>
      </c>
      <c r="B546" s="57">
        <f t="shared" si="57"/>
        <v>0</v>
      </c>
      <c r="C546" s="150"/>
      <c r="D546" s="58">
        <f t="shared" si="58"/>
        <v>0</v>
      </c>
      <c r="E546" s="59">
        <f t="shared" si="56"/>
        <v>0</v>
      </c>
      <c r="F546" s="58">
        <f t="shared" si="59"/>
        <v>0</v>
      </c>
      <c r="G546" s="60" t="e">
        <f>IF(AND(C546&lt;&gt;"",SUM(G$32:G545)&lt;E$23),$E$23/$E$28,0)</f>
        <v>#N/A</v>
      </c>
      <c r="H546" s="58">
        <f t="shared" si="60"/>
        <v>0</v>
      </c>
      <c r="I546" s="58">
        <f t="shared" si="55"/>
        <v>0</v>
      </c>
      <c r="J546" s="92" t="str">
        <f t="shared" si="61"/>
        <v>2064–2065</v>
      </c>
      <c r="K546" s="92"/>
      <c r="L546" s="103"/>
      <c r="M546" s="92"/>
      <c r="N546" s="101"/>
      <c r="O546" s="93"/>
      <c r="Q546" s="61"/>
    </row>
    <row r="547" spans="1:17" s="55" customFormat="1" ht="20.25" customHeight="1" x14ac:dyDescent="0.2">
      <c r="A547" s="56">
        <v>60419</v>
      </c>
      <c r="B547" s="57">
        <f t="shared" si="57"/>
        <v>0</v>
      </c>
      <c r="C547" s="150"/>
      <c r="D547" s="58">
        <f t="shared" si="58"/>
        <v>0</v>
      </c>
      <c r="E547" s="59">
        <f t="shared" si="56"/>
        <v>0</v>
      </c>
      <c r="F547" s="58">
        <f t="shared" si="59"/>
        <v>0</v>
      </c>
      <c r="G547" s="60" t="e">
        <f>IF(AND(C547&lt;&gt;"",SUM(G$32:G546)&lt;E$23),$E$23/$E$28,0)</f>
        <v>#N/A</v>
      </c>
      <c r="H547" s="58">
        <f t="shared" si="60"/>
        <v>0</v>
      </c>
      <c r="I547" s="58">
        <f t="shared" ref="I547:I610" si="62">IF(C547&lt;&gt;"",$E$23-H547,0)</f>
        <v>0</v>
      </c>
      <c r="J547" s="92" t="str">
        <f t="shared" si="61"/>
        <v>2064–2065</v>
      </c>
      <c r="K547" s="92"/>
      <c r="L547" s="103"/>
      <c r="M547" s="92"/>
      <c r="N547" s="101"/>
      <c r="O547" s="93"/>
      <c r="Q547" s="61"/>
    </row>
    <row r="548" spans="1:17" s="55" customFormat="1" ht="20.25" customHeight="1" x14ac:dyDescent="0.2">
      <c r="A548" s="56">
        <v>60449</v>
      </c>
      <c r="B548" s="57">
        <f t="shared" si="57"/>
        <v>0</v>
      </c>
      <c r="C548" s="150"/>
      <c r="D548" s="58">
        <f t="shared" si="58"/>
        <v>0</v>
      </c>
      <c r="E548" s="59">
        <f t="shared" si="56"/>
        <v>0</v>
      </c>
      <c r="F548" s="58">
        <f t="shared" si="59"/>
        <v>0</v>
      </c>
      <c r="G548" s="60" t="e">
        <f>IF(AND(C548&lt;&gt;"",SUM(G$32:G547)&lt;E$23),$E$23/$E$28,0)</f>
        <v>#N/A</v>
      </c>
      <c r="H548" s="58">
        <f t="shared" si="60"/>
        <v>0</v>
      </c>
      <c r="I548" s="58">
        <f t="shared" si="62"/>
        <v>0</v>
      </c>
      <c r="J548" s="92" t="str">
        <f t="shared" si="61"/>
        <v>2065–2066</v>
      </c>
      <c r="K548" s="92"/>
      <c r="L548" s="103"/>
      <c r="M548" s="92"/>
      <c r="N548" s="101"/>
      <c r="O548" s="93"/>
      <c r="Q548" s="61"/>
    </row>
    <row r="549" spans="1:17" s="55" customFormat="1" ht="20.25" customHeight="1" x14ac:dyDescent="0.2">
      <c r="A549" s="56">
        <v>60480</v>
      </c>
      <c r="B549" s="57">
        <f t="shared" si="57"/>
        <v>0</v>
      </c>
      <c r="C549" s="150"/>
      <c r="D549" s="58">
        <f t="shared" si="58"/>
        <v>0</v>
      </c>
      <c r="E549" s="59">
        <f t="shared" si="56"/>
        <v>0</v>
      </c>
      <c r="F549" s="58">
        <f t="shared" si="59"/>
        <v>0</v>
      </c>
      <c r="G549" s="60" t="e">
        <f>IF(AND(C549&lt;&gt;"",SUM(G$32:G548)&lt;E$23),$E$23/$E$28,0)</f>
        <v>#N/A</v>
      </c>
      <c r="H549" s="58">
        <f t="shared" si="60"/>
        <v>0</v>
      </c>
      <c r="I549" s="58">
        <f t="shared" si="62"/>
        <v>0</v>
      </c>
      <c r="J549" s="92" t="str">
        <f t="shared" si="61"/>
        <v>2065–2066</v>
      </c>
      <c r="K549" s="92"/>
      <c r="L549" s="103"/>
      <c r="M549" s="92"/>
      <c r="N549" s="101"/>
      <c r="O549" s="93"/>
      <c r="Q549" s="61"/>
    </row>
    <row r="550" spans="1:17" s="55" customFormat="1" ht="20.25" customHeight="1" x14ac:dyDescent="0.2">
      <c r="A550" s="56">
        <v>60511</v>
      </c>
      <c r="B550" s="57">
        <f t="shared" si="57"/>
        <v>0</v>
      </c>
      <c r="C550" s="150"/>
      <c r="D550" s="58">
        <f t="shared" si="58"/>
        <v>0</v>
      </c>
      <c r="E550" s="59">
        <f t="shared" si="56"/>
        <v>0</v>
      </c>
      <c r="F550" s="58">
        <f t="shared" si="59"/>
        <v>0</v>
      </c>
      <c r="G550" s="60" t="e">
        <f>IF(AND(C550&lt;&gt;"",SUM(G$32:G549)&lt;E$23),$E$23/$E$28,0)</f>
        <v>#N/A</v>
      </c>
      <c r="H550" s="58">
        <f t="shared" si="60"/>
        <v>0</v>
      </c>
      <c r="I550" s="58">
        <f t="shared" si="62"/>
        <v>0</v>
      </c>
      <c r="J550" s="92" t="str">
        <f t="shared" si="61"/>
        <v>2065–2066</v>
      </c>
      <c r="K550" s="92"/>
      <c r="L550" s="103"/>
      <c r="M550" s="92"/>
      <c r="N550" s="101"/>
      <c r="O550" s="93"/>
      <c r="Q550" s="61"/>
    </row>
    <row r="551" spans="1:17" s="55" customFormat="1" ht="20.25" customHeight="1" x14ac:dyDescent="0.2">
      <c r="A551" s="56">
        <v>60541</v>
      </c>
      <c r="B551" s="57">
        <f t="shared" si="57"/>
        <v>0</v>
      </c>
      <c r="C551" s="150"/>
      <c r="D551" s="58">
        <f t="shared" si="58"/>
        <v>0</v>
      </c>
      <c r="E551" s="59">
        <f t="shared" si="56"/>
        <v>0</v>
      </c>
      <c r="F551" s="58">
        <f t="shared" si="59"/>
        <v>0</v>
      </c>
      <c r="G551" s="60" t="e">
        <f>IF(AND(C551&lt;&gt;"",SUM(G$32:G550)&lt;E$23),$E$23/$E$28,0)</f>
        <v>#N/A</v>
      </c>
      <c r="H551" s="58">
        <f t="shared" si="60"/>
        <v>0</v>
      </c>
      <c r="I551" s="58">
        <f t="shared" si="62"/>
        <v>0</v>
      </c>
      <c r="J551" s="92" t="str">
        <f t="shared" si="61"/>
        <v>2065–2066</v>
      </c>
      <c r="K551" s="92"/>
      <c r="L551" s="103"/>
      <c r="M551" s="92"/>
      <c r="N551" s="101"/>
      <c r="O551" s="93"/>
      <c r="Q551" s="61"/>
    </row>
    <row r="552" spans="1:17" s="55" customFormat="1" ht="20.25" customHeight="1" x14ac:dyDescent="0.2">
      <c r="A552" s="56">
        <v>60572</v>
      </c>
      <c r="B552" s="57">
        <f t="shared" si="57"/>
        <v>0</v>
      </c>
      <c r="C552" s="150"/>
      <c r="D552" s="58">
        <f t="shared" si="58"/>
        <v>0</v>
      </c>
      <c r="E552" s="59">
        <f t="shared" si="56"/>
        <v>0</v>
      </c>
      <c r="F552" s="58">
        <f t="shared" si="59"/>
        <v>0</v>
      </c>
      <c r="G552" s="60" t="e">
        <f>IF(AND(C552&lt;&gt;"",SUM(G$32:G551)&lt;E$23),$E$23/$E$28,0)</f>
        <v>#N/A</v>
      </c>
      <c r="H552" s="58">
        <f t="shared" si="60"/>
        <v>0</v>
      </c>
      <c r="I552" s="58">
        <f t="shared" si="62"/>
        <v>0</v>
      </c>
      <c r="J552" s="92" t="str">
        <f t="shared" si="61"/>
        <v>2065–2066</v>
      </c>
      <c r="K552" s="92"/>
      <c r="L552" s="103"/>
      <c r="M552" s="92"/>
      <c r="N552" s="101"/>
      <c r="O552" s="93"/>
      <c r="Q552" s="61"/>
    </row>
    <row r="553" spans="1:17" s="55" customFormat="1" ht="20.25" customHeight="1" x14ac:dyDescent="0.2">
      <c r="A553" s="56">
        <v>60602</v>
      </c>
      <c r="B553" s="57">
        <f t="shared" si="57"/>
        <v>0</v>
      </c>
      <c r="C553" s="150"/>
      <c r="D553" s="58">
        <f t="shared" si="58"/>
        <v>0</v>
      </c>
      <c r="E553" s="59">
        <f t="shared" si="56"/>
        <v>0</v>
      </c>
      <c r="F553" s="58">
        <f t="shared" si="59"/>
        <v>0</v>
      </c>
      <c r="G553" s="60" t="e">
        <f>IF(AND(C553&lt;&gt;"",SUM(G$32:G552)&lt;E$23),$E$23/$E$28,0)</f>
        <v>#N/A</v>
      </c>
      <c r="H553" s="58">
        <f t="shared" si="60"/>
        <v>0</v>
      </c>
      <c r="I553" s="58">
        <f t="shared" si="62"/>
        <v>0</v>
      </c>
      <c r="J553" s="92" t="str">
        <f t="shared" si="61"/>
        <v>2065–2066</v>
      </c>
      <c r="K553" s="92"/>
      <c r="L553" s="103"/>
      <c r="M553" s="92"/>
      <c r="N553" s="101"/>
      <c r="O553" s="93"/>
      <c r="Q553" s="61"/>
    </row>
    <row r="554" spans="1:17" s="55" customFormat="1" ht="20.25" customHeight="1" x14ac:dyDescent="0.2">
      <c r="A554" s="56">
        <v>60633</v>
      </c>
      <c r="B554" s="57">
        <f t="shared" si="57"/>
        <v>0</v>
      </c>
      <c r="C554" s="150"/>
      <c r="D554" s="58">
        <f t="shared" si="58"/>
        <v>0</v>
      </c>
      <c r="E554" s="59">
        <f t="shared" si="56"/>
        <v>0</v>
      </c>
      <c r="F554" s="58">
        <f t="shared" si="59"/>
        <v>0</v>
      </c>
      <c r="G554" s="60" t="e">
        <f>IF(AND(C554&lt;&gt;"",SUM(G$32:G553)&lt;E$23),$E$23/$E$28,0)</f>
        <v>#N/A</v>
      </c>
      <c r="H554" s="58">
        <f t="shared" si="60"/>
        <v>0</v>
      </c>
      <c r="I554" s="58">
        <f t="shared" si="62"/>
        <v>0</v>
      </c>
      <c r="J554" s="92" t="str">
        <f t="shared" si="61"/>
        <v>2065–2066</v>
      </c>
      <c r="K554" s="92"/>
      <c r="L554" s="103"/>
      <c r="M554" s="92"/>
      <c r="N554" s="101"/>
      <c r="O554" s="93"/>
      <c r="Q554" s="61"/>
    </row>
    <row r="555" spans="1:17" s="55" customFormat="1" ht="20.25" customHeight="1" x14ac:dyDescent="0.2">
      <c r="A555" s="56">
        <v>60664</v>
      </c>
      <c r="B555" s="57">
        <f t="shared" si="57"/>
        <v>0</v>
      </c>
      <c r="C555" s="150"/>
      <c r="D555" s="58">
        <f t="shared" si="58"/>
        <v>0</v>
      </c>
      <c r="E555" s="59">
        <f t="shared" si="56"/>
        <v>0</v>
      </c>
      <c r="F555" s="58">
        <f t="shared" si="59"/>
        <v>0</v>
      </c>
      <c r="G555" s="60" t="e">
        <f>IF(AND(C555&lt;&gt;"",SUM(G$32:G554)&lt;E$23),$E$23/$E$28,0)</f>
        <v>#N/A</v>
      </c>
      <c r="H555" s="58">
        <f t="shared" si="60"/>
        <v>0</v>
      </c>
      <c r="I555" s="58">
        <f t="shared" si="62"/>
        <v>0</v>
      </c>
      <c r="J555" s="92" t="str">
        <f t="shared" si="61"/>
        <v>2065–2066</v>
      </c>
      <c r="K555" s="92"/>
      <c r="L555" s="103"/>
      <c r="M555" s="92"/>
      <c r="N555" s="101"/>
      <c r="O555" s="93"/>
      <c r="Q555" s="61"/>
    </row>
    <row r="556" spans="1:17" s="55" customFormat="1" ht="20.25" customHeight="1" x14ac:dyDescent="0.2">
      <c r="A556" s="56">
        <v>60692</v>
      </c>
      <c r="B556" s="57">
        <f t="shared" si="57"/>
        <v>0</v>
      </c>
      <c r="C556" s="150"/>
      <c r="D556" s="58">
        <f t="shared" si="58"/>
        <v>0</v>
      </c>
      <c r="E556" s="59">
        <f t="shared" si="56"/>
        <v>0</v>
      </c>
      <c r="F556" s="58">
        <f t="shared" si="59"/>
        <v>0</v>
      </c>
      <c r="G556" s="60" t="e">
        <f>IF(AND(C556&lt;&gt;"",SUM(G$32:G555)&lt;E$23),$E$23/$E$28,0)</f>
        <v>#N/A</v>
      </c>
      <c r="H556" s="58">
        <f t="shared" si="60"/>
        <v>0</v>
      </c>
      <c r="I556" s="58">
        <f t="shared" si="62"/>
        <v>0</v>
      </c>
      <c r="J556" s="92" t="str">
        <f t="shared" si="61"/>
        <v>2065–2066</v>
      </c>
      <c r="K556" s="92"/>
      <c r="L556" s="103"/>
      <c r="M556" s="92"/>
      <c r="N556" s="101"/>
      <c r="O556" s="93"/>
      <c r="Q556" s="61"/>
    </row>
    <row r="557" spans="1:17" s="55" customFormat="1" ht="20.25" customHeight="1" x14ac:dyDescent="0.2">
      <c r="A557" s="56">
        <v>60723</v>
      </c>
      <c r="B557" s="57">
        <f t="shared" si="57"/>
        <v>0</v>
      </c>
      <c r="C557" s="150"/>
      <c r="D557" s="58">
        <f t="shared" si="58"/>
        <v>0</v>
      </c>
      <c r="E557" s="59">
        <f t="shared" si="56"/>
        <v>0</v>
      </c>
      <c r="F557" s="58">
        <f t="shared" si="59"/>
        <v>0</v>
      </c>
      <c r="G557" s="60" t="e">
        <f>IF(AND(C557&lt;&gt;"",SUM(G$32:G556)&lt;E$23),$E$23/$E$28,0)</f>
        <v>#N/A</v>
      </c>
      <c r="H557" s="58">
        <f t="shared" si="60"/>
        <v>0</v>
      </c>
      <c r="I557" s="58">
        <f t="shared" si="62"/>
        <v>0</v>
      </c>
      <c r="J557" s="92" t="str">
        <f t="shared" si="61"/>
        <v>2065–2066</v>
      </c>
      <c r="K557" s="92"/>
      <c r="L557" s="103"/>
      <c r="M557" s="92"/>
      <c r="N557" s="101"/>
      <c r="O557" s="93"/>
      <c r="Q557" s="61"/>
    </row>
    <row r="558" spans="1:17" s="55" customFormat="1" ht="20.25" customHeight="1" x14ac:dyDescent="0.2">
      <c r="A558" s="56">
        <v>60753</v>
      </c>
      <c r="B558" s="57">
        <f t="shared" si="57"/>
        <v>0</v>
      </c>
      <c r="C558" s="150"/>
      <c r="D558" s="58">
        <f t="shared" si="58"/>
        <v>0</v>
      </c>
      <c r="E558" s="59">
        <f t="shared" si="56"/>
        <v>0</v>
      </c>
      <c r="F558" s="58">
        <f t="shared" si="59"/>
        <v>0</v>
      </c>
      <c r="G558" s="60" t="e">
        <f>IF(AND(C558&lt;&gt;"",SUM(G$32:G557)&lt;E$23),$E$23/$E$28,0)</f>
        <v>#N/A</v>
      </c>
      <c r="H558" s="58">
        <f t="shared" si="60"/>
        <v>0</v>
      </c>
      <c r="I558" s="58">
        <f t="shared" si="62"/>
        <v>0</v>
      </c>
      <c r="J558" s="92" t="str">
        <f t="shared" si="61"/>
        <v>2065–2066</v>
      </c>
      <c r="K558" s="92"/>
      <c r="L558" s="103"/>
      <c r="M558" s="92"/>
      <c r="N558" s="101"/>
      <c r="O558" s="93"/>
      <c r="Q558" s="61"/>
    </row>
    <row r="559" spans="1:17" s="55" customFormat="1" ht="20.25" customHeight="1" x14ac:dyDescent="0.2">
      <c r="A559" s="56">
        <v>60784</v>
      </c>
      <c r="B559" s="57">
        <f t="shared" si="57"/>
        <v>0</v>
      </c>
      <c r="C559" s="150"/>
      <c r="D559" s="58">
        <f t="shared" si="58"/>
        <v>0</v>
      </c>
      <c r="E559" s="59">
        <f t="shared" si="56"/>
        <v>0</v>
      </c>
      <c r="F559" s="58">
        <f t="shared" si="59"/>
        <v>0</v>
      </c>
      <c r="G559" s="60" t="e">
        <f>IF(AND(C559&lt;&gt;"",SUM(G$32:G558)&lt;E$23),$E$23/$E$28,0)</f>
        <v>#N/A</v>
      </c>
      <c r="H559" s="58">
        <f t="shared" si="60"/>
        <v>0</v>
      </c>
      <c r="I559" s="58">
        <f t="shared" si="62"/>
        <v>0</v>
      </c>
      <c r="J559" s="92" t="str">
        <f t="shared" si="61"/>
        <v>2065–2066</v>
      </c>
      <c r="K559" s="92"/>
      <c r="L559" s="103"/>
      <c r="M559" s="92"/>
      <c r="N559" s="101"/>
      <c r="O559" s="93"/>
      <c r="Q559" s="61"/>
    </row>
    <row r="560" spans="1:17" s="55" customFormat="1" ht="20.25" customHeight="1" x14ac:dyDescent="0.2">
      <c r="A560" s="56">
        <v>60814</v>
      </c>
      <c r="B560" s="57">
        <f t="shared" si="57"/>
        <v>0</v>
      </c>
      <c r="C560" s="150"/>
      <c r="D560" s="58">
        <f t="shared" si="58"/>
        <v>0</v>
      </c>
      <c r="E560" s="59">
        <f t="shared" si="56"/>
        <v>0</v>
      </c>
      <c r="F560" s="58">
        <f t="shared" si="59"/>
        <v>0</v>
      </c>
      <c r="G560" s="60" t="e">
        <f>IF(AND(C560&lt;&gt;"",SUM(G$32:G559)&lt;E$23),$E$23/$E$28,0)</f>
        <v>#N/A</v>
      </c>
      <c r="H560" s="58">
        <f t="shared" si="60"/>
        <v>0</v>
      </c>
      <c r="I560" s="58">
        <f t="shared" si="62"/>
        <v>0</v>
      </c>
      <c r="J560" s="92" t="str">
        <f t="shared" si="61"/>
        <v>2066–2067</v>
      </c>
      <c r="K560" s="92"/>
      <c r="L560" s="103"/>
      <c r="M560" s="92"/>
      <c r="N560" s="101"/>
      <c r="O560" s="93"/>
      <c r="Q560" s="61"/>
    </row>
    <row r="561" spans="1:17" s="55" customFormat="1" ht="20.25" customHeight="1" x14ac:dyDescent="0.2">
      <c r="A561" s="56">
        <v>60845</v>
      </c>
      <c r="B561" s="57">
        <f t="shared" si="57"/>
        <v>0</v>
      </c>
      <c r="C561" s="150"/>
      <c r="D561" s="58">
        <f t="shared" si="58"/>
        <v>0</v>
      </c>
      <c r="E561" s="59">
        <f t="shared" si="56"/>
        <v>0</v>
      </c>
      <c r="F561" s="58">
        <f t="shared" si="59"/>
        <v>0</v>
      </c>
      <c r="G561" s="60" t="e">
        <f>IF(AND(C561&lt;&gt;"",SUM(G$32:G560)&lt;E$23),$E$23/$E$28,0)</f>
        <v>#N/A</v>
      </c>
      <c r="H561" s="58">
        <f t="shared" si="60"/>
        <v>0</v>
      </c>
      <c r="I561" s="58">
        <f t="shared" si="62"/>
        <v>0</v>
      </c>
      <c r="J561" s="92" t="str">
        <f t="shared" si="61"/>
        <v>2066–2067</v>
      </c>
      <c r="K561" s="92"/>
      <c r="L561" s="103"/>
      <c r="M561" s="92"/>
      <c r="N561" s="101"/>
      <c r="O561" s="93"/>
      <c r="Q561" s="61"/>
    </row>
    <row r="562" spans="1:17" s="55" customFormat="1" ht="20.25" customHeight="1" x14ac:dyDescent="0.2">
      <c r="A562" s="56">
        <v>60876</v>
      </c>
      <c r="B562" s="57">
        <f t="shared" si="57"/>
        <v>0</v>
      </c>
      <c r="C562" s="150"/>
      <c r="D562" s="58">
        <f t="shared" si="58"/>
        <v>0</v>
      </c>
      <c r="E562" s="59">
        <f t="shared" si="56"/>
        <v>0</v>
      </c>
      <c r="F562" s="58">
        <f t="shared" si="59"/>
        <v>0</v>
      </c>
      <c r="G562" s="60" t="e">
        <f>IF(AND(C562&lt;&gt;"",SUM(G$32:G561)&lt;E$23),$E$23/$E$28,0)</f>
        <v>#N/A</v>
      </c>
      <c r="H562" s="58">
        <f t="shared" si="60"/>
        <v>0</v>
      </c>
      <c r="I562" s="58">
        <f t="shared" si="62"/>
        <v>0</v>
      </c>
      <c r="J562" s="92" t="str">
        <f t="shared" si="61"/>
        <v>2066–2067</v>
      </c>
      <c r="K562" s="92"/>
      <c r="L562" s="103"/>
      <c r="M562" s="92"/>
      <c r="N562" s="101"/>
      <c r="O562" s="93"/>
      <c r="Q562" s="61"/>
    </row>
    <row r="563" spans="1:17" s="55" customFormat="1" ht="20.25" customHeight="1" x14ac:dyDescent="0.2">
      <c r="A563" s="56">
        <v>60906</v>
      </c>
      <c r="B563" s="57">
        <f t="shared" si="57"/>
        <v>0</v>
      </c>
      <c r="C563" s="150"/>
      <c r="D563" s="58">
        <f t="shared" si="58"/>
        <v>0</v>
      </c>
      <c r="E563" s="59">
        <f t="shared" si="56"/>
        <v>0</v>
      </c>
      <c r="F563" s="58">
        <f t="shared" si="59"/>
        <v>0</v>
      </c>
      <c r="G563" s="60" t="e">
        <f>IF(AND(C563&lt;&gt;"",SUM(G$32:G562)&lt;E$23),$E$23/$E$28,0)</f>
        <v>#N/A</v>
      </c>
      <c r="H563" s="58">
        <f t="shared" si="60"/>
        <v>0</v>
      </c>
      <c r="I563" s="58">
        <f t="shared" si="62"/>
        <v>0</v>
      </c>
      <c r="J563" s="92" t="str">
        <f t="shared" si="61"/>
        <v>2066–2067</v>
      </c>
      <c r="K563" s="92"/>
      <c r="L563" s="103"/>
      <c r="M563" s="92"/>
      <c r="N563" s="101"/>
      <c r="O563" s="93"/>
      <c r="Q563" s="61"/>
    </row>
    <row r="564" spans="1:17" s="55" customFormat="1" ht="20.25" customHeight="1" x14ac:dyDescent="0.2">
      <c r="A564" s="56">
        <v>60937</v>
      </c>
      <c r="B564" s="57">
        <f t="shared" si="57"/>
        <v>0</v>
      </c>
      <c r="C564" s="150"/>
      <c r="D564" s="58">
        <f t="shared" si="58"/>
        <v>0</v>
      </c>
      <c r="E564" s="59">
        <f t="shared" si="56"/>
        <v>0</v>
      </c>
      <c r="F564" s="58">
        <f t="shared" si="59"/>
        <v>0</v>
      </c>
      <c r="G564" s="60" t="e">
        <f>IF(AND(C564&lt;&gt;"",SUM(G$32:G563)&lt;E$23),$E$23/$E$28,0)</f>
        <v>#N/A</v>
      </c>
      <c r="H564" s="58">
        <f t="shared" si="60"/>
        <v>0</v>
      </c>
      <c r="I564" s="58">
        <f t="shared" si="62"/>
        <v>0</v>
      </c>
      <c r="J564" s="92" t="str">
        <f t="shared" si="61"/>
        <v>2066–2067</v>
      </c>
      <c r="K564" s="92"/>
      <c r="L564" s="103"/>
      <c r="M564" s="92"/>
      <c r="N564" s="101"/>
      <c r="O564" s="93"/>
      <c r="Q564" s="61"/>
    </row>
    <row r="565" spans="1:17" s="55" customFormat="1" ht="20.25" customHeight="1" x14ac:dyDescent="0.2">
      <c r="A565" s="56">
        <v>60967</v>
      </c>
      <c r="B565" s="57">
        <f t="shared" si="57"/>
        <v>0</v>
      </c>
      <c r="C565" s="150"/>
      <c r="D565" s="58">
        <f t="shared" si="58"/>
        <v>0</v>
      </c>
      <c r="E565" s="59">
        <f t="shared" si="56"/>
        <v>0</v>
      </c>
      <c r="F565" s="58">
        <f t="shared" si="59"/>
        <v>0</v>
      </c>
      <c r="G565" s="60" t="e">
        <f>IF(AND(C565&lt;&gt;"",SUM(G$32:G564)&lt;E$23),$E$23/$E$28,0)</f>
        <v>#N/A</v>
      </c>
      <c r="H565" s="58">
        <f t="shared" si="60"/>
        <v>0</v>
      </c>
      <c r="I565" s="58">
        <f t="shared" si="62"/>
        <v>0</v>
      </c>
      <c r="J565" s="92" t="str">
        <f t="shared" si="61"/>
        <v>2066–2067</v>
      </c>
      <c r="K565" s="92"/>
      <c r="L565" s="103"/>
      <c r="M565" s="92"/>
      <c r="N565" s="101"/>
      <c r="O565" s="93"/>
      <c r="Q565" s="61"/>
    </row>
    <row r="566" spans="1:17" s="55" customFormat="1" ht="20.25" customHeight="1" x14ac:dyDescent="0.2">
      <c r="A566" s="56">
        <v>60998</v>
      </c>
      <c r="B566" s="57">
        <f t="shared" si="57"/>
        <v>0</v>
      </c>
      <c r="C566" s="150"/>
      <c r="D566" s="58">
        <f t="shared" si="58"/>
        <v>0</v>
      </c>
      <c r="E566" s="59">
        <f t="shared" si="56"/>
        <v>0</v>
      </c>
      <c r="F566" s="58">
        <f t="shared" si="59"/>
        <v>0</v>
      </c>
      <c r="G566" s="60" t="e">
        <f>IF(AND(C566&lt;&gt;"",SUM(G$32:G565)&lt;E$23),$E$23/$E$28,0)</f>
        <v>#N/A</v>
      </c>
      <c r="H566" s="58">
        <f t="shared" si="60"/>
        <v>0</v>
      </c>
      <c r="I566" s="58">
        <f t="shared" si="62"/>
        <v>0</v>
      </c>
      <c r="J566" s="92" t="str">
        <f t="shared" si="61"/>
        <v>2066–2067</v>
      </c>
      <c r="K566" s="92"/>
      <c r="L566" s="103"/>
      <c r="M566" s="92"/>
      <c r="N566" s="101"/>
      <c r="O566" s="93"/>
      <c r="Q566" s="61"/>
    </row>
    <row r="567" spans="1:17" s="55" customFormat="1" ht="20.25" customHeight="1" x14ac:dyDescent="0.2">
      <c r="A567" s="56">
        <v>61029</v>
      </c>
      <c r="B567" s="57">
        <f t="shared" si="57"/>
        <v>0</v>
      </c>
      <c r="C567" s="150"/>
      <c r="D567" s="58">
        <f t="shared" si="58"/>
        <v>0</v>
      </c>
      <c r="E567" s="59">
        <f t="shared" si="56"/>
        <v>0</v>
      </c>
      <c r="F567" s="58">
        <f t="shared" si="59"/>
        <v>0</v>
      </c>
      <c r="G567" s="60" t="e">
        <f>IF(AND(C567&lt;&gt;"",SUM(G$32:G566)&lt;E$23),$E$23/$E$28,0)</f>
        <v>#N/A</v>
      </c>
      <c r="H567" s="58">
        <f t="shared" si="60"/>
        <v>0</v>
      </c>
      <c r="I567" s="58">
        <f t="shared" si="62"/>
        <v>0</v>
      </c>
      <c r="J567" s="92" t="str">
        <f t="shared" si="61"/>
        <v>2066–2067</v>
      </c>
      <c r="K567" s="92"/>
      <c r="L567" s="103"/>
      <c r="M567" s="92"/>
      <c r="N567" s="101"/>
      <c r="O567" s="93"/>
      <c r="Q567" s="61"/>
    </row>
    <row r="568" spans="1:17" s="55" customFormat="1" ht="20.25" customHeight="1" x14ac:dyDescent="0.2">
      <c r="A568" s="56">
        <v>61057</v>
      </c>
      <c r="B568" s="57">
        <f t="shared" si="57"/>
        <v>0</v>
      </c>
      <c r="C568" s="150"/>
      <c r="D568" s="58">
        <f t="shared" si="58"/>
        <v>0</v>
      </c>
      <c r="E568" s="59">
        <f t="shared" si="56"/>
        <v>0</v>
      </c>
      <c r="F568" s="58">
        <f t="shared" si="59"/>
        <v>0</v>
      </c>
      <c r="G568" s="60" t="e">
        <f>IF(AND(C568&lt;&gt;"",SUM(G$32:G567)&lt;E$23),$E$23/$E$28,0)</f>
        <v>#N/A</v>
      </c>
      <c r="H568" s="58">
        <f t="shared" si="60"/>
        <v>0</v>
      </c>
      <c r="I568" s="58">
        <f t="shared" si="62"/>
        <v>0</v>
      </c>
      <c r="J568" s="92" t="str">
        <f t="shared" si="61"/>
        <v>2066–2067</v>
      </c>
      <c r="K568" s="92"/>
      <c r="L568" s="103"/>
      <c r="M568" s="92"/>
      <c r="N568" s="101"/>
      <c r="O568" s="93"/>
      <c r="Q568" s="61"/>
    </row>
    <row r="569" spans="1:17" s="55" customFormat="1" ht="20.25" customHeight="1" x14ac:dyDescent="0.2">
      <c r="A569" s="56">
        <v>61088</v>
      </c>
      <c r="B569" s="57">
        <f t="shared" si="57"/>
        <v>0</v>
      </c>
      <c r="C569" s="150"/>
      <c r="D569" s="58">
        <f t="shared" si="58"/>
        <v>0</v>
      </c>
      <c r="E569" s="59">
        <f t="shared" si="56"/>
        <v>0</v>
      </c>
      <c r="F569" s="58">
        <f t="shared" si="59"/>
        <v>0</v>
      </c>
      <c r="G569" s="60" t="e">
        <f>IF(AND(C569&lt;&gt;"",SUM(G$32:G568)&lt;E$23),$E$23/$E$28,0)</f>
        <v>#N/A</v>
      </c>
      <c r="H569" s="58">
        <f t="shared" si="60"/>
        <v>0</v>
      </c>
      <c r="I569" s="58">
        <f t="shared" si="62"/>
        <v>0</v>
      </c>
      <c r="J569" s="92" t="str">
        <f t="shared" si="61"/>
        <v>2066–2067</v>
      </c>
      <c r="K569" s="92"/>
      <c r="L569" s="103"/>
      <c r="M569" s="92"/>
      <c r="N569" s="101"/>
      <c r="O569" s="93"/>
      <c r="Q569" s="61"/>
    </row>
    <row r="570" spans="1:17" s="55" customFormat="1" ht="20.25" customHeight="1" x14ac:dyDescent="0.2">
      <c r="A570" s="56">
        <v>61118</v>
      </c>
      <c r="B570" s="57">
        <f t="shared" si="57"/>
        <v>0</v>
      </c>
      <c r="C570" s="150"/>
      <c r="D570" s="58">
        <f t="shared" si="58"/>
        <v>0</v>
      </c>
      <c r="E570" s="59">
        <f t="shared" si="56"/>
        <v>0</v>
      </c>
      <c r="F570" s="58">
        <f t="shared" si="59"/>
        <v>0</v>
      </c>
      <c r="G570" s="60" t="e">
        <f>IF(AND(C570&lt;&gt;"",SUM(G$32:G569)&lt;E$23),$E$23/$E$28,0)</f>
        <v>#N/A</v>
      </c>
      <c r="H570" s="58">
        <f t="shared" si="60"/>
        <v>0</v>
      </c>
      <c r="I570" s="58">
        <f t="shared" si="62"/>
        <v>0</v>
      </c>
      <c r="J570" s="92" t="str">
        <f t="shared" si="61"/>
        <v>2066–2067</v>
      </c>
      <c r="K570" s="92"/>
      <c r="L570" s="103"/>
      <c r="M570" s="92"/>
      <c r="N570" s="101"/>
      <c r="O570" s="93"/>
      <c r="Q570" s="61"/>
    </row>
    <row r="571" spans="1:17" s="55" customFormat="1" ht="20.25" customHeight="1" x14ac:dyDescent="0.2">
      <c r="A571" s="56">
        <v>61149</v>
      </c>
      <c r="B571" s="57">
        <f t="shared" si="57"/>
        <v>0</v>
      </c>
      <c r="C571" s="150"/>
      <c r="D571" s="58">
        <f t="shared" si="58"/>
        <v>0</v>
      </c>
      <c r="E571" s="59">
        <f t="shared" si="56"/>
        <v>0</v>
      </c>
      <c r="F571" s="58">
        <f t="shared" si="59"/>
        <v>0</v>
      </c>
      <c r="G571" s="60" t="e">
        <f>IF(AND(C571&lt;&gt;"",SUM(G$32:G570)&lt;E$23),$E$23/$E$28,0)</f>
        <v>#N/A</v>
      </c>
      <c r="H571" s="58">
        <f t="shared" si="60"/>
        <v>0</v>
      </c>
      <c r="I571" s="58">
        <f t="shared" si="62"/>
        <v>0</v>
      </c>
      <c r="J571" s="92" t="str">
        <f t="shared" si="61"/>
        <v>2066–2067</v>
      </c>
      <c r="K571" s="92"/>
      <c r="L571" s="103"/>
      <c r="M571" s="92"/>
      <c r="N571" s="101"/>
      <c r="O571" s="93"/>
      <c r="Q571" s="61"/>
    </row>
    <row r="572" spans="1:17" s="55" customFormat="1" ht="20.25" customHeight="1" x14ac:dyDescent="0.2">
      <c r="A572" s="56">
        <v>61179</v>
      </c>
      <c r="B572" s="57">
        <f t="shared" si="57"/>
        <v>0</v>
      </c>
      <c r="C572" s="150"/>
      <c r="D572" s="58">
        <f t="shared" si="58"/>
        <v>0</v>
      </c>
      <c r="E572" s="59">
        <f t="shared" si="56"/>
        <v>0</v>
      </c>
      <c r="F572" s="58">
        <f t="shared" si="59"/>
        <v>0</v>
      </c>
      <c r="G572" s="60" t="e">
        <f>IF(AND(C572&lt;&gt;"",SUM(G$32:G571)&lt;E$23),$E$23/$E$28,0)</f>
        <v>#N/A</v>
      </c>
      <c r="H572" s="58">
        <f t="shared" si="60"/>
        <v>0</v>
      </c>
      <c r="I572" s="58">
        <f t="shared" si="62"/>
        <v>0</v>
      </c>
      <c r="J572" s="92" t="str">
        <f t="shared" si="61"/>
        <v>2067–2068</v>
      </c>
      <c r="K572" s="92"/>
      <c r="L572" s="103"/>
      <c r="M572" s="92"/>
      <c r="N572" s="101"/>
      <c r="O572" s="93"/>
      <c r="Q572" s="61"/>
    </row>
    <row r="573" spans="1:17" s="55" customFormat="1" ht="20.25" customHeight="1" x14ac:dyDescent="0.2">
      <c r="A573" s="56">
        <v>61210</v>
      </c>
      <c r="B573" s="57">
        <f t="shared" si="57"/>
        <v>0</v>
      </c>
      <c r="C573" s="150"/>
      <c r="D573" s="58">
        <f t="shared" si="58"/>
        <v>0</v>
      </c>
      <c r="E573" s="59">
        <f t="shared" si="56"/>
        <v>0</v>
      </c>
      <c r="F573" s="58">
        <f t="shared" si="59"/>
        <v>0</v>
      </c>
      <c r="G573" s="60" t="e">
        <f>IF(AND(C573&lt;&gt;"",SUM(G$32:G572)&lt;E$23),$E$23/$E$28,0)</f>
        <v>#N/A</v>
      </c>
      <c r="H573" s="58">
        <f t="shared" si="60"/>
        <v>0</v>
      </c>
      <c r="I573" s="58">
        <f t="shared" si="62"/>
        <v>0</v>
      </c>
      <c r="J573" s="92" t="str">
        <f t="shared" si="61"/>
        <v>2067–2068</v>
      </c>
      <c r="K573" s="92"/>
      <c r="L573" s="103"/>
      <c r="M573" s="92"/>
      <c r="N573" s="101"/>
      <c r="O573" s="93"/>
      <c r="Q573" s="61"/>
    </row>
    <row r="574" spans="1:17" s="55" customFormat="1" ht="20.25" customHeight="1" x14ac:dyDescent="0.2">
      <c r="A574" s="56">
        <v>61241</v>
      </c>
      <c r="B574" s="57">
        <f t="shared" si="57"/>
        <v>0</v>
      </c>
      <c r="C574" s="150"/>
      <c r="D574" s="58">
        <f t="shared" si="58"/>
        <v>0</v>
      </c>
      <c r="E574" s="59">
        <f t="shared" si="56"/>
        <v>0</v>
      </c>
      <c r="F574" s="58">
        <f t="shared" si="59"/>
        <v>0</v>
      </c>
      <c r="G574" s="60" t="e">
        <f>IF(AND(C574&lt;&gt;"",SUM(G$32:G573)&lt;E$23),$E$23/$E$28,0)</f>
        <v>#N/A</v>
      </c>
      <c r="H574" s="58">
        <f t="shared" si="60"/>
        <v>0</v>
      </c>
      <c r="I574" s="58">
        <f t="shared" si="62"/>
        <v>0</v>
      </c>
      <c r="J574" s="92" t="str">
        <f t="shared" si="61"/>
        <v>2067–2068</v>
      </c>
      <c r="K574" s="92"/>
      <c r="L574" s="103"/>
      <c r="M574" s="92"/>
      <c r="N574" s="101"/>
      <c r="O574" s="93"/>
      <c r="Q574" s="61"/>
    </row>
    <row r="575" spans="1:17" s="55" customFormat="1" ht="20.25" customHeight="1" x14ac:dyDescent="0.2">
      <c r="A575" s="56">
        <v>61271</v>
      </c>
      <c r="B575" s="57">
        <f t="shared" si="57"/>
        <v>0</v>
      </c>
      <c r="C575" s="150"/>
      <c r="D575" s="58">
        <f t="shared" si="58"/>
        <v>0</v>
      </c>
      <c r="E575" s="59">
        <f t="shared" si="56"/>
        <v>0</v>
      </c>
      <c r="F575" s="58">
        <f t="shared" si="59"/>
        <v>0</v>
      </c>
      <c r="G575" s="60" t="e">
        <f>IF(AND(C575&lt;&gt;"",SUM(G$32:G574)&lt;E$23),$E$23/$E$28,0)</f>
        <v>#N/A</v>
      </c>
      <c r="H575" s="58">
        <f t="shared" si="60"/>
        <v>0</v>
      </c>
      <c r="I575" s="58">
        <f t="shared" si="62"/>
        <v>0</v>
      </c>
      <c r="J575" s="92" t="str">
        <f t="shared" si="61"/>
        <v>2067–2068</v>
      </c>
      <c r="K575" s="92"/>
      <c r="L575" s="103"/>
      <c r="M575" s="92"/>
      <c r="N575" s="101"/>
      <c r="O575" s="93"/>
      <c r="Q575" s="61"/>
    </row>
    <row r="576" spans="1:17" s="55" customFormat="1" ht="20.25" customHeight="1" x14ac:dyDescent="0.2">
      <c r="A576" s="56">
        <v>61302</v>
      </c>
      <c r="B576" s="57">
        <f t="shared" si="57"/>
        <v>0</v>
      </c>
      <c r="C576" s="150"/>
      <c r="D576" s="58">
        <f t="shared" si="58"/>
        <v>0</v>
      </c>
      <c r="E576" s="59">
        <f t="shared" si="56"/>
        <v>0</v>
      </c>
      <c r="F576" s="58">
        <f t="shared" si="59"/>
        <v>0</v>
      </c>
      <c r="G576" s="60" t="e">
        <f>IF(AND(C576&lt;&gt;"",SUM(G$32:G575)&lt;E$23),$E$23/$E$28,0)</f>
        <v>#N/A</v>
      </c>
      <c r="H576" s="58">
        <f t="shared" si="60"/>
        <v>0</v>
      </c>
      <c r="I576" s="58">
        <f t="shared" si="62"/>
        <v>0</v>
      </c>
      <c r="J576" s="92" t="str">
        <f t="shared" si="61"/>
        <v>2067–2068</v>
      </c>
      <c r="K576" s="92"/>
      <c r="L576" s="103"/>
      <c r="M576" s="92"/>
      <c r="N576" s="101"/>
      <c r="O576" s="93"/>
      <c r="Q576" s="61"/>
    </row>
    <row r="577" spans="1:17" s="55" customFormat="1" ht="20.25" customHeight="1" x14ac:dyDescent="0.2">
      <c r="A577" s="56">
        <v>61332</v>
      </c>
      <c r="B577" s="57">
        <f t="shared" si="57"/>
        <v>0</v>
      </c>
      <c r="C577" s="150"/>
      <c r="D577" s="58">
        <f t="shared" si="58"/>
        <v>0</v>
      </c>
      <c r="E577" s="59">
        <f t="shared" si="56"/>
        <v>0</v>
      </c>
      <c r="F577" s="58">
        <f t="shared" si="59"/>
        <v>0</v>
      </c>
      <c r="G577" s="60" t="e">
        <f>IF(AND(C577&lt;&gt;"",SUM(G$32:G576)&lt;E$23),$E$23/$E$28,0)</f>
        <v>#N/A</v>
      </c>
      <c r="H577" s="58">
        <f t="shared" si="60"/>
        <v>0</v>
      </c>
      <c r="I577" s="58">
        <f t="shared" si="62"/>
        <v>0</v>
      </c>
      <c r="J577" s="92" t="str">
        <f t="shared" si="61"/>
        <v>2067–2068</v>
      </c>
      <c r="K577" s="92"/>
      <c r="L577" s="103"/>
      <c r="M577" s="92"/>
      <c r="N577" s="101"/>
      <c r="O577" s="93"/>
      <c r="Q577" s="61"/>
    </row>
    <row r="578" spans="1:17" s="55" customFormat="1" ht="20.25" customHeight="1" x14ac:dyDescent="0.2">
      <c r="A578" s="56">
        <v>61363</v>
      </c>
      <c r="B578" s="57">
        <f t="shared" si="57"/>
        <v>0</v>
      </c>
      <c r="C578" s="150"/>
      <c r="D578" s="58">
        <f t="shared" si="58"/>
        <v>0</v>
      </c>
      <c r="E578" s="59">
        <f t="shared" si="56"/>
        <v>0</v>
      </c>
      <c r="F578" s="58">
        <f t="shared" si="59"/>
        <v>0</v>
      </c>
      <c r="G578" s="60" t="e">
        <f>IF(AND(C578&lt;&gt;"",SUM(G$32:G577)&lt;E$23),$E$23/$E$28,0)</f>
        <v>#N/A</v>
      </c>
      <c r="H578" s="58">
        <f t="shared" si="60"/>
        <v>0</v>
      </c>
      <c r="I578" s="58">
        <f t="shared" si="62"/>
        <v>0</v>
      </c>
      <c r="J578" s="92" t="str">
        <f t="shared" si="61"/>
        <v>2067–2068</v>
      </c>
      <c r="K578" s="92"/>
      <c r="L578" s="103"/>
      <c r="M578" s="92"/>
      <c r="N578" s="101"/>
      <c r="O578" s="93"/>
      <c r="Q578" s="61"/>
    </row>
    <row r="579" spans="1:17" s="55" customFormat="1" ht="20.25" customHeight="1" x14ac:dyDescent="0.2">
      <c r="A579" s="56">
        <v>61394</v>
      </c>
      <c r="B579" s="57">
        <f t="shared" si="57"/>
        <v>0</v>
      </c>
      <c r="C579" s="150"/>
      <c r="D579" s="58">
        <f t="shared" si="58"/>
        <v>0</v>
      </c>
      <c r="E579" s="59">
        <f t="shared" si="56"/>
        <v>0</v>
      </c>
      <c r="F579" s="58">
        <f t="shared" si="59"/>
        <v>0</v>
      </c>
      <c r="G579" s="60" t="e">
        <f>IF(AND(C579&lt;&gt;"",SUM(G$32:G578)&lt;E$23),$E$23/$E$28,0)</f>
        <v>#N/A</v>
      </c>
      <c r="H579" s="58">
        <f t="shared" si="60"/>
        <v>0</v>
      </c>
      <c r="I579" s="58">
        <f t="shared" si="62"/>
        <v>0</v>
      </c>
      <c r="J579" s="92" t="str">
        <f t="shared" si="61"/>
        <v>2067–2068</v>
      </c>
      <c r="K579" s="92"/>
      <c r="L579" s="103"/>
      <c r="M579" s="92"/>
      <c r="N579" s="101"/>
      <c r="O579" s="93"/>
      <c r="Q579" s="61"/>
    </row>
    <row r="580" spans="1:17" s="55" customFormat="1" ht="20.25" customHeight="1" x14ac:dyDescent="0.2">
      <c r="A580" s="56">
        <v>61423</v>
      </c>
      <c r="B580" s="57">
        <f t="shared" si="57"/>
        <v>0</v>
      </c>
      <c r="C580" s="150"/>
      <c r="D580" s="58">
        <f t="shared" si="58"/>
        <v>0</v>
      </c>
      <c r="E580" s="59">
        <f t="shared" si="56"/>
        <v>0</v>
      </c>
      <c r="F580" s="58">
        <f t="shared" si="59"/>
        <v>0</v>
      </c>
      <c r="G580" s="60" t="e">
        <f>IF(AND(C580&lt;&gt;"",SUM(G$32:G579)&lt;E$23),$E$23/$E$28,0)</f>
        <v>#N/A</v>
      </c>
      <c r="H580" s="58">
        <f t="shared" si="60"/>
        <v>0</v>
      </c>
      <c r="I580" s="58">
        <f t="shared" si="62"/>
        <v>0</v>
      </c>
      <c r="J580" s="92" t="str">
        <f t="shared" si="61"/>
        <v>2067–2068</v>
      </c>
      <c r="K580" s="92"/>
      <c r="L580" s="103"/>
      <c r="M580" s="92"/>
      <c r="N580" s="101"/>
      <c r="O580" s="93"/>
      <c r="Q580" s="61"/>
    </row>
    <row r="581" spans="1:17" s="55" customFormat="1" ht="20.25" customHeight="1" x14ac:dyDescent="0.2">
      <c r="A581" s="56">
        <v>61454</v>
      </c>
      <c r="B581" s="57">
        <f t="shared" si="57"/>
        <v>0</v>
      </c>
      <c r="C581" s="150"/>
      <c r="D581" s="58">
        <f t="shared" si="58"/>
        <v>0</v>
      </c>
      <c r="E581" s="59">
        <f t="shared" si="56"/>
        <v>0</v>
      </c>
      <c r="F581" s="58">
        <f t="shared" si="59"/>
        <v>0</v>
      </c>
      <c r="G581" s="60" t="e">
        <f>IF(AND(C581&lt;&gt;"",SUM(G$32:G580)&lt;E$23),$E$23/$E$28,0)</f>
        <v>#N/A</v>
      </c>
      <c r="H581" s="58">
        <f t="shared" si="60"/>
        <v>0</v>
      </c>
      <c r="I581" s="58">
        <f t="shared" si="62"/>
        <v>0</v>
      </c>
      <c r="J581" s="92" t="str">
        <f t="shared" si="61"/>
        <v>2067–2068</v>
      </c>
      <c r="K581" s="92"/>
      <c r="L581" s="103"/>
      <c r="M581" s="92"/>
      <c r="N581" s="101"/>
      <c r="O581" s="93"/>
      <c r="Q581" s="61"/>
    </row>
    <row r="582" spans="1:17" s="55" customFormat="1" ht="20.25" customHeight="1" x14ac:dyDescent="0.2">
      <c r="A582" s="56">
        <v>61484</v>
      </c>
      <c r="B582" s="57">
        <f t="shared" si="57"/>
        <v>0</v>
      </c>
      <c r="C582" s="150"/>
      <c r="D582" s="58">
        <f t="shared" si="58"/>
        <v>0</v>
      </c>
      <c r="E582" s="59">
        <f t="shared" si="56"/>
        <v>0</v>
      </c>
      <c r="F582" s="58">
        <f t="shared" si="59"/>
        <v>0</v>
      </c>
      <c r="G582" s="60" t="e">
        <f>IF(AND(C582&lt;&gt;"",SUM(G$32:G581)&lt;E$23),$E$23/$E$28,0)</f>
        <v>#N/A</v>
      </c>
      <c r="H582" s="58">
        <f t="shared" si="60"/>
        <v>0</v>
      </c>
      <c r="I582" s="58">
        <f t="shared" si="62"/>
        <v>0</v>
      </c>
      <c r="J582" s="92" t="str">
        <f t="shared" si="61"/>
        <v>2067–2068</v>
      </c>
      <c r="K582" s="92"/>
      <c r="L582" s="103"/>
      <c r="M582" s="92"/>
      <c r="N582" s="101"/>
      <c r="O582" s="93"/>
      <c r="Q582" s="61"/>
    </row>
    <row r="583" spans="1:17" s="55" customFormat="1" ht="20.25" customHeight="1" x14ac:dyDescent="0.2">
      <c r="A583" s="56">
        <v>61515</v>
      </c>
      <c r="B583" s="57">
        <f t="shared" si="57"/>
        <v>0</v>
      </c>
      <c r="C583" s="150"/>
      <c r="D583" s="58">
        <f t="shared" si="58"/>
        <v>0</v>
      </c>
      <c r="E583" s="59">
        <f t="shared" si="56"/>
        <v>0</v>
      </c>
      <c r="F583" s="58">
        <f t="shared" si="59"/>
        <v>0</v>
      </c>
      <c r="G583" s="60" t="e">
        <f>IF(AND(C583&lt;&gt;"",SUM(G$32:G582)&lt;E$23),$E$23/$E$28,0)</f>
        <v>#N/A</v>
      </c>
      <c r="H583" s="58">
        <f t="shared" si="60"/>
        <v>0</v>
      </c>
      <c r="I583" s="58">
        <f t="shared" si="62"/>
        <v>0</v>
      </c>
      <c r="J583" s="92" t="str">
        <f t="shared" si="61"/>
        <v>2067–2068</v>
      </c>
      <c r="K583" s="92"/>
      <c r="L583" s="103"/>
      <c r="M583" s="92"/>
      <c r="N583" s="101"/>
      <c r="O583" s="93"/>
      <c r="Q583" s="61"/>
    </row>
    <row r="584" spans="1:17" s="55" customFormat="1" ht="20.25" customHeight="1" x14ac:dyDescent="0.2">
      <c r="A584" s="56">
        <v>61545</v>
      </c>
      <c r="B584" s="57">
        <f t="shared" si="57"/>
        <v>0</v>
      </c>
      <c r="C584" s="150"/>
      <c r="D584" s="58">
        <f t="shared" si="58"/>
        <v>0</v>
      </c>
      <c r="E584" s="59">
        <f t="shared" si="56"/>
        <v>0</v>
      </c>
      <c r="F584" s="58">
        <f t="shared" si="59"/>
        <v>0</v>
      </c>
      <c r="G584" s="60" t="e">
        <f>IF(AND(C584&lt;&gt;"",SUM(G$32:G583)&lt;E$23),$E$23/$E$28,0)</f>
        <v>#N/A</v>
      </c>
      <c r="H584" s="58">
        <f t="shared" si="60"/>
        <v>0</v>
      </c>
      <c r="I584" s="58">
        <f t="shared" si="62"/>
        <v>0</v>
      </c>
      <c r="J584" s="92" t="str">
        <f t="shared" si="61"/>
        <v>2068–2069</v>
      </c>
      <c r="K584" s="92"/>
      <c r="L584" s="103"/>
      <c r="M584" s="92"/>
      <c r="N584" s="101"/>
      <c r="O584" s="93"/>
      <c r="Q584" s="61"/>
    </row>
    <row r="585" spans="1:17" s="55" customFormat="1" ht="20.25" customHeight="1" x14ac:dyDescent="0.2">
      <c r="A585" s="56">
        <v>61576</v>
      </c>
      <c r="B585" s="57">
        <f t="shared" si="57"/>
        <v>0</v>
      </c>
      <c r="C585" s="150"/>
      <c r="D585" s="58">
        <f t="shared" si="58"/>
        <v>0</v>
      </c>
      <c r="E585" s="59">
        <f t="shared" si="56"/>
        <v>0</v>
      </c>
      <c r="F585" s="58">
        <f t="shared" si="59"/>
        <v>0</v>
      </c>
      <c r="G585" s="60" t="e">
        <f>IF(AND(C585&lt;&gt;"",SUM(G$32:G584)&lt;E$23),$E$23/$E$28,0)</f>
        <v>#N/A</v>
      </c>
      <c r="H585" s="58">
        <f t="shared" si="60"/>
        <v>0</v>
      </c>
      <c r="I585" s="58">
        <f t="shared" si="62"/>
        <v>0</v>
      </c>
      <c r="J585" s="92" t="str">
        <f t="shared" si="61"/>
        <v>2068–2069</v>
      </c>
      <c r="K585" s="92"/>
      <c r="L585" s="103"/>
      <c r="M585" s="92"/>
      <c r="N585" s="101"/>
      <c r="O585" s="93"/>
      <c r="Q585" s="61"/>
    </row>
    <row r="586" spans="1:17" s="55" customFormat="1" ht="20.25" customHeight="1" x14ac:dyDescent="0.2">
      <c r="A586" s="56">
        <v>61607</v>
      </c>
      <c r="B586" s="57">
        <f t="shared" si="57"/>
        <v>0</v>
      </c>
      <c r="C586" s="150"/>
      <c r="D586" s="58">
        <f t="shared" si="58"/>
        <v>0</v>
      </c>
      <c r="E586" s="59">
        <f t="shared" si="56"/>
        <v>0</v>
      </c>
      <c r="F586" s="58">
        <f t="shared" si="59"/>
        <v>0</v>
      </c>
      <c r="G586" s="60" t="e">
        <f>IF(AND(C586&lt;&gt;"",SUM(G$32:G585)&lt;E$23),$E$23/$E$28,0)</f>
        <v>#N/A</v>
      </c>
      <c r="H586" s="58">
        <f t="shared" si="60"/>
        <v>0</v>
      </c>
      <c r="I586" s="58">
        <f t="shared" si="62"/>
        <v>0</v>
      </c>
      <c r="J586" s="92" t="str">
        <f t="shared" si="61"/>
        <v>2068–2069</v>
      </c>
      <c r="K586" s="92"/>
      <c r="L586" s="103"/>
      <c r="M586" s="92"/>
      <c r="N586" s="101"/>
      <c r="O586" s="93"/>
      <c r="Q586" s="61"/>
    </row>
    <row r="587" spans="1:17" s="55" customFormat="1" ht="20.25" customHeight="1" x14ac:dyDescent="0.2">
      <c r="A587" s="56">
        <v>61637</v>
      </c>
      <c r="B587" s="57">
        <f t="shared" si="57"/>
        <v>0</v>
      </c>
      <c r="C587" s="150"/>
      <c r="D587" s="58">
        <f t="shared" si="58"/>
        <v>0</v>
      </c>
      <c r="E587" s="59">
        <f t="shared" si="56"/>
        <v>0</v>
      </c>
      <c r="F587" s="58">
        <f t="shared" si="59"/>
        <v>0</v>
      </c>
      <c r="G587" s="60" t="e">
        <f>IF(AND(C587&lt;&gt;"",SUM(G$32:G586)&lt;E$23),$E$23/$E$28,0)</f>
        <v>#N/A</v>
      </c>
      <c r="H587" s="58">
        <f t="shared" si="60"/>
        <v>0</v>
      </c>
      <c r="I587" s="58">
        <f t="shared" si="62"/>
        <v>0</v>
      </c>
      <c r="J587" s="92" t="str">
        <f t="shared" si="61"/>
        <v>2068–2069</v>
      </c>
      <c r="K587" s="92"/>
      <c r="L587" s="103"/>
      <c r="M587" s="92"/>
      <c r="N587" s="101"/>
      <c r="O587" s="93"/>
      <c r="Q587" s="61"/>
    </row>
    <row r="588" spans="1:17" s="55" customFormat="1" ht="20.25" customHeight="1" x14ac:dyDescent="0.2">
      <c r="A588" s="56">
        <v>61668</v>
      </c>
      <c r="B588" s="57">
        <f t="shared" si="57"/>
        <v>0</v>
      </c>
      <c r="C588" s="150"/>
      <c r="D588" s="58">
        <f t="shared" si="58"/>
        <v>0</v>
      </c>
      <c r="E588" s="59">
        <f t="shared" si="56"/>
        <v>0</v>
      </c>
      <c r="F588" s="58">
        <f t="shared" si="59"/>
        <v>0</v>
      </c>
      <c r="G588" s="60" t="e">
        <f>IF(AND(C588&lt;&gt;"",SUM(G$32:G587)&lt;E$23),$E$23/$E$28,0)</f>
        <v>#N/A</v>
      </c>
      <c r="H588" s="58">
        <f t="shared" si="60"/>
        <v>0</v>
      </c>
      <c r="I588" s="58">
        <f t="shared" si="62"/>
        <v>0</v>
      </c>
      <c r="J588" s="92" t="str">
        <f t="shared" si="61"/>
        <v>2068–2069</v>
      </c>
      <c r="K588" s="92"/>
      <c r="L588" s="103"/>
      <c r="M588" s="92"/>
      <c r="N588" s="101"/>
      <c r="O588" s="93"/>
      <c r="Q588" s="61"/>
    </row>
    <row r="589" spans="1:17" s="55" customFormat="1" ht="20.25" customHeight="1" x14ac:dyDescent="0.2">
      <c r="A589" s="56">
        <v>61698</v>
      </c>
      <c r="B589" s="57">
        <f t="shared" si="57"/>
        <v>0</v>
      </c>
      <c r="C589" s="150"/>
      <c r="D589" s="58">
        <f t="shared" si="58"/>
        <v>0</v>
      </c>
      <c r="E589" s="59">
        <f t="shared" si="56"/>
        <v>0</v>
      </c>
      <c r="F589" s="58">
        <f t="shared" si="59"/>
        <v>0</v>
      </c>
      <c r="G589" s="60" t="e">
        <f>IF(AND(C589&lt;&gt;"",SUM(G$32:G588)&lt;E$23),$E$23/$E$28,0)</f>
        <v>#N/A</v>
      </c>
      <c r="H589" s="58">
        <f t="shared" si="60"/>
        <v>0</v>
      </c>
      <c r="I589" s="58">
        <f t="shared" si="62"/>
        <v>0</v>
      </c>
      <c r="J589" s="92" t="str">
        <f t="shared" si="61"/>
        <v>2068–2069</v>
      </c>
      <c r="K589" s="92"/>
      <c r="L589" s="103"/>
      <c r="M589" s="92"/>
      <c r="N589" s="101"/>
      <c r="O589" s="93"/>
      <c r="Q589" s="61"/>
    </row>
    <row r="590" spans="1:17" s="55" customFormat="1" ht="20.25" customHeight="1" x14ac:dyDescent="0.2">
      <c r="A590" s="56">
        <v>61729</v>
      </c>
      <c r="B590" s="57">
        <f t="shared" si="57"/>
        <v>0</v>
      </c>
      <c r="C590" s="150"/>
      <c r="D590" s="58">
        <f t="shared" si="58"/>
        <v>0</v>
      </c>
      <c r="E590" s="59">
        <f t="shared" si="56"/>
        <v>0</v>
      </c>
      <c r="F590" s="58">
        <f t="shared" si="59"/>
        <v>0</v>
      </c>
      <c r="G590" s="60" t="e">
        <f>IF(AND(C590&lt;&gt;"",SUM(G$32:G589)&lt;E$23),$E$23/$E$28,0)</f>
        <v>#N/A</v>
      </c>
      <c r="H590" s="58">
        <f t="shared" si="60"/>
        <v>0</v>
      </c>
      <c r="I590" s="58">
        <f t="shared" si="62"/>
        <v>0</v>
      </c>
      <c r="J590" s="92" t="str">
        <f t="shared" si="61"/>
        <v>2068–2069</v>
      </c>
      <c r="K590" s="92"/>
      <c r="L590" s="103"/>
      <c r="M590" s="92"/>
      <c r="N590" s="101"/>
      <c r="O590" s="93"/>
      <c r="Q590" s="61"/>
    </row>
    <row r="591" spans="1:17" s="55" customFormat="1" ht="20.25" customHeight="1" x14ac:dyDescent="0.2">
      <c r="A591" s="56">
        <v>61760</v>
      </c>
      <c r="B591" s="57">
        <f t="shared" si="57"/>
        <v>0</v>
      </c>
      <c r="C591" s="150"/>
      <c r="D591" s="58">
        <f t="shared" si="58"/>
        <v>0</v>
      </c>
      <c r="E591" s="59">
        <f t="shared" si="56"/>
        <v>0</v>
      </c>
      <c r="F591" s="58">
        <f t="shared" si="59"/>
        <v>0</v>
      </c>
      <c r="G591" s="60" t="e">
        <f>IF(AND(C591&lt;&gt;"",SUM(G$32:G590)&lt;E$23),$E$23/$E$28,0)</f>
        <v>#N/A</v>
      </c>
      <c r="H591" s="58">
        <f t="shared" si="60"/>
        <v>0</v>
      </c>
      <c r="I591" s="58">
        <f t="shared" si="62"/>
        <v>0</v>
      </c>
      <c r="J591" s="92" t="str">
        <f t="shared" si="61"/>
        <v>2068–2069</v>
      </c>
      <c r="K591" s="92"/>
      <c r="L591" s="103"/>
      <c r="M591" s="92"/>
      <c r="N591" s="101"/>
      <c r="O591" s="93"/>
      <c r="Q591" s="61"/>
    </row>
    <row r="592" spans="1:17" s="55" customFormat="1" ht="20.25" customHeight="1" x14ac:dyDescent="0.2">
      <c r="A592" s="56">
        <v>61788</v>
      </c>
      <c r="B592" s="57">
        <f t="shared" si="57"/>
        <v>0</v>
      </c>
      <c r="C592" s="150"/>
      <c r="D592" s="58">
        <f t="shared" si="58"/>
        <v>0</v>
      </c>
      <c r="E592" s="59">
        <f t="shared" si="56"/>
        <v>0</v>
      </c>
      <c r="F592" s="58">
        <f t="shared" si="59"/>
        <v>0</v>
      </c>
      <c r="G592" s="60" t="e">
        <f>IF(AND(C592&lt;&gt;"",SUM(G$32:G591)&lt;E$23),$E$23/$E$28,0)</f>
        <v>#N/A</v>
      </c>
      <c r="H592" s="58">
        <f t="shared" si="60"/>
        <v>0</v>
      </c>
      <c r="I592" s="58">
        <f t="shared" si="62"/>
        <v>0</v>
      </c>
      <c r="J592" s="92" t="str">
        <f t="shared" si="61"/>
        <v>2068–2069</v>
      </c>
      <c r="K592" s="92"/>
      <c r="L592" s="103"/>
      <c r="M592" s="92"/>
      <c r="N592" s="101"/>
      <c r="O592" s="93"/>
      <c r="Q592" s="61"/>
    </row>
    <row r="593" spans="1:17" s="55" customFormat="1" ht="20.25" customHeight="1" x14ac:dyDescent="0.2">
      <c r="A593" s="56">
        <v>61819</v>
      </c>
      <c r="B593" s="57">
        <f t="shared" si="57"/>
        <v>0</v>
      </c>
      <c r="C593" s="150"/>
      <c r="D593" s="58">
        <f t="shared" si="58"/>
        <v>0</v>
      </c>
      <c r="E593" s="59">
        <f t="shared" si="56"/>
        <v>0</v>
      </c>
      <c r="F593" s="58">
        <f t="shared" si="59"/>
        <v>0</v>
      </c>
      <c r="G593" s="60" t="e">
        <f>IF(AND(C593&lt;&gt;"",SUM(G$32:G592)&lt;E$23),$E$23/$E$28,0)</f>
        <v>#N/A</v>
      </c>
      <c r="H593" s="58">
        <f t="shared" si="60"/>
        <v>0</v>
      </c>
      <c r="I593" s="58">
        <f t="shared" si="62"/>
        <v>0</v>
      </c>
      <c r="J593" s="92" t="str">
        <f t="shared" si="61"/>
        <v>2068–2069</v>
      </c>
      <c r="K593" s="92"/>
      <c r="L593" s="103"/>
      <c r="M593" s="92"/>
      <c r="N593" s="101"/>
      <c r="O593" s="93"/>
      <c r="Q593" s="61"/>
    </row>
    <row r="594" spans="1:17" s="55" customFormat="1" ht="20.25" customHeight="1" x14ac:dyDescent="0.2">
      <c r="A594" s="56">
        <v>61849</v>
      </c>
      <c r="B594" s="57">
        <f t="shared" si="57"/>
        <v>0</v>
      </c>
      <c r="C594" s="150"/>
      <c r="D594" s="58">
        <f t="shared" si="58"/>
        <v>0</v>
      </c>
      <c r="E594" s="59">
        <f t="shared" si="56"/>
        <v>0</v>
      </c>
      <c r="F594" s="58">
        <f t="shared" si="59"/>
        <v>0</v>
      </c>
      <c r="G594" s="60" t="e">
        <f>IF(AND(C594&lt;&gt;"",SUM(G$32:G593)&lt;E$23),$E$23/$E$28,0)</f>
        <v>#N/A</v>
      </c>
      <c r="H594" s="58">
        <f t="shared" si="60"/>
        <v>0</v>
      </c>
      <c r="I594" s="58">
        <f t="shared" si="62"/>
        <v>0</v>
      </c>
      <c r="J594" s="92" t="str">
        <f t="shared" si="61"/>
        <v>2068–2069</v>
      </c>
      <c r="K594" s="92"/>
      <c r="L594" s="103"/>
      <c r="M594" s="92"/>
      <c r="N594" s="101"/>
      <c r="O594" s="93"/>
      <c r="Q594" s="61"/>
    </row>
    <row r="595" spans="1:17" s="55" customFormat="1" ht="20.25" customHeight="1" x14ac:dyDescent="0.2">
      <c r="A595" s="56">
        <v>61880</v>
      </c>
      <c r="B595" s="57">
        <f t="shared" si="57"/>
        <v>0</v>
      </c>
      <c r="C595" s="150"/>
      <c r="D595" s="58">
        <f t="shared" si="58"/>
        <v>0</v>
      </c>
      <c r="E595" s="59">
        <f t="shared" si="56"/>
        <v>0</v>
      </c>
      <c r="F595" s="58">
        <f t="shared" si="59"/>
        <v>0</v>
      </c>
      <c r="G595" s="60" t="e">
        <f>IF(AND(C595&lt;&gt;"",SUM(G$32:G594)&lt;E$23),$E$23/$E$28,0)</f>
        <v>#N/A</v>
      </c>
      <c r="H595" s="58">
        <f t="shared" si="60"/>
        <v>0</v>
      </c>
      <c r="I595" s="58">
        <f t="shared" si="62"/>
        <v>0</v>
      </c>
      <c r="J595" s="92" t="str">
        <f t="shared" si="61"/>
        <v>2068–2069</v>
      </c>
      <c r="K595" s="92"/>
      <c r="L595" s="103"/>
      <c r="M595" s="92"/>
      <c r="N595" s="101"/>
      <c r="O595" s="93"/>
      <c r="Q595" s="61"/>
    </row>
    <row r="596" spans="1:17" s="55" customFormat="1" ht="20.25" customHeight="1" x14ac:dyDescent="0.2">
      <c r="A596" s="56">
        <v>61910</v>
      </c>
      <c r="B596" s="57">
        <f t="shared" si="57"/>
        <v>0</v>
      </c>
      <c r="C596" s="150"/>
      <c r="D596" s="58">
        <f t="shared" si="58"/>
        <v>0</v>
      </c>
      <c r="E596" s="59">
        <f t="shared" si="56"/>
        <v>0</v>
      </c>
      <c r="F596" s="58">
        <f t="shared" si="59"/>
        <v>0</v>
      </c>
      <c r="G596" s="60" t="e">
        <f>IF(AND(C596&lt;&gt;"",SUM(G$32:G595)&lt;E$23),$E$23/$E$28,0)</f>
        <v>#N/A</v>
      </c>
      <c r="H596" s="58">
        <f t="shared" si="60"/>
        <v>0</v>
      </c>
      <c r="I596" s="58">
        <f t="shared" si="62"/>
        <v>0</v>
      </c>
      <c r="J596" s="92" t="str">
        <f t="shared" si="61"/>
        <v>2069–2070</v>
      </c>
      <c r="K596" s="92"/>
      <c r="L596" s="103"/>
      <c r="M596" s="92"/>
      <c r="N596" s="101"/>
      <c r="O596" s="93"/>
      <c r="Q596" s="61"/>
    </row>
    <row r="597" spans="1:17" s="55" customFormat="1" ht="20.25" customHeight="1" x14ac:dyDescent="0.2">
      <c r="A597" s="56">
        <v>61941</v>
      </c>
      <c r="B597" s="57">
        <f t="shared" si="57"/>
        <v>0</v>
      </c>
      <c r="C597" s="150"/>
      <c r="D597" s="58">
        <f t="shared" si="58"/>
        <v>0</v>
      </c>
      <c r="E597" s="59">
        <f t="shared" si="56"/>
        <v>0</v>
      </c>
      <c r="F597" s="58">
        <f t="shared" si="59"/>
        <v>0</v>
      </c>
      <c r="G597" s="60" t="e">
        <f>IF(AND(C597&lt;&gt;"",SUM(G$32:G596)&lt;E$23),$E$23/$E$28,0)</f>
        <v>#N/A</v>
      </c>
      <c r="H597" s="58">
        <f t="shared" si="60"/>
        <v>0</v>
      </c>
      <c r="I597" s="58">
        <f t="shared" si="62"/>
        <v>0</v>
      </c>
      <c r="J597" s="92" t="str">
        <f t="shared" si="61"/>
        <v>2069–2070</v>
      </c>
      <c r="K597" s="92"/>
      <c r="L597" s="103"/>
      <c r="M597" s="92"/>
      <c r="N597" s="101"/>
      <c r="O597" s="93"/>
      <c r="Q597" s="61"/>
    </row>
    <row r="598" spans="1:17" s="55" customFormat="1" ht="20.25" customHeight="1" x14ac:dyDescent="0.2">
      <c r="A598" s="56">
        <v>61972</v>
      </c>
      <c r="B598" s="57">
        <f t="shared" si="57"/>
        <v>0</v>
      </c>
      <c r="C598" s="150"/>
      <c r="D598" s="58">
        <f t="shared" si="58"/>
        <v>0</v>
      </c>
      <c r="E598" s="59">
        <f t="shared" si="56"/>
        <v>0</v>
      </c>
      <c r="F598" s="58">
        <f t="shared" si="59"/>
        <v>0</v>
      </c>
      <c r="G598" s="60" t="e">
        <f>IF(AND(C598&lt;&gt;"",SUM(G$32:G597)&lt;E$23),$E$23/$E$28,0)</f>
        <v>#N/A</v>
      </c>
      <c r="H598" s="58">
        <f t="shared" si="60"/>
        <v>0</v>
      </c>
      <c r="I598" s="58">
        <f t="shared" si="62"/>
        <v>0</v>
      </c>
      <c r="J598" s="92" t="str">
        <f t="shared" si="61"/>
        <v>2069–2070</v>
      </c>
      <c r="K598" s="92"/>
      <c r="L598" s="103"/>
      <c r="M598" s="92"/>
      <c r="N598" s="101"/>
      <c r="O598" s="93"/>
      <c r="Q598" s="61"/>
    </row>
    <row r="599" spans="1:17" s="55" customFormat="1" ht="20.25" customHeight="1" x14ac:dyDescent="0.2">
      <c r="A599" s="56">
        <v>62002</v>
      </c>
      <c r="B599" s="57">
        <f t="shared" si="57"/>
        <v>0</v>
      </c>
      <c r="C599" s="150"/>
      <c r="D599" s="58">
        <f t="shared" si="58"/>
        <v>0</v>
      </c>
      <c r="E599" s="59">
        <f t="shared" si="56"/>
        <v>0</v>
      </c>
      <c r="F599" s="58">
        <f t="shared" si="59"/>
        <v>0</v>
      </c>
      <c r="G599" s="60" t="e">
        <f>IF(AND(C599&lt;&gt;"",SUM(G$32:G598)&lt;E$23),$E$23/$E$28,0)</f>
        <v>#N/A</v>
      </c>
      <c r="H599" s="58">
        <f t="shared" si="60"/>
        <v>0</v>
      </c>
      <c r="I599" s="58">
        <f t="shared" si="62"/>
        <v>0</v>
      </c>
      <c r="J599" s="92" t="str">
        <f t="shared" si="61"/>
        <v>2069–2070</v>
      </c>
      <c r="K599" s="92"/>
      <c r="L599" s="103"/>
      <c r="M599" s="92"/>
      <c r="N599" s="101"/>
      <c r="O599" s="93"/>
      <c r="Q599" s="61"/>
    </row>
    <row r="600" spans="1:17" s="55" customFormat="1" ht="20.25" customHeight="1" x14ac:dyDescent="0.2">
      <c r="A600" s="56">
        <v>62033</v>
      </c>
      <c r="B600" s="57">
        <f t="shared" si="57"/>
        <v>0</v>
      </c>
      <c r="C600" s="150"/>
      <c r="D600" s="58">
        <f t="shared" si="58"/>
        <v>0</v>
      </c>
      <c r="E600" s="59">
        <f t="shared" si="56"/>
        <v>0</v>
      </c>
      <c r="F600" s="58">
        <f t="shared" si="59"/>
        <v>0</v>
      </c>
      <c r="G600" s="60" t="e">
        <f>IF(AND(C600&lt;&gt;"",SUM(G$32:G599)&lt;E$23),$E$23/$E$28,0)</f>
        <v>#N/A</v>
      </c>
      <c r="H600" s="58">
        <f t="shared" si="60"/>
        <v>0</v>
      </c>
      <c r="I600" s="58">
        <f t="shared" si="62"/>
        <v>0</v>
      </c>
      <c r="J600" s="92" t="str">
        <f t="shared" si="61"/>
        <v>2069–2070</v>
      </c>
      <c r="K600" s="92"/>
      <c r="L600" s="103"/>
      <c r="M600" s="92"/>
      <c r="N600" s="101"/>
      <c r="O600" s="93"/>
      <c r="Q600" s="61"/>
    </row>
    <row r="601" spans="1:17" s="55" customFormat="1" ht="20.25" customHeight="1" x14ac:dyDescent="0.2">
      <c r="A601" s="56">
        <v>62063</v>
      </c>
      <c r="B601" s="57">
        <f t="shared" si="57"/>
        <v>0</v>
      </c>
      <c r="C601" s="150"/>
      <c r="D601" s="58">
        <f t="shared" si="58"/>
        <v>0</v>
      </c>
      <c r="E601" s="59">
        <f t="shared" si="56"/>
        <v>0</v>
      </c>
      <c r="F601" s="58">
        <f t="shared" si="59"/>
        <v>0</v>
      </c>
      <c r="G601" s="60" t="e">
        <f>IF(AND(C601&lt;&gt;"",SUM(G$32:G600)&lt;E$23),$E$23/$E$28,0)</f>
        <v>#N/A</v>
      </c>
      <c r="H601" s="58">
        <f t="shared" si="60"/>
        <v>0</v>
      </c>
      <c r="I601" s="58">
        <f t="shared" si="62"/>
        <v>0</v>
      </c>
      <c r="J601" s="92" t="str">
        <f t="shared" si="61"/>
        <v>2069–2070</v>
      </c>
      <c r="K601" s="92"/>
      <c r="L601" s="103"/>
      <c r="M601" s="92"/>
      <c r="N601" s="101"/>
      <c r="O601" s="93"/>
      <c r="Q601" s="61"/>
    </row>
    <row r="602" spans="1:17" s="55" customFormat="1" ht="20.25" customHeight="1" x14ac:dyDescent="0.2">
      <c r="A602" s="56">
        <v>62094</v>
      </c>
      <c r="B602" s="57">
        <f t="shared" si="57"/>
        <v>0</v>
      </c>
      <c r="C602" s="150"/>
      <c r="D602" s="58">
        <f t="shared" si="58"/>
        <v>0</v>
      </c>
      <c r="E602" s="59">
        <f t="shared" si="56"/>
        <v>0</v>
      </c>
      <c r="F602" s="58">
        <f t="shared" si="59"/>
        <v>0</v>
      </c>
      <c r="G602" s="60" t="e">
        <f>IF(AND(C602&lt;&gt;"",SUM(G$32:G601)&lt;E$23),$E$23/$E$28,0)</f>
        <v>#N/A</v>
      </c>
      <c r="H602" s="58">
        <f t="shared" si="60"/>
        <v>0</v>
      </c>
      <c r="I602" s="58">
        <f t="shared" si="62"/>
        <v>0</v>
      </c>
      <c r="J602" s="92" t="str">
        <f t="shared" si="61"/>
        <v>2069–2070</v>
      </c>
      <c r="K602" s="92"/>
      <c r="L602" s="103"/>
      <c r="M602" s="92"/>
      <c r="N602" s="101"/>
      <c r="O602" s="93"/>
      <c r="Q602" s="61"/>
    </row>
    <row r="603" spans="1:17" s="55" customFormat="1" ht="20.25" customHeight="1" x14ac:dyDescent="0.2">
      <c r="A603" s="56">
        <v>62125</v>
      </c>
      <c r="B603" s="57">
        <f t="shared" si="57"/>
        <v>0</v>
      </c>
      <c r="C603" s="150"/>
      <c r="D603" s="58">
        <f t="shared" si="58"/>
        <v>0</v>
      </c>
      <c r="E603" s="59">
        <f t="shared" si="56"/>
        <v>0</v>
      </c>
      <c r="F603" s="58">
        <f t="shared" si="59"/>
        <v>0</v>
      </c>
      <c r="G603" s="60" t="e">
        <f>IF(AND(C603&lt;&gt;"",SUM(G$32:G602)&lt;E$23),$E$23/$E$28,0)</f>
        <v>#N/A</v>
      </c>
      <c r="H603" s="58">
        <f t="shared" si="60"/>
        <v>0</v>
      </c>
      <c r="I603" s="58">
        <f t="shared" si="62"/>
        <v>0</v>
      </c>
      <c r="J603" s="92" t="str">
        <f t="shared" si="61"/>
        <v>2069–2070</v>
      </c>
      <c r="K603" s="92"/>
      <c r="L603" s="103"/>
      <c r="M603" s="92"/>
      <c r="N603" s="101"/>
      <c r="O603" s="93"/>
      <c r="Q603" s="61"/>
    </row>
    <row r="604" spans="1:17" s="55" customFormat="1" ht="20.25" customHeight="1" x14ac:dyDescent="0.2">
      <c r="A604" s="56">
        <v>62153</v>
      </c>
      <c r="B604" s="57">
        <f t="shared" si="57"/>
        <v>0</v>
      </c>
      <c r="C604" s="150"/>
      <c r="D604" s="58">
        <f t="shared" si="58"/>
        <v>0</v>
      </c>
      <c r="E604" s="59">
        <f t="shared" si="56"/>
        <v>0</v>
      </c>
      <c r="F604" s="58">
        <f t="shared" si="59"/>
        <v>0</v>
      </c>
      <c r="G604" s="60" t="e">
        <f>IF(AND(C604&lt;&gt;"",SUM(G$32:G603)&lt;E$23),$E$23/$E$28,0)</f>
        <v>#N/A</v>
      </c>
      <c r="H604" s="58">
        <f t="shared" si="60"/>
        <v>0</v>
      </c>
      <c r="I604" s="58">
        <f t="shared" si="62"/>
        <v>0</v>
      </c>
      <c r="J604" s="92" t="str">
        <f t="shared" si="61"/>
        <v>2069–2070</v>
      </c>
      <c r="K604" s="92"/>
      <c r="L604" s="103"/>
      <c r="M604" s="92"/>
      <c r="N604" s="101"/>
      <c r="O604" s="93"/>
      <c r="Q604" s="61"/>
    </row>
    <row r="605" spans="1:17" s="55" customFormat="1" ht="20.25" customHeight="1" x14ac:dyDescent="0.2">
      <c r="A605" s="56">
        <v>62184</v>
      </c>
      <c r="B605" s="57">
        <f t="shared" si="57"/>
        <v>0</v>
      </c>
      <c r="C605" s="150"/>
      <c r="D605" s="58">
        <f t="shared" si="58"/>
        <v>0</v>
      </c>
      <c r="E605" s="59">
        <f t="shared" si="56"/>
        <v>0</v>
      </c>
      <c r="F605" s="58">
        <f t="shared" si="59"/>
        <v>0</v>
      </c>
      <c r="G605" s="60" t="e">
        <f>IF(AND(C605&lt;&gt;"",SUM(G$32:G604)&lt;E$23),$E$23/$E$28,0)</f>
        <v>#N/A</v>
      </c>
      <c r="H605" s="58">
        <f t="shared" si="60"/>
        <v>0</v>
      </c>
      <c r="I605" s="58">
        <f t="shared" si="62"/>
        <v>0</v>
      </c>
      <c r="J605" s="92" t="str">
        <f t="shared" si="61"/>
        <v>2069–2070</v>
      </c>
      <c r="K605" s="92"/>
      <c r="L605" s="103"/>
      <c r="M605" s="92"/>
      <c r="N605" s="101"/>
      <c r="O605" s="93"/>
      <c r="Q605" s="61"/>
    </row>
    <row r="606" spans="1:17" s="55" customFormat="1" ht="20.25" customHeight="1" x14ac:dyDescent="0.2">
      <c r="A606" s="56">
        <v>62214</v>
      </c>
      <c r="B606" s="57">
        <f t="shared" si="57"/>
        <v>0</v>
      </c>
      <c r="C606" s="150"/>
      <c r="D606" s="58">
        <f t="shared" si="58"/>
        <v>0</v>
      </c>
      <c r="E606" s="59">
        <f t="shared" si="56"/>
        <v>0</v>
      </c>
      <c r="F606" s="58">
        <f t="shared" si="59"/>
        <v>0</v>
      </c>
      <c r="G606" s="60" t="e">
        <f>IF(AND(C606&lt;&gt;"",SUM(G$32:G605)&lt;E$23),$E$23/$E$28,0)</f>
        <v>#N/A</v>
      </c>
      <c r="H606" s="58">
        <f t="shared" si="60"/>
        <v>0</v>
      </c>
      <c r="I606" s="58">
        <f t="shared" si="62"/>
        <v>0</v>
      </c>
      <c r="J606" s="92" t="str">
        <f t="shared" si="61"/>
        <v>2069–2070</v>
      </c>
      <c r="K606" s="92"/>
      <c r="L606" s="103"/>
      <c r="M606" s="92"/>
      <c r="N606" s="101"/>
      <c r="O606" s="93"/>
      <c r="Q606" s="61"/>
    </row>
    <row r="607" spans="1:17" s="55" customFormat="1" ht="20.25" customHeight="1" x14ac:dyDescent="0.2">
      <c r="A607" s="56">
        <v>62245</v>
      </c>
      <c r="B607" s="57">
        <f t="shared" si="57"/>
        <v>0</v>
      </c>
      <c r="C607" s="150"/>
      <c r="D607" s="58">
        <f t="shared" si="58"/>
        <v>0</v>
      </c>
      <c r="E607" s="59">
        <f t="shared" si="56"/>
        <v>0</v>
      </c>
      <c r="F607" s="58">
        <f t="shared" si="59"/>
        <v>0</v>
      </c>
      <c r="G607" s="60" t="e">
        <f>IF(AND(C607&lt;&gt;"",SUM(G$32:G606)&lt;E$23),$E$23/$E$28,0)</f>
        <v>#N/A</v>
      </c>
      <c r="H607" s="58">
        <f t="shared" si="60"/>
        <v>0</v>
      </c>
      <c r="I607" s="58">
        <f t="shared" si="62"/>
        <v>0</v>
      </c>
      <c r="J607" s="92" t="str">
        <f t="shared" si="61"/>
        <v>2069–2070</v>
      </c>
      <c r="K607" s="92"/>
      <c r="L607" s="103"/>
      <c r="M607" s="92"/>
      <c r="N607" s="101"/>
      <c r="O607" s="93"/>
      <c r="Q607" s="61"/>
    </row>
    <row r="608" spans="1:17" s="55" customFormat="1" ht="20.25" customHeight="1" x14ac:dyDescent="0.2">
      <c r="A608" s="56">
        <v>62275</v>
      </c>
      <c r="B608" s="57">
        <f t="shared" si="57"/>
        <v>0</v>
      </c>
      <c r="C608" s="150"/>
      <c r="D608" s="58">
        <f t="shared" si="58"/>
        <v>0</v>
      </c>
      <c r="E608" s="59">
        <f t="shared" ref="E608:E671" si="63">C608-D608</f>
        <v>0</v>
      </c>
      <c r="F608" s="58">
        <f t="shared" si="59"/>
        <v>0</v>
      </c>
      <c r="G608" s="60" t="e">
        <f>IF(AND(C608&lt;&gt;"",SUM(G$32:G607)&lt;E$23),$E$23/$E$28,0)</f>
        <v>#N/A</v>
      </c>
      <c r="H608" s="58">
        <f t="shared" si="60"/>
        <v>0</v>
      </c>
      <c r="I608" s="58">
        <f t="shared" si="62"/>
        <v>0</v>
      </c>
      <c r="J608" s="92" t="str">
        <f t="shared" si="61"/>
        <v>2070–2071</v>
      </c>
      <c r="K608" s="92"/>
      <c r="L608" s="103"/>
      <c r="M608" s="92"/>
      <c r="N608" s="101"/>
      <c r="O608" s="93"/>
      <c r="Q608" s="61"/>
    </row>
    <row r="609" spans="1:17" s="55" customFormat="1" ht="20.25" customHeight="1" x14ac:dyDescent="0.2">
      <c r="A609" s="56">
        <v>62306</v>
      </c>
      <c r="B609" s="57">
        <f t="shared" ref="B609:B672" si="64">IF(C609&gt;0,C609*-1,C609)</f>
        <v>0</v>
      </c>
      <c r="C609" s="150"/>
      <c r="D609" s="58">
        <f t="shared" ref="D609:D672" si="65">IF(C609="",0,IF($E$14="Beginning",IF(C608&lt;&gt;"",$F608*$E$7/12,0),IF(C608&lt;&gt;"",$F608*$E$7/12,$E$21*$E$7/12)))</f>
        <v>0</v>
      </c>
      <c r="E609" s="59">
        <f t="shared" si="63"/>
        <v>0</v>
      </c>
      <c r="F609" s="58">
        <f t="shared" ref="F609:F672" si="66">IF(C609="",0,IF(C608="",$E$21-E609,IF(C609&lt;&gt;"",F608-E609)))</f>
        <v>0</v>
      </c>
      <c r="G609" s="60" t="e">
        <f>IF(AND(C609&lt;&gt;"",SUM(G$32:G608)&lt;E$23),$E$23/$E$28,0)</f>
        <v>#N/A</v>
      </c>
      <c r="H609" s="58">
        <f t="shared" ref="H609:H672" si="67">IF(C609&lt;&gt;"",G609+H608,0)</f>
        <v>0</v>
      </c>
      <c r="I609" s="58">
        <f t="shared" si="62"/>
        <v>0</v>
      </c>
      <c r="J609" s="92" t="str">
        <f t="shared" ref="J609:J672" si="68">IF(OR(MONTH(A609)=1,MONTH(A609)=2,MONTH(A609)=3,MONTH(A609)=4,MONTH(A609)=5,MONTH(A609)=6),YEAR(A609)-1&amp;"–"&amp;YEAR(A609),YEAR(A609)&amp;"–"&amp;YEAR(A609)+1)</f>
        <v>2070–2071</v>
      </c>
      <c r="K609" s="92"/>
      <c r="L609" s="103"/>
      <c r="M609" s="92"/>
      <c r="N609" s="101"/>
      <c r="O609" s="93"/>
      <c r="Q609" s="61"/>
    </row>
    <row r="610" spans="1:17" s="55" customFormat="1" ht="20.25" customHeight="1" x14ac:dyDescent="0.2">
      <c r="A610" s="56">
        <v>62337</v>
      </c>
      <c r="B610" s="57">
        <f t="shared" si="64"/>
        <v>0</v>
      </c>
      <c r="C610" s="150"/>
      <c r="D610" s="58">
        <f t="shared" si="65"/>
        <v>0</v>
      </c>
      <c r="E610" s="59">
        <f t="shared" si="63"/>
        <v>0</v>
      </c>
      <c r="F610" s="58">
        <f t="shared" si="66"/>
        <v>0</v>
      </c>
      <c r="G610" s="60" t="e">
        <f>IF(AND(C610&lt;&gt;"",SUM(G$32:G609)&lt;E$23),$E$23/$E$28,0)</f>
        <v>#N/A</v>
      </c>
      <c r="H610" s="58">
        <f t="shared" si="67"/>
        <v>0</v>
      </c>
      <c r="I610" s="58">
        <f t="shared" si="62"/>
        <v>0</v>
      </c>
      <c r="J610" s="92" t="str">
        <f t="shared" si="68"/>
        <v>2070–2071</v>
      </c>
      <c r="K610" s="92"/>
      <c r="L610" s="103"/>
      <c r="M610" s="92"/>
      <c r="N610" s="101"/>
      <c r="O610" s="93"/>
      <c r="Q610" s="61"/>
    </row>
    <row r="611" spans="1:17" s="55" customFormat="1" ht="20.25" customHeight="1" x14ac:dyDescent="0.2">
      <c r="A611" s="56">
        <v>62367</v>
      </c>
      <c r="B611" s="57">
        <f t="shared" si="64"/>
        <v>0</v>
      </c>
      <c r="C611" s="150"/>
      <c r="D611" s="58">
        <f t="shared" si="65"/>
        <v>0</v>
      </c>
      <c r="E611" s="59">
        <f t="shared" si="63"/>
        <v>0</v>
      </c>
      <c r="F611" s="58">
        <f t="shared" si="66"/>
        <v>0</v>
      </c>
      <c r="G611" s="60" t="e">
        <f>IF(AND(C611&lt;&gt;"",SUM(G$32:G610)&lt;E$23),$E$23/$E$28,0)</f>
        <v>#N/A</v>
      </c>
      <c r="H611" s="58">
        <f t="shared" si="67"/>
        <v>0</v>
      </c>
      <c r="I611" s="58">
        <f t="shared" ref="I611:I674" si="69">IF(C611&lt;&gt;"",$E$23-H611,0)</f>
        <v>0</v>
      </c>
      <c r="J611" s="92" t="str">
        <f t="shared" si="68"/>
        <v>2070–2071</v>
      </c>
      <c r="K611" s="92"/>
      <c r="L611" s="103"/>
      <c r="M611" s="92"/>
      <c r="N611" s="101"/>
      <c r="O611" s="93"/>
      <c r="Q611" s="61"/>
    </row>
    <row r="612" spans="1:17" s="55" customFormat="1" ht="20.25" customHeight="1" x14ac:dyDescent="0.2">
      <c r="A612" s="56">
        <v>62398</v>
      </c>
      <c r="B612" s="57">
        <f t="shared" si="64"/>
        <v>0</v>
      </c>
      <c r="C612" s="150"/>
      <c r="D612" s="58">
        <f t="shared" si="65"/>
        <v>0</v>
      </c>
      <c r="E612" s="59">
        <f t="shared" si="63"/>
        <v>0</v>
      </c>
      <c r="F612" s="58">
        <f t="shared" si="66"/>
        <v>0</v>
      </c>
      <c r="G612" s="60" t="e">
        <f>IF(AND(C612&lt;&gt;"",SUM(G$32:G611)&lt;E$23),$E$23/$E$28,0)</f>
        <v>#N/A</v>
      </c>
      <c r="H612" s="58">
        <f t="shared" si="67"/>
        <v>0</v>
      </c>
      <c r="I612" s="58">
        <f t="shared" si="69"/>
        <v>0</v>
      </c>
      <c r="J612" s="92" t="str">
        <f t="shared" si="68"/>
        <v>2070–2071</v>
      </c>
      <c r="K612" s="92"/>
      <c r="L612" s="103"/>
      <c r="M612" s="92"/>
      <c r="N612" s="101"/>
      <c r="O612" s="93"/>
      <c r="Q612" s="61"/>
    </row>
    <row r="613" spans="1:17" s="55" customFormat="1" ht="20.25" customHeight="1" x14ac:dyDescent="0.2">
      <c r="A613" s="56">
        <v>62428</v>
      </c>
      <c r="B613" s="57">
        <f t="shared" si="64"/>
        <v>0</v>
      </c>
      <c r="C613" s="150"/>
      <c r="D613" s="58">
        <f t="shared" si="65"/>
        <v>0</v>
      </c>
      <c r="E613" s="59">
        <f t="shared" si="63"/>
        <v>0</v>
      </c>
      <c r="F613" s="58">
        <f t="shared" si="66"/>
        <v>0</v>
      </c>
      <c r="G613" s="60" t="e">
        <f>IF(AND(C613&lt;&gt;"",SUM(G$32:G612)&lt;E$23),$E$23/$E$28,0)</f>
        <v>#N/A</v>
      </c>
      <c r="H613" s="58">
        <f t="shared" si="67"/>
        <v>0</v>
      </c>
      <c r="I613" s="58">
        <f t="shared" si="69"/>
        <v>0</v>
      </c>
      <c r="J613" s="92" t="str">
        <f t="shared" si="68"/>
        <v>2070–2071</v>
      </c>
      <c r="K613" s="92"/>
      <c r="L613" s="103"/>
      <c r="M613" s="92"/>
      <c r="N613" s="101"/>
      <c r="O613" s="93"/>
      <c r="Q613" s="61"/>
    </row>
    <row r="614" spans="1:17" s="55" customFormat="1" ht="20.25" customHeight="1" x14ac:dyDescent="0.2">
      <c r="A614" s="56">
        <v>62459</v>
      </c>
      <c r="B614" s="57">
        <f t="shared" si="64"/>
        <v>0</v>
      </c>
      <c r="C614" s="150"/>
      <c r="D614" s="58">
        <f t="shared" si="65"/>
        <v>0</v>
      </c>
      <c r="E614" s="59">
        <f t="shared" si="63"/>
        <v>0</v>
      </c>
      <c r="F614" s="58">
        <f t="shared" si="66"/>
        <v>0</v>
      </c>
      <c r="G614" s="60" t="e">
        <f>IF(AND(C614&lt;&gt;"",SUM(G$32:G613)&lt;E$23),$E$23/$E$28,0)</f>
        <v>#N/A</v>
      </c>
      <c r="H614" s="58">
        <f t="shared" si="67"/>
        <v>0</v>
      </c>
      <c r="I614" s="58">
        <f t="shared" si="69"/>
        <v>0</v>
      </c>
      <c r="J614" s="92" t="str">
        <f t="shared" si="68"/>
        <v>2070–2071</v>
      </c>
      <c r="K614" s="92"/>
      <c r="L614" s="103"/>
      <c r="M614" s="92"/>
      <c r="N614" s="101"/>
      <c r="O614" s="93"/>
      <c r="Q614" s="61"/>
    </row>
    <row r="615" spans="1:17" s="55" customFormat="1" ht="20.25" customHeight="1" x14ac:dyDescent="0.2">
      <c r="A615" s="56">
        <v>62490</v>
      </c>
      <c r="B615" s="57">
        <f t="shared" si="64"/>
        <v>0</v>
      </c>
      <c r="C615" s="150"/>
      <c r="D615" s="58">
        <f t="shared" si="65"/>
        <v>0</v>
      </c>
      <c r="E615" s="59">
        <f t="shared" si="63"/>
        <v>0</v>
      </c>
      <c r="F615" s="58">
        <f t="shared" si="66"/>
        <v>0</v>
      </c>
      <c r="G615" s="60" t="e">
        <f>IF(AND(C615&lt;&gt;"",SUM(G$32:G614)&lt;E$23),$E$23/$E$28,0)</f>
        <v>#N/A</v>
      </c>
      <c r="H615" s="58">
        <f t="shared" si="67"/>
        <v>0</v>
      </c>
      <c r="I615" s="58">
        <f t="shared" si="69"/>
        <v>0</v>
      </c>
      <c r="J615" s="92" t="str">
        <f t="shared" si="68"/>
        <v>2070–2071</v>
      </c>
      <c r="K615" s="92"/>
      <c r="L615" s="103"/>
      <c r="M615" s="92"/>
      <c r="N615" s="101"/>
      <c r="O615" s="93"/>
      <c r="Q615" s="61"/>
    </row>
    <row r="616" spans="1:17" s="55" customFormat="1" ht="20.25" customHeight="1" x14ac:dyDescent="0.2">
      <c r="A616" s="56">
        <v>62518</v>
      </c>
      <c r="B616" s="57">
        <f t="shared" si="64"/>
        <v>0</v>
      </c>
      <c r="C616" s="150"/>
      <c r="D616" s="58">
        <f t="shared" si="65"/>
        <v>0</v>
      </c>
      <c r="E616" s="59">
        <f t="shared" si="63"/>
        <v>0</v>
      </c>
      <c r="F616" s="58">
        <f t="shared" si="66"/>
        <v>0</v>
      </c>
      <c r="G616" s="60" t="e">
        <f>IF(AND(C616&lt;&gt;"",SUM(G$32:G615)&lt;E$23),$E$23/$E$28,0)</f>
        <v>#N/A</v>
      </c>
      <c r="H616" s="58">
        <f t="shared" si="67"/>
        <v>0</v>
      </c>
      <c r="I616" s="58">
        <f t="shared" si="69"/>
        <v>0</v>
      </c>
      <c r="J616" s="92" t="str">
        <f t="shared" si="68"/>
        <v>2070–2071</v>
      </c>
      <c r="K616" s="92"/>
      <c r="L616" s="103"/>
      <c r="M616" s="92"/>
      <c r="N616" s="101"/>
      <c r="O616" s="93"/>
      <c r="Q616" s="61"/>
    </row>
    <row r="617" spans="1:17" s="55" customFormat="1" ht="20.25" customHeight="1" x14ac:dyDescent="0.2">
      <c r="A617" s="56">
        <v>62549</v>
      </c>
      <c r="B617" s="57">
        <f t="shared" si="64"/>
        <v>0</v>
      </c>
      <c r="C617" s="150"/>
      <c r="D617" s="58">
        <f t="shared" si="65"/>
        <v>0</v>
      </c>
      <c r="E617" s="59">
        <f t="shared" si="63"/>
        <v>0</v>
      </c>
      <c r="F617" s="58">
        <f t="shared" si="66"/>
        <v>0</v>
      </c>
      <c r="G617" s="60" t="e">
        <f>IF(AND(C617&lt;&gt;"",SUM(G$32:G616)&lt;E$23),$E$23/$E$28,0)</f>
        <v>#N/A</v>
      </c>
      <c r="H617" s="58">
        <f t="shared" si="67"/>
        <v>0</v>
      </c>
      <c r="I617" s="58">
        <f t="shared" si="69"/>
        <v>0</v>
      </c>
      <c r="J617" s="92" t="str">
        <f t="shared" si="68"/>
        <v>2070–2071</v>
      </c>
      <c r="K617" s="92"/>
      <c r="L617" s="103"/>
      <c r="M617" s="92"/>
      <c r="N617" s="101"/>
      <c r="O617" s="93"/>
      <c r="Q617" s="61"/>
    </row>
    <row r="618" spans="1:17" s="55" customFormat="1" ht="20.25" customHeight="1" x14ac:dyDescent="0.2">
      <c r="A618" s="56">
        <v>62579</v>
      </c>
      <c r="B618" s="57">
        <f t="shared" si="64"/>
        <v>0</v>
      </c>
      <c r="C618" s="150"/>
      <c r="D618" s="58">
        <f t="shared" si="65"/>
        <v>0</v>
      </c>
      <c r="E618" s="59">
        <f t="shared" si="63"/>
        <v>0</v>
      </c>
      <c r="F618" s="58">
        <f t="shared" si="66"/>
        <v>0</v>
      </c>
      <c r="G618" s="60" t="e">
        <f>IF(AND(C618&lt;&gt;"",SUM(G$32:G617)&lt;E$23),$E$23/$E$28,0)</f>
        <v>#N/A</v>
      </c>
      <c r="H618" s="58">
        <f t="shared" si="67"/>
        <v>0</v>
      </c>
      <c r="I618" s="58">
        <f t="shared" si="69"/>
        <v>0</v>
      </c>
      <c r="J618" s="92" t="str">
        <f t="shared" si="68"/>
        <v>2070–2071</v>
      </c>
      <c r="K618" s="92"/>
      <c r="L618" s="103"/>
      <c r="M618" s="92"/>
      <c r="N618" s="101"/>
      <c r="O618" s="93"/>
      <c r="Q618" s="61"/>
    </row>
    <row r="619" spans="1:17" s="55" customFormat="1" ht="20.25" customHeight="1" x14ac:dyDescent="0.2">
      <c r="A619" s="56">
        <v>62610</v>
      </c>
      <c r="B619" s="57">
        <f t="shared" si="64"/>
        <v>0</v>
      </c>
      <c r="C619" s="150"/>
      <c r="D619" s="58">
        <f t="shared" si="65"/>
        <v>0</v>
      </c>
      <c r="E619" s="59">
        <f t="shared" si="63"/>
        <v>0</v>
      </c>
      <c r="F619" s="58">
        <f t="shared" si="66"/>
        <v>0</v>
      </c>
      <c r="G619" s="60" t="e">
        <f>IF(AND(C619&lt;&gt;"",SUM(G$32:G618)&lt;E$23),$E$23/$E$28,0)</f>
        <v>#N/A</v>
      </c>
      <c r="H619" s="58">
        <f t="shared" si="67"/>
        <v>0</v>
      </c>
      <c r="I619" s="58">
        <f t="shared" si="69"/>
        <v>0</v>
      </c>
      <c r="J619" s="92" t="str">
        <f t="shared" si="68"/>
        <v>2070–2071</v>
      </c>
      <c r="K619" s="92"/>
      <c r="L619" s="103"/>
      <c r="M619" s="92"/>
      <c r="N619" s="101"/>
      <c r="O619" s="93"/>
      <c r="Q619" s="61"/>
    </row>
    <row r="620" spans="1:17" s="55" customFormat="1" ht="20.25" customHeight="1" x14ac:dyDescent="0.2">
      <c r="A620" s="56">
        <v>62640</v>
      </c>
      <c r="B620" s="57">
        <f t="shared" si="64"/>
        <v>0</v>
      </c>
      <c r="C620" s="150"/>
      <c r="D620" s="58">
        <f t="shared" si="65"/>
        <v>0</v>
      </c>
      <c r="E620" s="59">
        <f t="shared" si="63"/>
        <v>0</v>
      </c>
      <c r="F620" s="58">
        <f t="shared" si="66"/>
        <v>0</v>
      </c>
      <c r="G620" s="60" t="e">
        <f>IF(AND(C620&lt;&gt;"",SUM(G$32:G619)&lt;E$23),$E$23/$E$28,0)</f>
        <v>#N/A</v>
      </c>
      <c r="H620" s="58">
        <f t="shared" si="67"/>
        <v>0</v>
      </c>
      <c r="I620" s="58">
        <f t="shared" si="69"/>
        <v>0</v>
      </c>
      <c r="J620" s="92" t="str">
        <f t="shared" si="68"/>
        <v>2071–2072</v>
      </c>
      <c r="K620" s="92"/>
      <c r="L620" s="103"/>
      <c r="M620" s="92"/>
      <c r="N620" s="101"/>
      <c r="O620" s="93"/>
      <c r="Q620" s="61"/>
    </row>
    <row r="621" spans="1:17" s="55" customFormat="1" ht="20.25" customHeight="1" x14ac:dyDescent="0.2">
      <c r="A621" s="56">
        <v>62671</v>
      </c>
      <c r="B621" s="57">
        <f t="shared" si="64"/>
        <v>0</v>
      </c>
      <c r="C621" s="150"/>
      <c r="D621" s="58">
        <f t="shared" si="65"/>
        <v>0</v>
      </c>
      <c r="E621" s="59">
        <f t="shared" si="63"/>
        <v>0</v>
      </c>
      <c r="F621" s="58">
        <f t="shared" si="66"/>
        <v>0</v>
      </c>
      <c r="G621" s="60" t="e">
        <f>IF(AND(C621&lt;&gt;"",SUM(G$32:G620)&lt;E$23),$E$23/$E$28,0)</f>
        <v>#N/A</v>
      </c>
      <c r="H621" s="58">
        <f t="shared" si="67"/>
        <v>0</v>
      </c>
      <c r="I621" s="58">
        <f t="shared" si="69"/>
        <v>0</v>
      </c>
      <c r="J621" s="92" t="str">
        <f t="shared" si="68"/>
        <v>2071–2072</v>
      </c>
      <c r="K621" s="92"/>
      <c r="L621" s="103"/>
      <c r="M621" s="92"/>
      <c r="N621" s="101"/>
      <c r="O621" s="93"/>
      <c r="Q621" s="61"/>
    </row>
    <row r="622" spans="1:17" s="55" customFormat="1" ht="20.25" customHeight="1" x14ac:dyDescent="0.2">
      <c r="A622" s="56">
        <v>62702</v>
      </c>
      <c r="B622" s="57">
        <f t="shared" si="64"/>
        <v>0</v>
      </c>
      <c r="C622" s="150"/>
      <c r="D622" s="58">
        <f t="shared" si="65"/>
        <v>0</v>
      </c>
      <c r="E622" s="59">
        <f t="shared" si="63"/>
        <v>0</v>
      </c>
      <c r="F622" s="58">
        <f t="shared" si="66"/>
        <v>0</v>
      </c>
      <c r="G622" s="60" t="e">
        <f>IF(AND(C622&lt;&gt;"",SUM(G$32:G621)&lt;E$23),$E$23/$E$28,0)</f>
        <v>#N/A</v>
      </c>
      <c r="H622" s="58">
        <f t="shared" si="67"/>
        <v>0</v>
      </c>
      <c r="I622" s="58">
        <f t="shared" si="69"/>
        <v>0</v>
      </c>
      <c r="J622" s="92" t="str">
        <f t="shared" si="68"/>
        <v>2071–2072</v>
      </c>
      <c r="K622" s="92"/>
      <c r="L622" s="103"/>
      <c r="M622" s="92"/>
      <c r="N622" s="101"/>
      <c r="O622" s="93"/>
      <c r="Q622" s="61"/>
    </row>
    <row r="623" spans="1:17" s="55" customFormat="1" ht="20.25" customHeight="1" x14ac:dyDescent="0.2">
      <c r="A623" s="56">
        <v>62732</v>
      </c>
      <c r="B623" s="57">
        <f t="shared" si="64"/>
        <v>0</v>
      </c>
      <c r="C623" s="150"/>
      <c r="D623" s="58">
        <f t="shared" si="65"/>
        <v>0</v>
      </c>
      <c r="E623" s="59">
        <f t="shared" si="63"/>
        <v>0</v>
      </c>
      <c r="F623" s="58">
        <f t="shared" si="66"/>
        <v>0</v>
      </c>
      <c r="G623" s="60" t="e">
        <f>IF(AND(C623&lt;&gt;"",SUM(G$32:G622)&lt;E$23),$E$23/$E$28,0)</f>
        <v>#N/A</v>
      </c>
      <c r="H623" s="58">
        <f t="shared" si="67"/>
        <v>0</v>
      </c>
      <c r="I623" s="58">
        <f t="shared" si="69"/>
        <v>0</v>
      </c>
      <c r="J623" s="92" t="str">
        <f t="shared" si="68"/>
        <v>2071–2072</v>
      </c>
      <c r="K623" s="92"/>
      <c r="L623" s="103"/>
      <c r="M623" s="92"/>
      <c r="N623" s="101"/>
      <c r="O623" s="93"/>
      <c r="Q623" s="61"/>
    </row>
    <row r="624" spans="1:17" s="55" customFormat="1" ht="20.25" customHeight="1" x14ac:dyDescent="0.2">
      <c r="A624" s="56">
        <v>62763</v>
      </c>
      <c r="B624" s="57">
        <f t="shared" si="64"/>
        <v>0</v>
      </c>
      <c r="C624" s="150"/>
      <c r="D624" s="58">
        <f t="shared" si="65"/>
        <v>0</v>
      </c>
      <c r="E624" s="59">
        <f t="shared" si="63"/>
        <v>0</v>
      </c>
      <c r="F624" s="58">
        <f t="shared" si="66"/>
        <v>0</v>
      </c>
      <c r="G624" s="60" t="e">
        <f>IF(AND(C624&lt;&gt;"",SUM(G$32:G623)&lt;E$23),$E$23/$E$28,0)</f>
        <v>#N/A</v>
      </c>
      <c r="H624" s="58">
        <f t="shared" si="67"/>
        <v>0</v>
      </c>
      <c r="I624" s="58">
        <f t="shared" si="69"/>
        <v>0</v>
      </c>
      <c r="J624" s="92" t="str">
        <f t="shared" si="68"/>
        <v>2071–2072</v>
      </c>
      <c r="K624" s="92"/>
      <c r="L624" s="103"/>
      <c r="M624" s="92"/>
      <c r="N624" s="101"/>
      <c r="O624" s="93"/>
      <c r="Q624" s="61"/>
    </row>
    <row r="625" spans="1:17" s="55" customFormat="1" ht="20.25" customHeight="1" x14ac:dyDescent="0.2">
      <c r="A625" s="56">
        <v>62793</v>
      </c>
      <c r="B625" s="57">
        <f t="shared" si="64"/>
        <v>0</v>
      </c>
      <c r="C625" s="150"/>
      <c r="D625" s="58">
        <f t="shared" si="65"/>
        <v>0</v>
      </c>
      <c r="E625" s="59">
        <f t="shared" si="63"/>
        <v>0</v>
      </c>
      <c r="F625" s="58">
        <f t="shared" si="66"/>
        <v>0</v>
      </c>
      <c r="G625" s="60" t="e">
        <f>IF(AND(C625&lt;&gt;"",SUM(G$32:G624)&lt;E$23),$E$23/$E$28,0)</f>
        <v>#N/A</v>
      </c>
      <c r="H625" s="58">
        <f t="shared" si="67"/>
        <v>0</v>
      </c>
      <c r="I625" s="58">
        <f t="shared" si="69"/>
        <v>0</v>
      </c>
      <c r="J625" s="92" t="str">
        <f t="shared" si="68"/>
        <v>2071–2072</v>
      </c>
      <c r="K625" s="92"/>
      <c r="L625" s="103"/>
      <c r="M625" s="92"/>
      <c r="N625" s="101"/>
      <c r="O625" s="93"/>
      <c r="Q625" s="61"/>
    </row>
    <row r="626" spans="1:17" s="55" customFormat="1" ht="20.25" customHeight="1" x14ac:dyDescent="0.2">
      <c r="A626" s="56">
        <v>62824</v>
      </c>
      <c r="B626" s="57">
        <f t="shared" si="64"/>
        <v>0</v>
      </c>
      <c r="C626" s="150"/>
      <c r="D626" s="58">
        <f t="shared" si="65"/>
        <v>0</v>
      </c>
      <c r="E626" s="59">
        <f t="shared" si="63"/>
        <v>0</v>
      </c>
      <c r="F626" s="58">
        <f t="shared" si="66"/>
        <v>0</v>
      </c>
      <c r="G626" s="60" t="e">
        <f>IF(AND(C626&lt;&gt;"",SUM(G$32:G625)&lt;E$23),$E$23/$E$28,0)</f>
        <v>#N/A</v>
      </c>
      <c r="H626" s="58">
        <f t="shared" si="67"/>
        <v>0</v>
      </c>
      <c r="I626" s="58">
        <f t="shared" si="69"/>
        <v>0</v>
      </c>
      <c r="J626" s="92" t="str">
        <f t="shared" si="68"/>
        <v>2071–2072</v>
      </c>
      <c r="K626" s="92"/>
      <c r="L626" s="103"/>
      <c r="M626" s="92"/>
      <c r="N626" s="101"/>
      <c r="O626" s="93"/>
      <c r="Q626" s="61"/>
    </row>
    <row r="627" spans="1:17" s="55" customFormat="1" ht="20.25" customHeight="1" x14ac:dyDescent="0.2">
      <c r="A627" s="56">
        <v>62855</v>
      </c>
      <c r="B627" s="57">
        <f t="shared" si="64"/>
        <v>0</v>
      </c>
      <c r="C627" s="150"/>
      <c r="D627" s="58">
        <f t="shared" si="65"/>
        <v>0</v>
      </c>
      <c r="E627" s="59">
        <f t="shared" si="63"/>
        <v>0</v>
      </c>
      <c r="F627" s="58">
        <f t="shared" si="66"/>
        <v>0</v>
      </c>
      <c r="G627" s="60" t="e">
        <f>IF(AND(C627&lt;&gt;"",SUM(G$32:G626)&lt;E$23),$E$23/$E$28,0)</f>
        <v>#N/A</v>
      </c>
      <c r="H627" s="58">
        <f t="shared" si="67"/>
        <v>0</v>
      </c>
      <c r="I627" s="58">
        <f t="shared" si="69"/>
        <v>0</v>
      </c>
      <c r="J627" s="92" t="str">
        <f t="shared" si="68"/>
        <v>2071–2072</v>
      </c>
      <c r="K627" s="92"/>
      <c r="L627" s="103"/>
      <c r="M627" s="92"/>
      <c r="N627" s="101"/>
      <c r="O627" s="93"/>
      <c r="Q627" s="61"/>
    </row>
    <row r="628" spans="1:17" s="55" customFormat="1" ht="20.25" customHeight="1" x14ac:dyDescent="0.2">
      <c r="A628" s="56">
        <v>62884</v>
      </c>
      <c r="B628" s="57">
        <f t="shared" si="64"/>
        <v>0</v>
      </c>
      <c r="C628" s="150"/>
      <c r="D628" s="58">
        <f t="shared" si="65"/>
        <v>0</v>
      </c>
      <c r="E628" s="59">
        <f t="shared" si="63"/>
        <v>0</v>
      </c>
      <c r="F628" s="58">
        <f t="shared" si="66"/>
        <v>0</v>
      </c>
      <c r="G628" s="60" t="e">
        <f>IF(AND(C628&lt;&gt;"",SUM(G$32:G627)&lt;E$23),$E$23/$E$28,0)</f>
        <v>#N/A</v>
      </c>
      <c r="H628" s="58">
        <f t="shared" si="67"/>
        <v>0</v>
      </c>
      <c r="I628" s="58">
        <f t="shared" si="69"/>
        <v>0</v>
      </c>
      <c r="J628" s="92" t="str">
        <f t="shared" si="68"/>
        <v>2071–2072</v>
      </c>
      <c r="K628" s="92"/>
      <c r="L628" s="103"/>
      <c r="M628" s="92"/>
      <c r="N628" s="101"/>
      <c r="O628" s="93"/>
      <c r="Q628" s="61"/>
    </row>
    <row r="629" spans="1:17" s="55" customFormat="1" ht="20.25" customHeight="1" x14ac:dyDescent="0.2">
      <c r="A629" s="56">
        <v>62915</v>
      </c>
      <c r="B629" s="57">
        <f t="shared" si="64"/>
        <v>0</v>
      </c>
      <c r="C629" s="150"/>
      <c r="D629" s="58">
        <f t="shared" si="65"/>
        <v>0</v>
      </c>
      <c r="E629" s="59">
        <f t="shared" si="63"/>
        <v>0</v>
      </c>
      <c r="F629" s="58">
        <f t="shared" si="66"/>
        <v>0</v>
      </c>
      <c r="G629" s="60" t="e">
        <f>IF(AND(C629&lt;&gt;"",SUM(G$32:G628)&lt;E$23),$E$23/$E$28,0)</f>
        <v>#N/A</v>
      </c>
      <c r="H629" s="58">
        <f t="shared" si="67"/>
        <v>0</v>
      </c>
      <c r="I629" s="58">
        <f t="shared" si="69"/>
        <v>0</v>
      </c>
      <c r="J629" s="92" t="str">
        <f t="shared" si="68"/>
        <v>2071–2072</v>
      </c>
      <c r="K629" s="92"/>
      <c r="L629" s="103"/>
      <c r="M629" s="92"/>
      <c r="N629" s="101"/>
      <c r="O629" s="93"/>
      <c r="Q629" s="61"/>
    </row>
    <row r="630" spans="1:17" s="55" customFormat="1" ht="20.25" customHeight="1" x14ac:dyDescent="0.2">
      <c r="A630" s="56">
        <v>62945</v>
      </c>
      <c r="B630" s="57">
        <f t="shared" si="64"/>
        <v>0</v>
      </c>
      <c r="C630" s="150"/>
      <c r="D630" s="58">
        <f t="shared" si="65"/>
        <v>0</v>
      </c>
      <c r="E630" s="59">
        <f t="shared" si="63"/>
        <v>0</v>
      </c>
      <c r="F630" s="58">
        <f t="shared" si="66"/>
        <v>0</v>
      </c>
      <c r="G630" s="60" t="e">
        <f>IF(AND(C630&lt;&gt;"",SUM(G$32:G629)&lt;E$23),$E$23/$E$28,0)</f>
        <v>#N/A</v>
      </c>
      <c r="H630" s="58">
        <f t="shared" si="67"/>
        <v>0</v>
      </c>
      <c r="I630" s="58">
        <f t="shared" si="69"/>
        <v>0</v>
      </c>
      <c r="J630" s="92" t="str">
        <f t="shared" si="68"/>
        <v>2071–2072</v>
      </c>
      <c r="K630" s="92"/>
      <c r="L630" s="103"/>
      <c r="M630" s="92"/>
      <c r="N630" s="101"/>
      <c r="O630" s="93"/>
      <c r="Q630" s="61"/>
    </row>
    <row r="631" spans="1:17" s="55" customFormat="1" ht="20.25" customHeight="1" x14ac:dyDescent="0.2">
      <c r="A631" s="56">
        <v>62976</v>
      </c>
      <c r="B631" s="57">
        <f t="shared" si="64"/>
        <v>0</v>
      </c>
      <c r="C631" s="150"/>
      <c r="D631" s="58">
        <f t="shared" si="65"/>
        <v>0</v>
      </c>
      <c r="E631" s="59">
        <f t="shared" si="63"/>
        <v>0</v>
      </c>
      <c r="F631" s="58">
        <f t="shared" si="66"/>
        <v>0</v>
      </c>
      <c r="G631" s="60" t="e">
        <f>IF(AND(C631&lt;&gt;"",SUM(G$32:G630)&lt;E$23),$E$23/$E$28,0)</f>
        <v>#N/A</v>
      </c>
      <c r="H631" s="58">
        <f t="shared" si="67"/>
        <v>0</v>
      </c>
      <c r="I631" s="58">
        <f t="shared" si="69"/>
        <v>0</v>
      </c>
      <c r="J631" s="92" t="str">
        <f t="shared" si="68"/>
        <v>2071–2072</v>
      </c>
      <c r="K631" s="92"/>
      <c r="L631" s="103"/>
      <c r="M631" s="92"/>
      <c r="N631" s="101"/>
      <c r="O631" s="93"/>
      <c r="Q631" s="61"/>
    </row>
    <row r="632" spans="1:17" s="55" customFormat="1" ht="20.25" customHeight="1" x14ac:dyDescent="0.2">
      <c r="A632" s="56">
        <v>63006</v>
      </c>
      <c r="B632" s="57">
        <f t="shared" si="64"/>
        <v>0</v>
      </c>
      <c r="C632" s="150"/>
      <c r="D632" s="58">
        <f t="shared" si="65"/>
        <v>0</v>
      </c>
      <c r="E632" s="59">
        <f t="shared" si="63"/>
        <v>0</v>
      </c>
      <c r="F632" s="58">
        <f t="shared" si="66"/>
        <v>0</v>
      </c>
      <c r="G632" s="60" t="e">
        <f>IF(AND(C632&lt;&gt;"",SUM(G$32:G631)&lt;E$23),$E$23/$E$28,0)</f>
        <v>#N/A</v>
      </c>
      <c r="H632" s="58">
        <f t="shared" si="67"/>
        <v>0</v>
      </c>
      <c r="I632" s="58">
        <f t="shared" si="69"/>
        <v>0</v>
      </c>
      <c r="J632" s="92" t="str">
        <f t="shared" si="68"/>
        <v>2072–2073</v>
      </c>
      <c r="K632" s="92"/>
      <c r="L632" s="103"/>
      <c r="M632" s="92"/>
      <c r="N632" s="101"/>
      <c r="O632" s="93"/>
      <c r="Q632" s="61"/>
    </row>
    <row r="633" spans="1:17" s="55" customFormat="1" ht="20.25" customHeight="1" x14ac:dyDescent="0.2">
      <c r="A633" s="56">
        <v>63037</v>
      </c>
      <c r="B633" s="57">
        <f t="shared" si="64"/>
        <v>0</v>
      </c>
      <c r="C633" s="150"/>
      <c r="D633" s="58">
        <f t="shared" si="65"/>
        <v>0</v>
      </c>
      <c r="E633" s="59">
        <f t="shared" si="63"/>
        <v>0</v>
      </c>
      <c r="F633" s="58">
        <f t="shared" si="66"/>
        <v>0</v>
      </c>
      <c r="G633" s="60" t="e">
        <f>IF(AND(C633&lt;&gt;"",SUM(G$32:G632)&lt;E$23),$E$23/$E$28,0)</f>
        <v>#N/A</v>
      </c>
      <c r="H633" s="58">
        <f t="shared" si="67"/>
        <v>0</v>
      </c>
      <c r="I633" s="58">
        <f t="shared" si="69"/>
        <v>0</v>
      </c>
      <c r="J633" s="92" t="str">
        <f t="shared" si="68"/>
        <v>2072–2073</v>
      </c>
      <c r="K633" s="92"/>
      <c r="L633" s="103"/>
      <c r="M633" s="92"/>
      <c r="N633" s="101"/>
      <c r="O633" s="93"/>
      <c r="Q633" s="61"/>
    </row>
    <row r="634" spans="1:17" s="55" customFormat="1" ht="20.25" customHeight="1" x14ac:dyDescent="0.2">
      <c r="A634" s="56">
        <v>63068</v>
      </c>
      <c r="B634" s="57">
        <f t="shared" si="64"/>
        <v>0</v>
      </c>
      <c r="C634" s="150"/>
      <c r="D634" s="58">
        <f t="shared" si="65"/>
        <v>0</v>
      </c>
      <c r="E634" s="59">
        <f t="shared" si="63"/>
        <v>0</v>
      </c>
      <c r="F634" s="58">
        <f t="shared" si="66"/>
        <v>0</v>
      </c>
      <c r="G634" s="60" t="e">
        <f>IF(AND(C634&lt;&gt;"",SUM(G$32:G633)&lt;E$23),$E$23/$E$28,0)</f>
        <v>#N/A</v>
      </c>
      <c r="H634" s="58">
        <f t="shared" si="67"/>
        <v>0</v>
      </c>
      <c r="I634" s="58">
        <f t="shared" si="69"/>
        <v>0</v>
      </c>
      <c r="J634" s="92" t="str">
        <f t="shared" si="68"/>
        <v>2072–2073</v>
      </c>
      <c r="K634" s="92"/>
      <c r="L634" s="103"/>
      <c r="M634" s="92"/>
      <c r="N634" s="101"/>
      <c r="O634" s="93"/>
      <c r="Q634" s="61"/>
    </row>
    <row r="635" spans="1:17" s="55" customFormat="1" ht="20.25" customHeight="1" x14ac:dyDescent="0.2">
      <c r="A635" s="56">
        <v>63098</v>
      </c>
      <c r="B635" s="57">
        <f t="shared" si="64"/>
        <v>0</v>
      </c>
      <c r="C635" s="150"/>
      <c r="D635" s="58">
        <f t="shared" si="65"/>
        <v>0</v>
      </c>
      <c r="E635" s="59">
        <f t="shared" si="63"/>
        <v>0</v>
      </c>
      <c r="F635" s="58">
        <f t="shared" si="66"/>
        <v>0</v>
      </c>
      <c r="G635" s="60" t="e">
        <f>IF(AND(C635&lt;&gt;"",SUM(G$32:G634)&lt;E$23),$E$23/$E$28,0)</f>
        <v>#N/A</v>
      </c>
      <c r="H635" s="58">
        <f t="shared" si="67"/>
        <v>0</v>
      </c>
      <c r="I635" s="58">
        <f t="shared" si="69"/>
        <v>0</v>
      </c>
      <c r="J635" s="92" t="str">
        <f t="shared" si="68"/>
        <v>2072–2073</v>
      </c>
      <c r="K635" s="92"/>
      <c r="L635" s="103"/>
      <c r="M635" s="92"/>
      <c r="N635" s="101"/>
      <c r="O635" s="93"/>
      <c r="Q635" s="61"/>
    </row>
    <row r="636" spans="1:17" s="55" customFormat="1" ht="20.25" customHeight="1" x14ac:dyDescent="0.2">
      <c r="A636" s="56">
        <v>63129</v>
      </c>
      <c r="B636" s="57">
        <f t="shared" si="64"/>
        <v>0</v>
      </c>
      <c r="C636" s="150"/>
      <c r="D636" s="58">
        <f t="shared" si="65"/>
        <v>0</v>
      </c>
      <c r="E636" s="59">
        <f t="shared" si="63"/>
        <v>0</v>
      </c>
      <c r="F636" s="58">
        <f t="shared" si="66"/>
        <v>0</v>
      </c>
      <c r="G636" s="60" t="e">
        <f>IF(AND(C636&lt;&gt;"",SUM(G$32:G635)&lt;E$23),$E$23/$E$28,0)</f>
        <v>#N/A</v>
      </c>
      <c r="H636" s="58">
        <f t="shared" si="67"/>
        <v>0</v>
      </c>
      <c r="I636" s="58">
        <f t="shared" si="69"/>
        <v>0</v>
      </c>
      <c r="J636" s="92" t="str">
        <f t="shared" si="68"/>
        <v>2072–2073</v>
      </c>
      <c r="K636" s="92"/>
      <c r="L636" s="103"/>
      <c r="M636" s="92"/>
      <c r="N636" s="101"/>
      <c r="O636" s="93"/>
      <c r="Q636" s="61"/>
    </row>
    <row r="637" spans="1:17" s="55" customFormat="1" ht="20.25" customHeight="1" x14ac:dyDescent="0.2">
      <c r="A637" s="56">
        <v>63159</v>
      </c>
      <c r="B637" s="57">
        <f t="shared" si="64"/>
        <v>0</v>
      </c>
      <c r="C637" s="150"/>
      <c r="D637" s="58">
        <f t="shared" si="65"/>
        <v>0</v>
      </c>
      <c r="E637" s="59">
        <f t="shared" si="63"/>
        <v>0</v>
      </c>
      <c r="F637" s="58">
        <f t="shared" si="66"/>
        <v>0</v>
      </c>
      <c r="G637" s="60" t="e">
        <f>IF(AND(C637&lt;&gt;"",SUM(G$32:G636)&lt;E$23),$E$23/$E$28,0)</f>
        <v>#N/A</v>
      </c>
      <c r="H637" s="58">
        <f t="shared" si="67"/>
        <v>0</v>
      </c>
      <c r="I637" s="58">
        <f t="shared" si="69"/>
        <v>0</v>
      </c>
      <c r="J637" s="92" t="str">
        <f t="shared" si="68"/>
        <v>2072–2073</v>
      </c>
      <c r="K637" s="92"/>
      <c r="L637" s="103"/>
      <c r="M637" s="92"/>
      <c r="N637" s="101"/>
      <c r="O637" s="93"/>
      <c r="Q637" s="61"/>
    </row>
    <row r="638" spans="1:17" s="55" customFormat="1" ht="20.25" customHeight="1" x14ac:dyDescent="0.2">
      <c r="A638" s="56">
        <v>63190</v>
      </c>
      <c r="B638" s="57">
        <f t="shared" si="64"/>
        <v>0</v>
      </c>
      <c r="C638" s="150"/>
      <c r="D638" s="58">
        <f t="shared" si="65"/>
        <v>0</v>
      </c>
      <c r="E638" s="59">
        <f t="shared" si="63"/>
        <v>0</v>
      </c>
      <c r="F638" s="58">
        <f t="shared" si="66"/>
        <v>0</v>
      </c>
      <c r="G638" s="60" t="e">
        <f>IF(AND(C638&lt;&gt;"",SUM(G$32:G637)&lt;E$23),$E$23/$E$28,0)</f>
        <v>#N/A</v>
      </c>
      <c r="H638" s="58">
        <f t="shared" si="67"/>
        <v>0</v>
      </c>
      <c r="I638" s="58">
        <f t="shared" si="69"/>
        <v>0</v>
      </c>
      <c r="J638" s="92" t="str">
        <f t="shared" si="68"/>
        <v>2072–2073</v>
      </c>
      <c r="K638" s="92"/>
      <c r="L638" s="103"/>
      <c r="M638" s="92"/>
      <c r="N638" s="101"/>
      <c r="O638" s="93"/>
      <c r="Q638" s="61"/>
    </row>
    <row r="639" spans="1:17" s="55" customFormat="1" ht="20.25" customHeight="1" x14ac:dyDescent="0.2">
      <c r="A639" s="56">
        <v>63221</v>
      </c>
      <c r="B639" s="57">
        <f t="shared" si="64"/>
        <v>0</v>
      </c>
      <c r="C639" s="150"/>
      <c r="D639" s="58">
        <f t="shared" si="65"/>
        <v>0</v>
      </c>
      <c r="E639" s="59">
        <f t="shared" si="63"/>
        <v>0</v>
      </c>
      <c r="F639" s="58">
        <f t="shared" si="66"/>
        <v>0</v>
      </c>
      <c r="G639" s="60" t="e">
        <f>IF(AND(C639&lt;&gt;"",SUM(G$32:G638)&lt;E$23),$E$23/$E$28,0)</f>
        <v>#N/A</v>
      </c>
      <c r="H639" s="58">
        <f t="shared" si="67"/>
        <v>0</v>
      </c>
      <c r="I639" s="58">
        <f t="shared" si="69"/>
        <v>0</v>
      </c>
      <c r="J639" s="92" t="str">
        <f t="shared" si="68"/>
        <v>2072–2073</v>
      </c>
      <c r="K639" s="92"/>
      <c r="L639" s="103"/>
      <c r="M639" s="92"/>
      <c r="N639" s="101"/>
      <c r="O639" s="93"/>
      <c r="Q639" s="61"/>
    </row>
    <row r="640" spans="1:17" s="55" customFormat="1" ht="20.25" customHeight="1" x14ac:dyDescent="0.2">
      <c r="A640" s="56">
        <v>63249</v>
      </c>
      <c r="B640" s="57">
        <f t="shared" si="64"/>
        <v>0</v>
      </c>
      <c r="C640" s="150"/>
      <c r="D640" s="58">
        <f t="shared" si="65"/>
        <v>0</v>
      </c>
      <c r="E640" s="59">
        <f t="shared" si="63"/>
        <v>0</v>
      </c>
      <c r="F640" s="58">
        <f t="shared" si="66"/>
        <v>0</v>
      </c>
      <c r="G640" s="60" t="e">
        <f>IF(AND(C640&lt;&gt;"",SUM(G$32:G639)&lt;E$23),$E$23/$E$28,0)</f>
        <v>#N/A</v>
      </c>
      <c r="H640" s="58">
        <f t="shared" si="67"/>
        <v>0</v>
      </c>
      <c r="I640" s="58">
        <f t="shared" si="69"/>
        <v>0</v>
      </c>
      <c r="J640" s="92" t="str">
        <f t="shared" si="68"/>
        <v>2072–2073</v>
      </c>
      <c r="K640" s="92"/>
      <c r="L640" s="103"/>
      <c r="M640" s="92"/>
      <c r="N640" s="101"/>
      <c r="O640" s="93"/>
      <c r="Q640" s="61"/>
    </row>
    <row r="641" spans="1:17" s="55" customFormat="1" ht="20.25" customHeight="1" x14ac:dyDescent="0.2">
      <c r="A641" s="56">
        <v>63280</v>
      </c>
      <c r="B641" s="57">
        <f t="shared" si="64"/>
        <v>0</v>
      </c>
      <c r="C641" s="150"/>
      <c r="D641" s="58">
        <f t="shared" si="65"/>
        <v>0</v>
      </c>
      <c r="E641" s="59">
        <f t="shared" si="63"/>
        <v>0</v>
      </c>
      <c r="F641" s="58">
        <f t="shared" si="66"/>
        <v>0</v>
      </c>
      <c r="G641" s="60" t="e">
        <f>IF(AND(C641&lt;&gt;"",SUM(G$32:G640)&lt;E$23),$E$23/$E$28,0)</f>
        <v>#N/A</v>
      </c>
      <c r="H641" s="58">
        <f t="shared" si="67"/>
        <v>0</v>
      </c>
      <c r="I641" s="58">
        <f t="shared" si="69"/>
        <v>0</v>
      </c>
      <c r="J641" s="92" t="str">
        <f t="shared" si="68"/>
        <v>2072–2073</v>
      </c>
      <c r="K641" s="92"/>
      <c r="L641" s="103"/>
      <c r="M641" s="92"/>
      <c r="N641" s="101"/>
      <c r="O641" s="93"/>
      <c r="Q641" s="61"/>
    </row>
    <row r="642" spans="1:17" s="55" customFormat="1" ht="20.25" customHeight="1" x14ac:dyDescent="0.2">
      <c r="A642" s="56">
        <v>63310</v>
      </c>
      <c r="B642" s="57">
        <f t="shared" si="64"/>
        <v>0</v>
      </c>
      <c r="C642" s="150"/>
      <c r="D642" s="58">
        <f t="shared" si="65"/>
        <v>0</v>
      </c>
      <c r="E642" s="59">
        <f t="shared" si="63"/>
        <v>0</v>
      </c>
      <c r="F642" s="58">
        <f t="shared" si="66"/>
        <v>0</v>
      </c>
      <c r="G642" s="60" t="e">
        <f>IF(AND(C642&lt;&gt;"",SUM(G$32:G641)&lt;E$23),$E$23/$E$28,0)</f>
        <v>#N/A</v>
      </c>
      <c r="H642" s="58">
        <f t="shared" si="67"/>
        <v>0</v>
      </c>
      <c r="I642" s="58">
        <f t="shared" si="69"/>
        <v>0</v>
      </c>
      <c r="J642" s="92" t="str">
        <f t="shared" si="68"/>
        <v>2072–2073</v>
      </c>
      <c r="K642" s="92"/>
      <c r="L642" s="103"/>
      <c r="M642" s="92"/>
      <c r="N642" s="101"/>
      <c r="O642" s="93"/>
      <c r="Q642" s="61"/>
    </row>
    <row r="643" spans="1:17" s="55" customFormat="1" ht="20.25" customHeight="1" x14ac:dyDescent="0.2">
      <c r="A643" s="56">
        <v>63341</v>
      </c>
      <c r="B643" s="57">
        <f t="shared" si="64"/>
        <v>0</v>
      </c>
      <c r="C643" s="150"/>
      <c r="D643" s="58">
        <f t="shared" si="65"/>
        <v>0</v>
      </c>
      <c r="E643" s="59">
        <f t="shared" si="63"/>
        <v>0</v>
      </c>
      <c r="F643" s="58">
        <f t="shared" si="66"/>
        <v>0</v>
      </c>
      <c r="G643" s="60" t="e">
        <f>IF(AND(C643&lt;&gt;"",SUM(G$32:G642)&lt;E$23),$E$23/$E$28,0)</f>
        <v>#N/A</v>
      </c>
      <c r="H643" s="58">
        <f t="shared" si="67"/>
        <v>0</v>
      </c>
      <c r="I643" s="58">
        <f t="shared" si="69"/>
        <v>0</v>
      </c>
      <c r="J643" s="92" t="str">
        <f t="shared" si="68"/>
        <v>2072–2073</v>
      </c>
      <c r="K643" s="92"/>
      <c r="L643" s="103"/>
      <c r="M643" s="92"/>
      <c r="N643" s="101"/>
      <c r="O643" s="93"/>
      <c r="Q643" s="61"/>
    </row>
    <row r="644" spans="1:17" s="55" customFormat="1" ht="20.25" customHeight="1" x14ac:dyDescent="0.2">
      <c r="A644" s="56">
        <v>63371</v>
      </c>
      <c r="B644" s="57">
        <f t="shared" si="64"/>
        <v>0</v>
      </c>
      <c r="C644" s="150"/>
      <c r="D644" s="58">
        <f t="shared" si="65"/>
        <v>0</v>
      </c>
      <c r="E644" s="59">
        <f t="shared" si="63"/>
        <v>0</v>
      </c>
      <c r="F644" s="58">
        <f t="shared" si="66"/>
        <v>0</v>
      </c>
      <c r="G644" s="60" t="e">
        <f>IF(AND(C644&lt;&gt;"",SUM(G$32:G643)&lt;E$23),$E$23/$E$28,0)</f>
        <v>#N/A</v>
      </c>
      <c r="H644" s="58">
        <f t="shared" si="67"/>
        <v>0</v>
      </c>
      <c r="I644" s="58">
        <f t="shared" si="69"/>
        <v>0</v>
      </c>
      <c r="J644" s="92" t="str">
        <f t="shared" si="68"/>
        <v>2073–2074</v>
      </c>
      <c r="K644" s="92"/>
      <c r="L644" s="103"/>
      <c r="M644" s="92"/>
      <c r="N644" s="101"/>
      <c r="O644" s="93"/>
      <c r="Q644" s="61"/>
    </row>
    <row r="645" spans="1:17" s="55" customFormat="1" ht="20.25" customHeight="1" x14ac:dyDescent="0.2">
      <c r="A645" s="56">
        <v>63402</v>
      </c>
      <c r="B645" s="57">
        <f t="shared" si="64"/>
        <v>0</v>
      </c>
      <c r="C645" s="150"/>
      <c r="D645" s="58">
        <f t="shared" si="65"/>
        <v>0</v>
      </c>
      <c r="E645" s="59">
        <f t="shared" si="63"/>
        <v>0</v>
      </c>
      <c r="F645" s="58">
        <f t="shared" si="66"/>
        <v>0</v>
      </c>
      <c r="G645" s="60" t="e">
        <f>IF(AND(C645&lt;&gt;"",SUM(G$32:G644)&lt;E$23),$E$23/$E$28,0)</f>
        <v>#N/A</v>
      </c>
      <c r="H645" s="58">
        <f t="shared" si="67"/>
        <v>0</v>
      </c>
      <c r="I645" s="58">
        <f t="shared" si="69"/>
        <v>0</v>
      </c>
      <c r="J645" s="92" t="str">
        <f t="shared" si="68"/>
        <v>2073–2074</v>
      </c>
      <c r="K645" s="92"/>
      <c r="L645" s="103"/>
      <c r="M645" s="92"/>
      <c r="N645" s="101"/>
      <c r="O645" s="93"/>
      <c r="Q645" s="61"/>
    </row>
    <row r="646" spans="1:17" s="55" customFormat="1" ht="20.25" customHeight="1" x14ac:dyDescent="0.2">
      <c r="A646" s="56">
        <v>63433</v>
      </c>
      <c r="B646" s="57">
        <f t="shared" si="64"/>
        <v>0</v>
      </c>
      <c r="C646" s="150"/>
      <c r="D646" s="58">
        <f t="shared" si="65"/>
        <v>0</v>
      </c>
      <c r="E646" s="59">
        <f t="shared" si="63"/>
        <v>0</v>
      </c>
      <c r="F646" s="58">
        <f t="shared" si="66"/>
        <v>0</v>
      </c>
      <c r="G646" s="60" t="e">
        <f>IF(AND(C646&lt;&gt;"",SUM(G$32:G645)&lt;E$23),$E$23/$E$28,0)</f>
        <v>#N/A</v>
      </c>
      <c r="H646" s="58">
        <f t="shared" si="67"/>
        <v>0</v>
      </c>
      <c r="I646" s="58">
        <f t="shared" si="69"/>
        <v>0</v>
      </c>
      <c r="J646" s="92" t="str">
        <f t="shared" si="68"/>
        <v>2073–2074</v>
      </c>
      <c r="K646" s="92"/>
      <c r="L646" s="103"/>
      <c r="M646" s="92"/>
      <c r="N646" s="101"/>
      <c r="O646" s="93"/>
      <c r="Q646" s="61"/>
    </row>
    <row r="647" spans="1:17" s="55" customFormat="1" ht="20.25" customHeight="1" x14ac:dyDescent="0.2">
      <c r="A647" s="56">
        <v>63463</v>
      </c>
      <c r="B647" s="57">
        <f t="shared" si="64"/>
        <v>0</v>
      </c>
      <c r="C647" s="150"/>
      <c r="D647" s="58">
        <f t="shared" si="65"/>
        <v>0</v>
      </c>
      <c r="E647" s="59">
        <f t="shared" si="63"/>
        <v>0</v>
      </c>
      <c r="F647" s="58">
        <f t="shared" si="66"/>
        <v>0</v>
      </c>
      <c r="G647" s="60" t="e">
        <f>IF(AND(C647&lt;&gt;"",SUM(G$32:G646)&lt;E$23),$E$23/$E$28,0)</f>
        <v>#N/A</v>
      </c>
      <c r="H647" s="58">
        <f t="shared" si="67"/>
        <v>0</v>
      </c>
      <c r="I647" s="58">
        <f t="shared" si="69"/>
        <v>0</v>
      </c>
      <c r="J647" s="92" t="str">
        <f t="shared" si="68"/>
        <v>2073–2074</v>
      </c>
      <c r="K647" s="92"/>
      <c r="L647" s="103"/>
      <c r="M647" s="92"/>
      <c r="N647" s="101"/>
      <c r="O647" s="93"/>
      <c r="Q647" s="61"/>
    </row>
    <row r="648" spans="1:17" s="55" customFormat="1" ht="20.25" customHeight="1" x14ac:dyDescent="0.2">
      <c r="A648" s="56">
        <v>63494</v>
      </c>
      <c r="B648" s="57">
        <f t="shared" si="64"/>
        <v>0</v>
      </c>
      <c r="C648" s="150"/>
      <c r="D648" s="58">
        <f t="shared" si="65"/>
        <v>0</v>
      </c>
      <c r="E648" s="59">
        <f t="shared" si="63"/>
        <v>0</v>
      </c>
      <c r="F648" s="58">
        <f t="shared" si="66"/>
        <v>0</v>
      </c>
      <c r="G648" s="60" t="e">
        <f>IF(AND(C648&lt;&gt;"",SUM(G$32:G647)&lt;E$23),$E$23/$E$28,0)</f>
        <v>#N/A</v>
      </c>
      <c r="H648" s="58">
        <f t="shared" si="67"/>
        <v>0</v>
      </c>
      <c r="I648" s="58">
        <f t="shared" si="69"/>
        <v>0</v>
      </c>
      <c r="J648" s="92" t="str">
        <f t="shared" si="68"/>
        <v>2073–2074</v>
      </c>
      <c r="K648" s="92"/>
      <c r="L648" s="103"/>
      <c r="M648" s="92"/>
      <c r="N648" s="101"/>
      <c r="O648" s="93"/>
      <c r="Q648" s="61"/>
    </row>
    <row r="649" spans="1:17" s="55" customFormat="1" ht="20.25" customHeight="1" x14ac:dyDescent="0.2">
      <c r="A649" s="56">
        <v>63524</v>
      </c>
      <c r="B649" s="57">
        <f t="shared" si="64"/>
        <v>0</v>
      </c>
      <c r="C649" s="150"/>
      <c r="D649" s="58">
        <f t="shared" si="65"/>
        <v>0</v>
      </c>
      <c r="E649" s="59">
        <f t="shared" si="63"/>
        <v>0</v>
      </c>
      <c r="F649" s="58">
        <f t="shared" si="66"/>
        <v>0</v>
      </c>
      <c r="G649" s="60" t="e">
        <f>IF(AND(C649&lt;&gt;"",SUM(G$32:G648)&lt;E$23),$E$23/$E$28,0)</f>
        <v>#N/A</v>
      </c>
      <c r="H649" s="58">
        <f t="shared" si="67"/>
        <v>0</v>
      </c>
      <c r="I649" s="58">
        <f t="shared" si="69"/>
        <v>0</v>
      </c>
      <c r="J649" s="92" t="str">
        <f t="shared" si="68"/>
        <v>2073–2074</v>
      </c>
      <c r="K649" s="92"/>
      <c r="L649" s="103"/>
      <c r="M649" s="92"/>
      <c r="N649" s="101"/>
      <c r="O649" s="93"/>
      <c r="Q649" s="61"/>
    </row>
    <row r="650" spans="1:17" s="55" customFormat="1" ht="20.25" customHeight="1" x14ac:dyDescent="0.2">
      <c r="A650" s="56">
        <v>63555</v>
      </c>
      <c r="B650" s="57">
        <f t="shared" si="64"/>
        <v>0</v>
      </c>
      <c r="C650" s="150"/>
      <c r="D650" s="58">
        <f t="shared" si="65"/>
        <v>0</v>
      </c>
      <c r="E650" s="59">
        <f t="shared" si="63"/>
        <v>0</v>
      </c>
      <c r="F650" s="58">
        <f t="shared" si="66"/>
        <v>0</v>
      </c>
      <c r="G650" s="60" t="e">
        <f>IF(AND(C650&lt;&gt;"",SUM(G$32:G649)&lt;E$23),$E$23/$E$28,0)</f>
        <v>#N/A</v>
      </c>
      <c r="H650" s="58">
        <f t="shared" si="67"/>
        <v>0</v>
      </c>
      <c r="I650" s="58">
        <f t="shared" si="69"/>
        <v>0</v>
      </c>
      <c r="J650" s="92" t="str">
        <f t="shared" si="68"/>
        <v>2073–2074</v>
      </c>
      <c r="K650" s="92"/>
      <c r="L650" s="103"/>
      <c r="M650" s="92"/>
      <c r="N650" s="101"/>
      <c r="O650" s="93"/>
      <c r="Q650" s="61"/>
    </row>
    <row r="651" spans="1:17" s="55" customFormat="1" ht="20.25" customHeight="1" x14ac:dyDescent="0.2">
      <c r="A651" s="56">
        <v>63586</v>
      </c>
      <c r="B651" s="57">
        <f t="shared" si="64"/>
        <v>0</v>
      </c>
      <c r="C651" s="150"/>
      <c r="D651" s="58">
        <f t="shared" si="65"/>
        <v>0</v>
      </c>
      <c r="E651" s="59">
        <f t="shared" si="63"/>
        <v>0</v>
      </c>
      <c r="F651" s="58">
        <f t="shared" si="66"/>
        <v>0</v>
      </c>
      <c r="G651" s="60" t="e">
        <f>IF(AND(C651&lt;&gt;"",SUM(G$32:G650)&lt;E$23),$E$23/$E$28,0)</f>
        <v>#N/A</v>
      </c>
      <c r="H651" s="58">
        <f t="shared" si="67"/>
        <v>0</v>
      </c>
      <c r="I651" s="58">
        <f t="shared" si="69"/>
        <v>0</v>
      </c>
      <c r="J651" s="92" t="str">
        <f t="shared" si="68"/>
        <v>2073–2074</v>
      </c>
      <c r="K651" s="92"/>
      <c r="L651" s="103"/>
      <c r="M651" s="92"/>
      <c r="N651" s="101"/>
      <c r="O651" s="93"/>
      <c r="Q651" s="61"/>
    </row>
    <row r="652" spans="1:17" s="55" customFormat="1" ht="20.25" customHeight="1" x14ac:dyDescent="0.2">
      <c r="A652" s="56">
        <v>63614</v>
      </c>
      <c r="B652" s="57">
        <f t="shared" si="64"/>
        <v>0</v>
      </c>
      <c r="C652" s="150"/>
      <c r="D652" s="58">
        <f t="shared" si="65"/>
        <v>0</v>
      </c>
      <c r="E652" s="59">
        <f t="shared" si="63"/>
        <v>0</v>
      </c>
      <c r="F652" s="58">
        <f t="shared" si="66"/>
        <v>0</v>
      </c>
      <c r="G652" s="60" t="e">
        <f>IF(AND(C652&lt;&gt;"",SUM(G$32:G651)&lt;E$23),$E$23/$E$28,0)</f>
        <v>#N/A</v>
      </c>
      <c r="H652" s="58">
        <f t="shared" si="67"/>
        <v>0</v>
      </c>
      <c r="I652" s="58">
        <f t="shared" si="69"/>
        <v>0</v>
      </c>
      <c r="J652" s="92" t="str">
        <f t="shared" si="68"/>
        <v>2073–2074</v>
      </c>
      <c r="K652" s="92"/>
      <c r="L652" s="103"/>
      <c r="M652" s="92"/>
      <c r="N652" s="101"/>
      <c r="O652" s="93"/>
      <c r="Q652" s="61"/>
    </row>
    <row r="653" spans="1:17" s="55" customFormat="1" ht="20.25" customHeight="1" x14ac:dyDescent="0.2">
      <c r="A653" s="56">
        <v>63645</v>
      </c>
      <c r="B653" s="57">
        <f t="shared" si="64"/>
        <v>0</v>
      </c>
      <c r="C653" s="150"/>
      <c r="D653" s="58">
        <f t="shared" si="65"/>
        <v>0</v>
      </c>
      <c r="E653" s="59">
        <f t="shared" si="63"/>
        <v>0</v>
      </c>
      <c r="F653" s="58">
        <f t="shared" si="66"/>
        <v>0</v>
      </c>
      <c r="G653" s="60" t="e">
        <f>IF(AND(C653&lt;&gt;"",SUM(G$32:G652)&lt;E$23),$E$23/$E$28,0)</f>
        <v>#N/A</v>
      </c>
      <c r="H653" s="58">
        <f t="shared" si="67"/>
        <v>0</v>
      </c>
      <c r="I653" s="58">
        <f t="shared" si="69"/>
        <v>0</v>
      </c>
      <c r="J653" s="92" t="str">
        <f t="shared" si="68"/>
        <v>2073–2074</v>
      </c>
      <c r="K653" s="92"/>
      <c r="L653" s="103"/>
      <c r="M653" s="92"/>
      <c r="N653" s="101"/>
      <c r="O653" s="93"/>
      <c r="Q653" s="61"/>
    </row>
    <row r="654" spans="1:17" s="55" customFormat="1" ht="20.25" customHeight="1" x14ac:dyDescent="0.2">
      <c r="A654" s="56">
        <v>63675</v>
      </c>
      <c r="B654" s="57">
        <f t="shared" si="64"/>
        <v>0</v>
      </c>
      <c r="C654" s="150"/>
      <c r="D654" s="58">
        <f t="shared" si="65"/>
        <v>0</v>
      </c>
      <c r="E654" s="59">
        <f t="shared" si="63"/>
        <v>0</v>
      </c>
      <c r="F654" s="58">
        <f t="shared" si="66"/>
        <v>0</v>
      </c>
      <c r="G654" s="60" t="e">
        <f>IF(AND(C654&lt;&gt;"",SUM(G$32:G653)&lt;E$23),$E$23/$E$28,0)</f>
        <v>#N/A</v>
      </c>
      <c r="H654" s="58">
        <f t="shared" si="67"/>
        <v>0</v>
      </c>
      <c r="I654" s="58">
        <f t="shared" si="69"/>
        <v>0</v>
      </c>
      <c r="J654" s="92" t="str">
        <f t="shared" si="68"/>
        <v>2073–2074</v>
      </c>
      <c r="K654" s="92"/>
      <c r="L654" s="103"/>
      <c r="M654" s="92"/>
      <c r="N654" s="101"/>
      <c r="O654" s="93"/>
      <c r="Q654" s="61"/>
    </row>
    <row r="655" spans="1:17" s="55" customFormat="1" ht="20.25" customHeight="1" x14ac:dyDescent="0.2">
      <c r="A655" s="56">
        <v>63706</v>
      </c>
      <c r="B655" s="57">
        <f t="shared" si="64"/>
        <v>0</v>
      </c>
      <c r="C655" s="150"/>
      <c r="D655" s="58">
        <f t="shared" si="65"/>
        <v>0</v>
      </c>
      <c r="E655" s="59">
        <f t="shared" si="63"/>
        <v>0</v>
      </c>
      <c r="F655" s="58">
        <f t="shared" si="66"/>
        <v>0</v>
      </c>
      <c r="G655" s="60" t="e">
        <f>IF(AND(C655&lt;&gt;"",SUM(G$32:G654)&lt;E$23),$E$23/$E$28,0)</f>
        <v>#N/A</v>
      </c>
      <c r="H655" s="58">
        <f t="shared" si="67"/>
        <v>0</v>
      </c>
      <c r="I655" s="58">
        <f t="shared" si="69"/>
        <v>0</v>
      </c>
      <c r="J655" s="92" t="str">
        <f t="shared" si="68"/>
        <v>2073–2074</v>
      </c>
      <c r="K655" s="92"/>
      <c r="L655" s="103"/>
      <c r="M655" s="92"/>
      <c r="N655" s="101"/>
      <c r="O655" s="93"/>
      <c r="Q655" s="61"/>
    </row>
    <row r="656" spans="1:17" s="55" customFormat="1" ht="20.25" customHeight="1" x14ac:dyDescent="0.2">
      <c r="A656" s="56">
        <v>63736</v>
      </c>
      <c r="B656" s="57">
        <f t="shared" si="64"/>
        <v>0</v>
      </c>
      <c r="C656" s="150"/>
      <c r="D656" s="58">
        <f t="shared" si="65"/>
        <v>0</v>
      </c>
      <c r="E656" s="59">
        <f t="shared" si="63"/>
        <v>0</v>
      </c>
      <c r="F656" s="58">
        <f t="shared" si="66"/>
        <v>0</v>
      </c>
      <c r="G656" s="60" t="e">
        <f>IF(AND(C656&lt;&gt;"",SUM(G$32:G655)&lt;E$23),$E$23/$E$28,0)</f>
        <v>#N/A</v>
      </c>
      <c r="H656" s="58">
        <f t="shared" si="67"/>
        <v>0</v>
      </c>
      <c r="I656" s="58">
        <f t="shared" si="69"/>
        <v>0</v>
      </c>
      <c r="J656" s="92" t="str">
        <f t="shared" si="68"/>
        <v>2074–2075</v>
      </c>
      <c r="K656" s="92"/>
      <c r="L656" s="103"/>
      <c r="M656" s="92"/>
      <c r="N656" s="101"/>
      <c r="O656" s="93"/>
      <c r="Q656" s="61"/>
    </row>
    <row r="657" spans="1:17" s="55" customFormat="1" ht="20.25" customHeight="1" x14ac:dyDescent="0.2">
      <c r="A657" s="56">
        <v>63767</v>
      </c>
      <c r="B657" s="57">
        <f t="shared" si="64"/>
        <v>0</v>
      </c>
      <c r="C657" s="150"/>
      <c r="D657" s="58">
        <f t="shared" si="65"/>
        <v>0</v>
      </c>
      <c r="E657" s="59">
        <f t="shared" si="63"/>
        <v>0</v>
      </c>
      <c r="F657" s="58">
        <f t="shared" si="66"/>
        <v>0</v>
      </c>
      <c r="G657" s="60" t="e">
        <f>IF(AND(C657&lt;&gt;"",SUM(G$32:G656)&lt;E$23),$E$23/$E$28,0)</f>
        <v>#N/A</v>
      </c>
      <c r="H657" s="58">
        <f t="shared" si="67"/>
        <v>0</v>
      </c>
      <c r="I657" s="58">
        <f t="shared" si="69"/>
        <v>0</v>
      </c>
      <c r="J657" s="92" t="str">
        <f t="shared" si="68"/>
        <v>2074–2075</v>
      </c>
      <c r="K657" s="92"/>
      <c r="L657" s="103"/>
      <c r="M657" s="92"/>
      <c r="N657" s="101"/>
      <c r="O657" s="93"/>
      <c r="Q657" s="61"/>
    </row>
    <row r="658" spans="1:17" s="55" customFormat="1" ht="20.25" customHeight="1" x14ac:dyDescent="0.2">
      <c r="A658" s="56">
        <v>63798</v>
      </c>
      <c r="B658" s="57">
        <f t="shared" si="64"/>
        <v>0</v>
      </c>
      <c r="C658" s="150"/>
      <c r="D658" s="58">
        <f t="shared" si="65"/>
        <v>0</v>
      </c>
      <c r="E658" s="59">
        <f t="shared" si="63"/>
        <v>0</v>
      </c>
      <c r="F658" s="58">
        <f t="shared" si="66"/>
        <v>0</v>
      </c>
      <c r="G658" s="60" t="e">
        <f>IF(AND(C658&lt;&gt;"",SUM(G$32:G657)&lt;E$23),$E$23/$E$28,0)</f>
        <v>#N/A</v>
      </c>
      <c r="H658" s="58">
        <f t="shared" si="67"/>
        <v>0</v>
      </c>
      <c r="I658" s="58">
        <f t="shared" si="69"/>
        <v>0</v>
      </c>
      <c r="J658" s="92" t="str">
        <f t="shared" si="68"/>
        <v>2074–2075</v>
      </c>
      <c r="K658" s="92"/>
      <c r="L658" s="103"/>
      <c r="M658" s="92"/>
      <c r="N658" s="101"/>
      <c r="O658" s="93"/>
      <c r="Q658" s="61"/>
    </row>
    <row r="659" spans="1:17" s="55" customFormat="1" ht="20.25" customHeight="1" x14ac:dyDescent="0.2">
      <c r="A659" s="56">
        <v>63828</v>
      </c>
      <c r="B659" s="57">
        <f t="shared" si="64"/>
        <v>0</v>
      </c>
      <c r="C659" s="150"/>
      <c r="D659" s="58">
        <f t="shared" si="65"/>
        <v>0</v>
      </c>
      <c r="E659" s="59">
        <f t="shared" si="63"/>
        <v>0</v>
      </c>
      <c r="F659" s="58">
        <f t="shared" si="66"/>
        <v>0</v>
      </c>
      <c r="G659" s="60" t="e">
        <f>IF(AND(C659&lt;&gt;"",SUM(G$32:G658)&lt;E$23),$E$23/$E$28,0)</f>
        <v>#N/A</v>
      </c>
      <c r="H659" s="58">
        <f t="shared" si="67"/>
        <v>0</v>
      </c>
      <c r="I659" s="58">
        <f t="shared" si="69"/>
        <v>0</v>
      </c>
      <c r="J659" s="92" t="str">
        <f t="shared" si="68"/>
        <v>2074–2075</v>
      </c>
      <c r="K659" s="92"/>
      <c r="L659" s="103"/>
      <c r="M659" s="92"/>
      <c r="N659" s="101"/>
      <c r="O659" s="93"/>
      <c r="Q659" s="61"/>
    </row>
    <row r="660" spans="1:17" s="55" customFormat="1" ht="20.25" customHeight="1" x14ac:dyDescent="0.2">
      <c r="A660" s="56">
        <v>63859</v>
      </c>
      <c r="B660" s="57">
        <f t="shared" si="64"/>
        <v>0</v>
      </c>
      <c r="C660" s="150"/>
      <c r="D660" s="58">
        <f t="shared" si="65"/>
        <v>0</v>
      </c>
      <c r="E660" s="59">
        <f t="shared" si="63"/>
        <v>0</v>
      </c>
      <c r="F660" s="58">
        <f t="shared" si="66"/>
        <v>0</v>
      </c>
      <c r="G660" s="60" t="e">
        <f>IF(AND(C660&lt;&gt;"",SUM(G$32:G659)&lt;E$23),$E$23/$E$28,0)</f>
        <v>#N/A</v>
      </c>
      <c r="H660" s="58">
        <f t="shared" si="67"/>
        <v>0</v>
      </c>
      <c r="I660" s="58">
        <f t="shared" si="69"/>
        <v>0</v>
      </c>
      <c r="J660" s="92" t="str">
        <f t="shared" si="68"/>
        <v>2074–2075</v>
      </c>
      <c r="K660" s="92"/>
      <c r="L660" s="103"/>
      <c r="M660" s="92"/>
      <c r="N660" s="101"/>
      <c r="O660" s="93"/>
      <c r="Q660" s="61"/>
    </row>
    <row r="661" spans="1:17" s="55" customFormat="1" ht="20.25" customHeight="1" x14ac:dyDescent="0.2">
      <c r="A661" s="56">
        <v>63889</v>
      </c>
      <c r="B661" s="57">
        <f t="shared" si="64"/>
        <v>0</v>
      </c>
      <c r="C661" s="150"/>
      <c r="D661" s="58">
        <f t="shared" si="65"/>
        <v>0</v>
      </c>
      <c r="E661" s="59">
        <f t="shared" si="63"/>
        <v>0</v>
      </c>
      <c r="F661" s="58">
        <f t="shared" si="66"/>
        <v>0</v>
      </c>
      <c r="G661" s="60" t="e">
        <f>IF(AND(C661&lt;&gt;"",SUM(G$32:G660)&lt;E$23),$E$23/$E$28,0)</f>
        <v>#N/A</v>
      </c>
      <c r="H661" s="58">
        <f t="shared" si="67"/>
        <v>0</v>
      </c>
      <c r="I661" s="58">
        <f t="shared" si="69"/>
        <v>0</v>
      </c>
      <c r="J661" s="92" t="str">
        <f t="shared" si="68"/>
        <v>2074–2075</v>
      </c>
      <c r="K661" s="92"/>
      <c r="L661" s="103"/>
      <c r="M661" s="92"/>
      <c r="N661" s="101"/>
      <c r="O661" s="93"/>
      <c r="Q661" s="61"/>
    </row>
    <row r="662" spans="1:17" s="55" customFormat="1" ht="20.25" customHeight="1" x14ac:dyDescent="0.2">
      <c r="A662" s="56">
        <v>63920</v>
      </c>
      <c r="B662" s="57">
        <f t="shared" si="64"/>
        <v>0</v>
      </c>
      <c r="C662" s="150"/>
      <c r="D662" s="58">
        <f t="shared" si="65"/>
        <v>0</v>
      </c>
      <c r="E662" s="59">
        <f t="shared" si="63"/>
        <v>0</v>
      </c>
      <c r="F662" s="58">
        <f t="shared" si="66"/>
        <v>0</v>
      </c>
      <c r="G662" s="60" t="e">
        <f>IF(AND(C662&lt;&gt;"",SUM(G$32:G661)&lt;E$23),$E$23/$E$28,0)</f>
        <v>#N/A</v>
      </c>
      <c r="H662" s="58">
        <f t="shared" si="67"/>
        <v>0</v>
      </c>
      <c r="I662" s="58">
        <f t="shared" si="69"/>
        <v>0</v>
      </c>
      <c r="J662" s="92" t="str">
        <f t="shared" si="68"/>
        <v>2074–2075</v>
      </c>
      <c r="K662" s="92"/>
      <c r="L662" s="103"/>
      <c r="M662" s="92"/>
      <c r="N662" s="101"/>
      <c r="O662" s="93"/>
      <c r="Q662" s="61"/>
    </row>
    <row r="663" spans="1:17" s="55" customFormat="1" ht="20.25" customHeight="1" x14ac:dyDescent="0.2">
      <c r="A663" s="56">
        <v>63951</v>
      </c>
      <c r="B663" s="57">
        <f t="shared" si="64"/>
        <v>0</v>
      </c>
      <c r="C663" s="150"/>
      <c r="D663" s="58">
        <f t="shared" si="65"/>
        <v>0</v>
      </c>
      <c r="E663" s="59">
        <f t="shared" si="63"/>
        <v>0</v>
      </c>
      <c r="F663" s="58">
        <f t="shared" si="66"/>
        <v>0</v>
      </c>
      <c r="G663" s="60" t="e">
        <f>IF(AND(C663&lt;&gt;"",SUM(G$32:G662)&lt;E$23),$E$23/$E$28,0)</f>
        <v>#N/A</v>
      </c>
      <c r="H663" s="58">
        <f t="shared" si="67"/>
        <v>0</v>
      </c>
      <c r="I663" s="58">
        <f t="shared" si="69"/>
        <v>0</v>
      </c>
      <c r="J663" s="92" t="str">
        <f t="shared" si="68"/>
        <v>2074–2075</v>
      </c>
      <c r="K663" s="92"/>
      <c r="L663" s="103"/>
      <c r="M663" s="92"/>
      <c r="N663" s="101"/>
      <c r="O663" s="93"/>
      <c r="Q663" s="61"/>
    </row>
    <row r="664" spans="1:17" s="55" customFormat="1" ht="20.25" customHeight="1" x14ac:dyDescent="0.2">
      <c r="A664" s="56">
        <v>63979</v>
      </c>
      <c r="B664" s="57">
        <f t="shared" si="64"/>
        <v>0</v>
      </c>
      <c r="C664" s="150"/>
      <c r="D664" s="58">
        <f t="shared" si="65"/>
        <v>0</v>
      </c>
      <c r="E664" s="59">
        <f t="shared" si="63"/>
        <v>0</v>
      </c>
      <c r="F664" s="58">
        <f t="shared" si="66"/>
        <v>0</v>
      </c>
      <c r="G664" s="60" t="e">
        <f>IF(AND(C664&lt;&gt;"",SUM(G$32:G663)&lt;E$23),$E$23/$E$28,0)</f>
        <v>#N/A</v>
      </c>
      <c r="H664" s="58">
        <f t="shared" si="67"/>
        <v>0</v>
      </c>
      <c r="I664" s="58">
        <f t="shared" si="69"/>
        <v>0</v>
      </c>
      <c r="J664" s="92" t="str">
        <f t="shared" si="68"/>
        <v>2074–2075</v>
      </c>
      <c r="K664" s="92"/>
      <c r="L664" s="103"/>
      <c r="M664" s="92"/>
      <c r="N664" s="101"/>
      <c r="O664" s="93"/>
      <c r="Q664" s="61"/>
    </row>
    <row r="665" spans="1:17" s="55" customFormat="1" ht="20.25" customHeight="1" x14ac:dyDescent="0.2">
      <c r="A665" s="56">
        <v>64010</v>
      </c>
      <c r="B665" s="57">
        <f t="shared" si="64"/>
        <v>0</v>
      </c>
      <c r="C665" s="150"/>
      <c r="D665" s="58">
        <f t="shared" si="65"/>
        <v>0</v>
      </c>
      <c r="E665" s="59">
        <f t="shared" si="63"/>
        <v>0</v>
      </c>
      <c r="F665" s="58">
        <f t="shared" si="66"/>
        <v>0</v>
      </c>
      <c r="G665" s="60" t="e">
        <f>IF(AND(C665&lt;&gt;"",SUM(G$32:G664)&lt;E$23),$E$23/$E$28,0)</f>
        <v>#N/A</v>
      </c>
      <c r="H665" s="58">
        <f t="shared" si="67"/>
        <v>0</v>
      </c>
      <c r="I665" s="58">
        <f t="shared" si="69"/>
        <v>0</v>
      </c>
      <c r="J665" s="92" t="str">
        <f t="shared" si="68"/>
        <v>2074–2075</v>
      </c>
      <c r="K665" s="92"/>
      <c r="L665" s="103"/>
      <c r="M665" s="92"/>
      <c r="N665" s="101"/>
      <c r="O665" s="93"/>
      <c r="Q665" s="61"/>
    </row>
    <row r="666" spans="1:17" s="55" customFormat="1" ht="20.25" customHeight="1" x14ac:dyDescent="0.2">
      <c r="A666" s="56">
        <v>64040</v>
      </c>
      <c r="B666" s="57">
        <f t="shared" si="64"/>
        <v>0</v>
      </c>
      <c r="C666" s="150"/>
      <c r="D666" s="58">
        <f t="shared" si="65"/>
        <v>0</v>
      </c>
      <c r="E666" s="59">
        <f t="shared" si="63"/>
        <v>0</v>
      </c>
      <c r="F666" s="58">
        <f t="shared" si="66"/>
        <v>0</v>
      </c>
      <c r="G666" s="60" t="e">
        <f>IF(AND(C666&lt;&gt;"",SUM(G$32:G665)&lt;E$23),$E$23/$E$28,0)</f>
        <v>#N/A</v>
      </c>
      <c r="H666" s="58">
        <f t="shared" si="67"/>
        <v>0</v>
      </c>
      <c r="I666" s="58">
        <f t="shared" si="69"/>
        <v>0</v>
      </c>
      <c r="J666" s="92" t="str">
        <f t="shared" si="68"/>
        <v>2074–2075</v>
      </c>
      <c r="K666" s="92"/>
      <c r="L666" s="103"/>
      <c r="M666" s="92"/>
      <c r="N666" s="101"/>
      <c r="O666" s="93"/>
      <c r="Q666" s="61"/>
    </row>
    <row r="667" spans="1:17" s="55" customFormat="1" ht="20.25" customHeight="1" x14ac:dyDescent="0.2">
      <c r="A667" s="56">
        <v>64071</v>
      </c>
      <c r="B667" s="57">
        <f t="shared" si="64"/>
        <v>0</v>
      </c>
      <c r="C667" s="150"/>
      <c r="D667" s="58">
        <f t="shared" si="65"/>
        <v>0</v>
      </c>
      <c r="E667" s="59">
        <f t="shared" si="63"/>
        <v>0</v>
      </c>
      <c r="F667" s="58">
        <f t="shared" si="66"/>
        <v>0</v>
      </c>
      <c r="G667" s="60" t="e">
        <f>IF(AND(C667&lt;&gt;"",SUM(G$32:G666)&lt;E$23),$E$23/$E$28,0)</f>
        <v>#N/A</v>
      </c>
      <c r="H667" s="58">
        <f t="shared" si="67"/>
        <v>0</v>
      </c>
      <c r="I667" s="58">
        <f t="shared" si="69"/>
        <v>0</v>
      </c>
      <c r="J667" s="92" t="str">
        <f t="shared" si="68"/>
        <v>2074–2075</v>
      </c>
      <c r="K667" s="92"/>
      <c r="L667" s="103"/>
      <c r="M667" s="92"/>
      <c r="N667" s="101"/>
      <c r="O667" s="93"/>
      <c r="Q667" s="61"/>
    </row>
    <row r="668" spans="1:17" s="55" customFormat="1" ht="20.25" customHeight="1" x14ac:dyDescent="0.2">
      <c r="A668" s="56">
        <v>64101</v>
      </c>
      <c r="B668" s="57">
        <f t="shared" si="64"/>
        <v>0</v>
      </c>
      <c r="C668" s="150"/>
      <c r="D668" s="58">
        <f t="shared" si="65"/>
        <v>0</v>
      </c>
      <c r="E668" s="59">
        <f t="shared" si="63"/>
        <v>0</v>
      </c>
      <c r="F668" s="58">
        <f t="shared" si="66"/>
        <v>0</v>
      </c>
      <c r="G668" s="60" t="e">
        <f>IF(AND(C668&lt;&gt;"",SUM(G$32:G667)&lt;E$23),$E$23/$E$28,0)</f>
        <v>#N/A</v>
      </c>
      <c r="H668" s="58">
        <f t="shared" si="67"/>
        <v>0</v>
      </c>
      <c r="I668" s="58">
        <f t="shared" si="69"/>
        <v>0</v>
      </c>
      <c r="J668" s="92" t="str">
        <f t="shared" si="68"/>
        <v>2075–2076</v>
      </c>
      <c r="K668" s="92"/>
      <c r="L668" s="103"/>
      <c r="M668" s="92"/>
      <c r="N668" s="101"/>
      <c r="O668" s="93"/>
      <c r="Q668" s="61"/>
    </row>
    <row r="669" spans="1:17" s="55" customFormat="1" ht="20.25" customHeight="1" x14ac:dyDescent="0.2">
      <c r="A669" s="56">
        <v>64132</v>
      </c>
      <c r="B669" s="57">
        <f t="shared" si="64"/>
        <v>0</v>
      </c>
      <c r="C669" s="150"/>
      <c r="D669" s="58">
        <f t="shared" si="65"/>
        <v>0</v>
      </c>
      <c r="E669" s="59">
        <f t="shared" si="63"/>
        <v>0</v>
      </c>
      <c r="F669" s="58">
        <f t="shared" si="66"/>
        <v>0</v>
      </c>
      <c r="G669" s="60" t="e">
        <f>IF(AND(C669&lt;&gt;"",SUM(G$32:G668)&lt;E$23),$E$23/$E$28,0)</f>
        <v>#N/A</v>
      </c>
      <c r="H669" s="58">
        <f t="shared" si="67"/>
        <v>0</v>
      </c>
      <c r="I669" s="58">
        <f t="shared" si="69"/>
        <v>0</v>
      </c>
      <c r="J669" s="92" t="str">
        <f t="shared" si="68"/>
        <v>2075–2076</v>
      </c>
      <c r="K669" s="92"/>
      <c r="L669" s="103"/>
      <c r="M669" s="92"/>
      <c r="N669" s="101"/>
      <c r="O669" s="93"/>
      <c r="Q669" s="61"/>
    </row>
    <row r="670" spans="1:17" s="55" customFormat="1" ht="20.25" customHeight="1" x14ac:dyDescent="0.2">
      <c r="A670" s="56">
        <v>64163</v>
      </c>
      <c r="B670" s="57">
        <f t="shared" si="64"/>
        <v>0</v>
      </c>
      <c r="C670" s="150"/>
      <c r="D670" s="58">
        <f t="shared" si="65"/>
        <v>0</v>
      </c>
      <c r="E670" s="59">
        <f t="shared" si="63"/>
        <v>0</v>
      </c>
      <c r="F670" s="58">
        <f t="shared" si="66"/>
        <v>0</v>
      </c>
      <c r="G670" s="60" t="e">
        <f>IF(AND(C670&lt;&gt;"",SUM(G$32:G669)&lt;E$23),$E$23/$E$28,0)</f>
        <v>#N/A</v>
      </c>
      <c r="H670" s="58">
        <f t="shared" si="67"/>
        <v>0</v>
      </c>
      <c r="I670" s="58">
        <f t="shared" si="69"/>
        <v>0</v>
      </c>
      <c r="J670" s="92" t="str">
        <f t="shared" si="68"/>
        <v>2075–2076</v>
      </c>
      <c r="K670" s="92"/>
      <c r="L670" s="103"/>
      <c r="M670" s="92"/>
      <c r="N670" s="101"/>
      <c r="O670" s="93"/>
      <c r="Q670" s="61"/>
    </row>
    <row r="671" spans="1:17" s="55" customFormat="1" ht="20.25" customHeight="1" x14ac:dyDescent="0.2">
      <c r="A671" s="56">
        <v>64193</v>
      </c>
      <c r="B671" s="57">
        <f t="shared" si="64"/>
        <v>0</v>
      </c>
      <c r="C671" s="150"/>
      <c r="D671" s="58">
        <f t="shared" si="65"/>
        <v>0</v>
      </c>
      <c r="E671" s="59">
        <f t="shared" si="63"/>
        <v>0</v>
      </c>
      <c r="F671" s="58">
        <f t="shared" si="66"/>
        <v>0</v>
      </c>
      <c r="G671" s="60" t="e">
        <f>IF(AND(C671&lt;&gt;"",SUM(G$32:G670)&lt;E$23),$E$23/$E$28,0)</f>
        <v>#N/A</v>
      </c>
      <c r="H671" s="58">
        <f t="shared" si="67"/>
        <v>0</v>
      </c>
      <c r="I671" s="58">
        <f t="shared" si="69"/>
        <v>0</v>
      </c>
      <c r="J671" s="92" t="str">
        <f t="shared" si="68"/>
        <v>2075–2076</v>
      </c>
      <c r="K671" s="92"/>
      <c r="L671" s="103"/>
      <c r="M671" s="92"/>
      <c r="N671" s="101"/>
      <c r="O671" s="93"/>
      <c r="Q671" s="61"/>
    </row>
    <row r="672" spans="1:17" s="55" customFormat="1" ht="20.25" customHeight="1" x14ac:dyDescent="0.2">
      <c r="A672" s="56">
        <v>64224</v>
      </c>
      <c r="B672" s="57">
        <f t="shared" si="64"/>
        <v>0</v>
      </c>
      <c r="C672" s="150"/>
      <c r="D672" s="58">
        <f t="shared" si="65"/>
        <v>0</v>
      </c>
      <c r="E672" s="59">
        <f t="shared" ref="E672:E735" si="70">C672-D672</f>
        <v>0</v>
      </c>
      <c r="F672" s="58">
        <f t="shared" si="66"/>
        <v>0</v>
      </c>
      <c r="G672" s="60" t="e">
        <f>IF(AND(C672&lt;&gt;"",SUM(G$32:G671)&lt;E$23),$E$23/$E$28,0)</f>
        <v>#N/A</v>
      </c>
      <c r="H672" s="58">
        <f t="shared" si="67"/>
        <v>0</v>
      </c>
      <c r="I672" s="58">
        <f t="shared" si="69"/>
        <v>0</v>
      </c>
      <c r="J672" s="92" t="str">
        <f t="shared" si="68"/>
        <v>2075–2076</v>
      </c>
      <c r="K672" s="92"/>
      <c r="L672" s="103"/>
      <c r="M672" s="92"/>
      <c r="N672" s="101"/>
      <c r="O672" s="93"/>
      <c r="Q672" s="61"/>
    </row>
    <row r="673" spans="1:17" s="55" customFormat="1" ht="20.25" customHeight="1" x14ac:dyDescent="0.2">
      <c r="A673" s="56">
        <v>64254</v>
      </c>
      <c r="B673" s="57">
        <f t="shared" ref="B673:B736" si="71">IF(C673&gt;0,C673*-1,C673)</f>
        <v>0</v>
      </c>
      <c r="C673" s="150"/>
      <c r="D673" s="58">
        <f t="shared" ref="D673:D736" si="72">IF(C673="",0,IF($E$14="Beginning",IF(C672&lt;&gt;"",$F672*$E$7/12,0),IF(C672&lt;&gt;"",$F672*$E$7/12,$E$21*$E$7/12)))</f>
        <v>0</v>
      </c>
      <c r="E673" s="59">
        <f t="shared" si="70"/>
        <v>0</v>
      </c>
      <c r="F673" s="58">
        <f t="shared" ref="F673:F736" si="73">IF(C673="",0,IF(C672="",$E$21-E673,IF(C673&lt;&gt;"",F672-E673)))</f>
        <v>0</v>
      </c>
      <c r="G673" s="60" t="e">
        <f>IF(AND(C673&lt;&gt;"",SUM(G$32:G672)&lt;E$23),$E$23/$E$28,0)</f>
        <v>#N/A</v>
      </c>
      <c r="H673" s="58">
        <f t="shared" ref="H673:H736" si="74">IF(C673&lt;&gt;"",G673+H672,0)</f>
        <v>0</v>
      </c>
      <c r="I673" s="58">
        <f t="shared" si="69"/>
        <v>0</v>
      </c>
      <c r="J673" s="92" t="str">
        <f t="shared" ref="J673:J736" si="75">IF(OR(MONTH(A673)=1,MONTH(A673)=2,MONTH(A673)=3,MONTH(A673)=4,MONTH(A673)=5,MONTH(A673)=6),YEAR(A673)-1&amp;"–"&amp;YEAR(A673),YEAR(A673)&amp;"–"&amp;YEAR(A673)+1)</f>
        <v>2075–2076</v>
      </c>
      <c r="K673" s="92"/>
      <c r="L673" s="103"/>
      <c r="M673" s="92"/>
      <c r="N673" s="101"/>
      <c r="O673" s="93"/>
      <c r="Q673" s="61"/>
    </row>
    <row r="674" spans="1:17" s="55" customFormat="1" ht="20.25" customHeight="1" x14ac:dyDescent="0.2">
      <c r="A674" s="56">
        <v>64285</v>
      </c>
      <c r="B674" s="57">
        <f t="shared" si="71"/>
        <v>0</v>
      </c>
      <c r="C674" s="150"/>
      <c r="D674" s="58">
        <f t="shared" si="72"/>
        <v>0</v>
      </c>
      <c r="E674" s="59">
        <f t="shared" si="70"/>
        <v>0</v>
      </c>
      <c r="F674" s="58">
        <f t="shared" si="73"/>
        <v>0</v>
      </c>
      <c r="G674" s="60" t="e">
        <f>IF(AND(C674&lt;&gt;"",SUM(G$32:G673)&lt;E$23),$E$23/$E$28,0)</f>
        <v>#N/A</v>
      </c>
      <c r="H674" s="58">
        <f t="shared" si="74"/>
        <v>0</v>
      </c>
      <c r="I674" s="58">
        <f t="shared" si="69"/>
        <v>0</v>
      </c>
      <c r="J674" s="92" t="str">
        <f t="shared" si="75"/>
        <v>2075–2076</v>
      </c>
      <c r="K674" s="92"/>
      <c r="L674" s="103"/>
      <c r="M674" s="92"/>
      <c r="N674" s="101"/>
      <c r="O674" s="93"/>
      <c r="Q674" s="61"/>
    </row>
    <row r="675" spans="1:17" s="55" customFormat="1" ht="20.25" customHeight="1" x14ac:dyDescent="0.2">
      <c r="A675" s="56">
        <v>64316</v>
      </c>
      <c r="B675" s="57">
        <f t="shared" si="71"/>
        <v>0</v>
      </c>
      <c r="C675" s="150"/>
      <c r="D675" s="58">
        <f t="shared" si="72"/>
        <v>0</v>
      </c>
      <c r="E675" s="59">
        <f t="shared" si="70"/>
        <v>0</v>
      </c>
      <c r="F675" s="58">
        <f t="shared" si="73"/>
        <v>0</v>
      </c>
      <c r="G675" s="60" t="e">
        <f>IF(AND(C675&lt;&gt;"",SUM(G$32:G674)&lt;E$23),$E$23/$E$28,0)</f>
        <v>#N/A</v>
      </c>
      <c r="H675" s="58">
        <f t="shared" si="74"/>
        <v>0</v>
      </c>
      <c r="I675" s="58">
        <f t="shared" ref="I675:I738" si="76">IF(C675&lt;&gt;"",$E$23-H675,0)</f>
        <v>0</v>
      </c>
      <c r="J675" s="92" t="str">
        <f t="shared" si="75"/>
        <v>2075–2076</v>
      </c>
      <c r="K675" s="92"/>
      <c r="L675" s="103"/>
      <c r="M675" s="92"/>
      <c r="N675" s="101"/>
      <c r="O675" s="93"/>
      <c r="Q675" s="61"/>
    </row>
    <row r="676" spans="1:17" s="55" customFormat="1" ht="20.25" customHeight="1" x14ac:dyDescent="0.2">
      <c r="A676" s="56">
        <v>64345</v>
      </c>
      <c r="B676" s="57">
        <f t="shared" si="71"/>
        <v>0</v>
      </c>
      <c r="C676" s="150"/>
      <c r="D676" s="58">
        <f t="shared" si="72"/>
        <v>0</v>
      </c>
      <c r="E676" s="59">
        <f t="shared" si="70"/>
        <v>0</v>
      </c>
      <c r="F676" s="58">
        <f t="shared" si="73"/>
        <v>0</v>
      </c>
      <c r="G676" s="60" t="e">
        <f>IF(AND(C676&lt;&gt;"",SUM(G$32:G675)&lt;E$23),$E$23/$E$28,0)</f>
        <v>#N/A</v>
      </c>
      <c r="H676" s="58">
        <f t="shared" si="74"/>
        <v>0</v>
      </c>
      <c r="I676" s="58">
        <f t="shared" si="76"/>
        <v>0</v>
      </c>
      <c r="J676" s="92" t="str">
        <f t="shared" si="75"/>
        <v>2075–2076</v>
      </c>
      <c r="K676" s="92"/>
      <c r="L676" s="103"/>
      <c r="M676" s="92"/>
      <c r="N676" s="101"/>
      <c r="O676" s="93"/>
      <c r="Q676" s="61"/>
    </row>
    <row r="677" spans="1:17" s="55" customFormat="1" ht="20.25" customHeight="1" x14ac:dyDescent="0.2">
      <c r="A677" s="56">
        <v>64376</v>
      </c>
      <c r="B677" s="57">
        <f t="shared" si="71"/>
        <v>0</v>
      </c>
      <c r="C677" s="150"/>
      <c r="D677" s="58">
        <f t="shared" si="72"/>
        <v>0</v>
      </c>
      <c r="E677" s="59">
        <f t="shared" si="70"/>
        <v>0</v>
      </c>
      <c r="F677" s="58">
        <f t="shared" si="73"/>
        <v>0</v>
      </c>
      <c r="G677" s="60" t="e">
        <f>IF(AND(C677&lt;&gt;"",SUM(G$32:G676)&lt;E$23),$E$23/$E$28,0)</f>
        <v>#N/A</v>
      </c>
      <c r="H677" s="58">
        <f t="shared" si="74"/>
        <v>0</v>
      </c>
      <c r="I677" s="58">
        <f t="shared" si="76"/>
        <v>0</v>
      </c>
      <c r="J677" s="92" t="str">
        <f t="shared" si="75"/>
        <v>2075–2076</v>
      </c>
      <c r="K677" s="92"/>
      <c r="L677" s="103"/>
      <c r="M677" s="92"/>
      <c r="N677" s="101"/>
      <c r="O677" s="93"/>
      <c r="Q677" s="61"/>
    </row>
    <row r="678" spans="1:17" s="55" customFormat="1" ht="20.25" customHeight="1" x14ac:dyDescent="0.2">
      <c r="A678" s="56">
        <v>64406</v>
      </c>
      <c r="B678" s="57">
        <f t="shared" si="71"/>
        <v>0</v>
      </c>
      <c r="C678" s="150"/>
      <c r="D678" s="58">
        <f t="shared" si="72"/>
        <v>0</v>
      </c>
      <c r="E678" s="59">
        <f t="shared" si="70"/>
        <v>0</v>
      </c>
      <c r="F678" s="58">
        <f t="shared" si="73"/>
        <v>0</v>
      </c>
      <c r="G678" s="60" t="e">
        <f>IF(AND(C678&lt;&gt;"",SUM(G$32:G677)&lt;E$23),$E$23/$E$28,0)</f>
        <v>#N/A</v>
      </c>
      <c r="H678" s="58">
        <f t="shared" si="74"/>
        <v>0</v>
      </c>
      <c r="I678" s="58">
        <f t="shared" si="76"/>
        <v>0</v>
      </c>
      <c r="J678" s="92" t="str">
        <f t="shared" si="75"/>
        <v>2075–2076</v>
      </c>
      <c r="K678" s="92"/>
      <c r="L678" s="103"/>
      <c r="M678" s="92"/>
      <c r="N678" s="101"/>
      <c r="O678" s="93"/>
      <c r="Q678" s="61"/>
    </row>
    <row r="679" spans="1:17" s="55" customFormat="1" ht="20.25" customHeight="1" x14ac:dyDescent="0.2">
      <c r="A679" s="56">
        <v>64437</v>
      </c>
      <c r="B679" s="57">
        <f t="shared" si="71"/>
        <v>0</v>
      </c>
      <c r="C679" s="150"/>
      <c r="D679" s="58">
        <f t="shared" si="72"/>
        <v>0</v>
      </c>
      <c r="E679" s="59">
        <f t="shared" si="70"/>
        <v>0</v>
      </c>
      <c r="F679" s="58">
        <f t="shared" si="73"/>
        <v>0</v>
      </c>
      <c r="G679" s="60" t="e">
        <f>IF(AND(C679&lt;&gt;"",SUM(G$32:G678)&lt;E$23),$E$23/$E$28,0)</f>
        <v>#N/A</v>
      </c>
      <c r="H679" s="58">
        <f t="shared" si="74"/>
        <v>0</v>
      </c>
      <c r="I679" s="58">
        <f t="shared" si="76"/>
        <v>0</v>
      </c>
      <c r="J679" s="92" t="str">
        <f t="shared" si="75"/>
        <v>2075–2076</v>
      </c>
      <c r="K679" s="92"/>
      <c r="L679" s="103"/>
      <c r="M679" s="92"/>
      <c r="N679" s="101"/>
      <c r="O679" s="93"/>
      <c r="Q679" s="61"/>
    </row>
    <row r="680" spans="1:17" s="55" customFormat="1" ht="20.25" customHeight="1" x14ac:dyDescent="0.2">
      <c r="A680" s="56">
        <v>64467</v>
      </c>
      <c r="B680" s="57">
        <f t="shared" si="71"/>
        <v>0</v>
      </c>
      <c r="C680" s="150"/>
      <c r="D680" s="58">
        <f t="shared" si="72"/>
        <v>0</v>
      </c>
      <c r="E680" s="59">
        <f t="shared" si="70"/>
        <v>0</v>
      </c>
      <c r="F680" s="58">
        <f t="shared" si="73"/>
        <v>0</v>
      </c>
      <c r="G680" s="60" t="e">
        <f>IF(AND(C680&lt;&gt;"",SUM(G$32:G679)&lt;E$23),$E$23/$E$28,0)</f>
        <v>#N/A</v>
      </c>
      <c r="H680" s="58">
        <f t="shared" si="74"/>
        <v>0</v>
      </c>
      <c r="I680" s="58">
        <f t="shared" si="76"/>
        <v>0</v>
      </c>
      <c r="J680" s="92" t="str">
        <f t="shared" si="75"/>
        <v>2076–2077</v>
      </c>
      <c r="K680" s="92"/>
      <c r="L680" s="103"/>
      <c r="M680" s="92"/>
      <c r="N680" s="101"/>
      <c r="O680" s="93"/>
      <c r="Q680" s="61"/>
    </row>
    <row r="681" spans="1:17" s="55" customFormat="1" ht="20.25" customHeight="1" x14ac:dyDescent="0.2">
      <c r="A681" s="56">
        <v>64498</v>
      </c>
      <c r="B681" s="57">
        <f t="shared" si="71"/>
        <v>0</v>
      </c>
      <c r="C681" s="150"/>
      <c r="D681" s="58">
        <f t="shared" si="72"/>
        <v>0</v>
      </c>
      <c r="E681" s="59">
        <f t="shared" si="70"/>
        <v>0</v>
      </c>
      <c r="F681" s="58">
        <f t="shared" si="73"/>
        <v>0</v>
      </c>
      <c r="G681" s="60" t="e">
        <f>IF(AND(C681&lt;&gt;"",SUM(G$32:G680)&lt;E$23),$E$23/$E$28,0)</f>
        <v>#N/A</v>
      </c>
      <c r="H681" s="58">
        <f t="shared" si="74"/>
        <v>0</v>
      </c>
      <c r="I681" s="58">
        <f t="shared" si="76"/>
        <v>0</v>
      </c>
      <c r="J681" s="92" t="str">
        <f t="shared" si="75"/>
        <v>2076–2077</v>
      </c>
      <c r="K681" s="92"/>
      <c r="L681" s="103"/>
      <c r="M681" s="92"/>
      <c r="N681" s="101"/>
      <c r="O681" s="93"/>
      <c r="Q681" s="61"/>
    </row>
    <row r="682" spans="1:17" s="55" customFormat="1" ht="20.25" customHeight="1" x14ac:dyDescent="0.2">
      <c r="A682" s="56">
        <v>64529</v>
      </c>
      <c r="B682" s="57">
        <f t="shared" si="71"/>
        <v>0</v>
      </c>
      <c r="C682" s="150"/>
      <c r="D682" s="58">
        <f t="shared" si="72"/>
        <v>0</v>
      </c>
      <c r="E682" s="59">
        <f t="shared" si="70"/>
        <v>0</v>
      </c>
      <c r="F682" s="58">
        <f t="shared" si="73"/>
        <v>0</v>
      </c>
      <c r="G682" s="60" t="e">
        <f>IF(AND(C682&lt;&gt;"",SUM(G$32:G681)&lt;E$23),$E$23/$E$28,0)</f>
        <v>#N/A</v>
      </c>
      <c r="H682" s="58">
        <f t="shared" si="74"/>
        <v>0</v>
      </c>
      <c r="I682" s="58">
        <f t="shared" si="76"/>
        <v>0</v>
      </c>
      <c r="J682" s="92" t="str">
        <f t="shared" si="75"/>
        <v>2076–2077</v>
      </c>
      <c r="K682" s="92"/>
      <c r="L682" s="103"/>
      <c r="M682" s="92"/>
      <c r="N682" s="101"/>
      <c r="O682" s="93"/>
      <c r="Q682" s="61"/>
    </row>
    <row r="683" spans="1:17" s="55" customFormat="1" ht="20.25" customHeight="1" x14ac:dyDescent="0.2">
      <c r="A683" s="56">
        <v>64559</v>
      </c>
      <c r="B683" s="57">
        <f t="shared" si="71"/>
        <v>0</v>
      </c>
      <c r="C683" s="150"/>
      <c r="D683" s="58">
        <f t="shared" si="72"/>
        <v>0</v>
      </c>
      <c r="E683" s="59">
        <f t="shared" si="70"/>
        <v>0</v>
      </c>
      <c r="F683" s="58">
        <f t="shared" si="73"/>
        <v>0</v>
      </c>
      <c r="G683" s="60" t="e">
        <f>IF(AND(C683&lt;&gt;"",SUM(G$32:G682)&lt;E$23),$E$23/$E$28,0)</f>
        <v>#N/A</v>
      </c>
      <c r="H683" s="58">
        <f t="shared" si="74"/>
        <v>0</v>
      </c>
      <c r="I683" s="58">
        <f t="shared" si="76"/>
        <v>0</v>
      </c>
      <c r="J683" s="92" t="str">
        <f t="shared" si="75"/>
        <v>2076–2077</v>
      </c>
      <c r="K683" s="92"/>
      <c r="L683" s="103"/>
      <c r="M683" s="92"/>
      <c r="N683" s="101"/>
      <c r="O683" s="93"/>
      <c r="Q683" s="61"/>
    </row>
    <row r="684" spans="1:17" s="55" customFormat="1" ht="20.25" customHeight="1" x14ac:dyDescent="0.2">
      <c r="A684" s="56">
        <v>64590</v>
      </c>
      <c r="B684" s="57">
        <f t="shared" si="71"/>
        <v>0</v>
      </c>
      <c r="C684" s="150"/>
      <c r="D684" s="58">
        <f t="shared" si="72"/>
        <v>0</v>
      </c>
      <c r="E684" s="59">
        <f t="shared" si="70"/>
        <v>0</v>
      </c>
      <c r="F684" s="58">
        <f t="shared" si="73"/>
        <v>0</v>
      </c>
      <c r="G684" s="60" t="e">
        <f>IF(AND(C684&lt;&gt;"",SUM(G$32:G683)&lt;E$23),$E$23/$E$28,0)</f>
        <v>#N/A</v>
      </c>
      <c r="H684" s="58">
        <f t="shared" si="74"/>
        <v>0</v>
      </c>
      <c r="I684" s="58">
        <f t="shared" si="76"/>
        <v>0</v>
      </c>
      <c r="J684" s="92" t="str">
        <f t="shared" si="75"/>
        <v>2076–2077</v>
      </c>
      <c r="K684" s="92"/>
      <c r="L684" s="103"/>
      <c r="M684" s="92"/>
      <c r="N684" s="101"/>
      <c r="O684" s="93"/>
      <c r="Q684" s="61"/>
    </row>
    <row r="685" spans="1:17" s="55" customFormat="1" ht="20.25" customHeight="1" x14ac:dyDescent="0.2">
      <c r="A685" s="56">
        <v>64620</v>
      </c>
      <c r="B685" s="57">
        <f t="shared" si="71"/>
        <v>0</v>
      </c>
      <c r="C685" s="150"/>
      <c r="D685" s="58">
        <f t="shared" si="72"/>
        <v>0</v>
      </c>
      <c r="E685" s="59">
        <f t="shared" si="70"/>
        <v>0</v>
      </c>
      <c r="F685" s="58">
        <f t="shared" si="73"/>
        <v>0</v>
      </c>
      <c r="G685" s="60" t="e">
        <f>IF(AND(C685&lt;&gt;"",SUM(G$32:G684)&lt;E$23),$E$23/$E$28,0)</f>
        <v>#N/A</v>
      </c>
      <c r="H685" s="58">
        <f t="shared" si="74"/>
        <v>0</v>
      </c>
      <c r="I685" s="58">
        <f t="shared" si="76"/>
        <v>0</v>
      </c>
      <c r="J685" s="92" t="str">
        <f t="shared" si="75"/>
        <v>2076–2077</v>
      </c>
      <c r="K685" s="92"/>
      <c r="L685" s="103"/>
      <c r="M685" s="92"/>
      <c r="N685" s="101"/>
      <c r="O685" s="93"/>
      <c r="Q685" s="61"/>
    </row>
    <row r="686" spans="1:17" s="55" customFormat="1" ht="20.25" customHeight="1" x14ac:dyDescent="0.2">
      <c r="A686" s="56">
        <v>64651</v>
      </c>
      <c r="B686" s="57">
        <f t="shared" si="71"/>
        <v>0</v>
      </c>
      <c r="C686" s="150"/>
      <c r="D686" s="58">
        <f t="shared" si="72"/>
        <v>0</v>
      </c>
      <c r="E686" s="59">
        <f t="shared" si="70"/>
        <v>0</v>
      </c>
      <c r="F686" s="58">
        <f t="shared" si="73"/>
        <v>0</v>
      </c>
      <c r="G686" s="60" t="e">
        <f>IF(AND(C686&lt;&gt;"",SUM(G$32:G685)&lt;E$23),$E$23/$E$28,0)</f>
        <v>#N/A</v>
      </c>
      <c r="H686" s="58">
        <f t="shared" si="74"/>
        <v>0</v>
      </c>
      <c r="I686" s="58">
        <f t="shared" si="76"/>
        <v>0</v>
      </c>
      <c r="J686" s="92" t="str">
        <f t="shared" si="75"/>
        <v>2076–2077</v>
      </c>
      <c r="K686" s="92"/>
      <c r="L686" s="103"/>
      <c r="M686" s="92"/>
      <c r="N686" s="101"/>
      <c r="O686" s="93"/>
      <c r="Q686" s="61"/>
    </row>
    <row r="687" spans="1:17" s="55" customFormat="1" ht="20.25" customHeight="1" x14ac:dyDescent="0.2">
      <c r="A687" s="56">
        <v>64682</v>
      </c>
      <c r="B687" s="57">
        <f t="shared" si="71"/>
        <v>0</v>
      </c>
      <c r="C687" s="150"/>
      <c r="D687" s="58">
        <f t="shared" si="72"/>
        <v>0</v>
      </c>
      <c r="E687" s="59">
        <f t="shared" si="70"/>
        <v>0</v>
      </c>
      <c r="F687" s="58">
        <f t="shared" si="73"/>
        <v>0</v>
      </c>
      <c r="G687" s="60" t="e">
        <f>IF(AND(C687&lt;&gt;"",SUM(G$32:G686)&lt;E$23),$E$23/$E$28,0)</f>
        <v>#N/A</v>
      </c>
      <c r="H687" s="58">
        <f t="shared" si="74"/>
        <v>0</v>
      </c>
      <c r="I687" s="58">
        <f t="shared" si="76"/>
        <v>0</v>
      </c>
      <c r="J687" s="92" t="str">
        <f t="shared" si="75"/>
        <v>2076–2077</v>
      </c>
      <c r="K687" s="92"/>
      <c r="L687" s="103"/>
      <c r="M687" s="92"/>
      <c r="N687" s="101"/>
      <c r="O687" s="93"/>
      <c r="Q687" s="61"/>
    </row>
    <row r="688" spans="1:17" s="55" customFormat="1" ht="20.25" customHeight="1" x14ac:dyDescent="0.2">
      <c r="A688" s="56">
        <v>64710</v>
      </c>
      <c r="B688" s="57">
        <f t="shared" si="71"/>
        <v>0</v>
      </c>
      <c r="C688" s="150"/>
      <c r="D688" s="58">
        <f t="shared" si="72"/>
        <v>0</v>
      </c>
      <c r="E688" s="59">
        <f t="shared" si="70"/>
        <v>0</v>
      </c>
      <c r="F688" s="58">
        <f t="shared" si="73"/>
        <v>0</v>
      </c>
      <c r="G688" s="60" t="e">
        <f>IF(AND(C688&lt;&gt;"",SUM(G$32:G687)&lt;E$23),$E$23/$E$28,0)</f>
        <v>#N/A</v>
      </c>
      <c r="H688" s="58">
        <f t="shared" si="74"/>
        <v>0</v>
      </c>
      <c r="I688" s="58">
        <f t="shared" si="76"/>
        <v>0</v>
      </c>
      <c r="J688" s="92" t="str">
        <f t="shared" si="75"/>
        <v>2076–2077</v>
      </c>
      <c r="K688" s="92"/>
      <c r="L688" s="103"/>
      <c r="M688" s="92"/>
      <c r="N688" s="101"/>
      <c r="O688" s="93"/>
      <c r="Q688" s="61"/>
    </row>
    <row r="689" spans="1:17" s="55" customFormat="1" ht="20.25" customHeight="1" x14ac:dyDescent="0.2">
      <c r="A689" s="56">
        <v>64741</v>
      </c>
      <c r="B689" s="57">
        <f t="shared" si="71"/>
        <v>0</v>
      </c>
      <c r="C689" s="150"/>
      <c r="D689" s="58">
        <f t="shared" si="72"/>
        <v>0</v>
      </c>
      <c r="E689" s="59">
        <f t="shared" si="70"/>
        <v>0</v>
      </c>
      <c r="F689" s="58">
        <f t="shared" si="73"/>
        <v>0</v>
      </c>
      <c r="G689" s="60" t="e">
        <f>IF(AND(C689&lt;&gt;"",SUM(G$32:G688)&lt;E$23),$E$23/$E$28,0)</f>
        <v>#N/A</v>
      </c>
      <c r="H689" s="58">
        <f t="shared" si="74"/>
        <v>0</v>
      </c>
      <c r="I689" s="58">
        <f t="shared" si="76"/>
        <v>0</v>
      </c>
      <c r="J689" s="92" t="str">
        <f t="shared" si="75"/>
        <v>2076–2077</v>
      </c>
      <c r="K689" s="92"/>
      <c r="L689" s="103"/>
      <c r="M689" s="92"/>
      <c r="N689" s="101"/>
      <c r="O689" s="93"/>
      <c r="Q689" s="61"/>
    </row>
    <row r="690" spans="1:17" s="55" customFormat="1" ht="20.25" customHeight="1" x14ac:dyDescent="0.2">
      <c r="A690" s="56">
        <v>64771</v>
      </c>
      <c r="B690" s="57">
        <f t="shared" si="71"/>
        <v>0</v>
      </c>
      <c r="C690" s="150"/>
      <c r="D690" s="58">
        <f t="shared" si="72"/>
        <v>0</v>
      </c>
      <c r="E690" s="59">
        <f t="shared" si="70"/>
        <v>0</v>
      </c>
      <c r="F690" s="58">
        <f t="shared" si="73"/>
        <v>0</v>
      </c>
      <c r="G690" s="60" t="e">
        <f>IF(AND(C690&lt;&gt;"",SUM(G$32:G689)&lt;E$23),$E$23/$E$28,0)</f>
        <v>#N/A</v>
      </c>
      <c r="H690" s="58">
        <f t="shared" si="74"/>
        <v>0</v>
      </c>
      <c r="I690" s="58">
        <f t="shared" si="76"/>
        <v>0</v>
      </c>
      <c r="J690" s="92" t="str">
        <f t="shared" si="75"/>
        <v>2076–2077</v>
      </c>
      <c r="K690" s="92"/>
      <c r="L690" s="103"/>
      <c r="M690" s="92"/>
      <c r="N690" s="101"/>
      <c r="O690" s="93"/>
      <c r="Q690" s="61"/>
    </row>
    <row r="691" spans="1:17" s="55" customFormat="1" ht="20.25" customHeight="1" x14ac:dyDescent="0.2">
      <c r="A691" s="56">
        <v>64802</v>
      </c>
      <c r="B691" s="57">
        <f t="shared" si="71"/>
        <v>0</v>
      </c>
      <c r="C691" s="150"/>
      <c r="D691" s="58">
        <f t="shared" si="72"/>
        <v>0</v>
      </c>
      <c r="E691" s="59">
        <f t="shared" si="70"/>
        <v>0</v>
      </c>
      <c r="F691" s="58">
        <f t="shared" si="73"/>
        <v>0</v>
      </c>
      <c r="G691" s="60" t="e">
        <f>IF(AND(C691&lt;&gt;"",SUM(G$32:G690)&lt;E$23),$E$23/$E$28,0)</f>
        <v>#N/A</v>
      </c>
      <c r="H691" s="58">
        <f t="shared" si="74"/>
        <v>0</v>
      </c>
      <c r="I691" s="58">
        <f t="shared" si="76"/>
        <v>0</v>
      </c>
      <c r="J691" s="92" t="str">
        <f t="shared" si="75"/>
        <v>2076–2077</v>
      </c>
      <c r="K691" s="92"/>
      <c r="L691" s="103"/>
      <c r="M691" s="92"/>
      <c r="N691" s="101"/>
      <c r="O691" s="93"/>
      <c r="Q691" s="61"/>
    </row>
    <row r="692" spans="1:17" s="55" customFormat="1" ht="20.25" customHeight="1" x14ac:dyDescent="0.2">
      <c r="A692" s="56">
        <v>64832</v>
      </c>
      <c r="B692" s="57">
        <f t="shared" si="71"/>
        <v>0</v>
      </c>
      <c r="C692" s="150"/>
      <c r="D692" s="58">
        <f t="shared" si="72"/>
        <v>0</v>
      </c>
      <c r="E692" s="59">
        <f t="shared" si="70"/>
        <v>0</v>
      </c>
      <c r="F692" s="58">
        <f t="shared" si="73"/>
        <v>0</v>
      </c>
      <c r="G692" s="60" t="e">
        <f>IF(AND(C692&lt;&gt;"",SUM(G$32:G691)&lt;E$23),$E$23/$E$28,0)</f>
        <v>#N/A</v>
      </c>
      <c r="H692" s="58">
        <f t="shared" si="74"/>
        <v>0</v>
      </c>
      <c r="I692" s="58">
        <f t="shared" si="76"/>
        <v>0</v>
      </c>
      <c r="J692" s="92" t="str">
        <f t="shared" si="75"/>
        <v>2077–2078</v>
      </c>
      <c r="K692" s="92"/>
      <c r="L692" s="103"/>
      <c r="M692" s="92"/>
      <c r="N692" s="101"/>
      <c r="O692" s="93"/>
      <c r="Q692" s="61"/>
    </row>
    <row r="693" spans="1:17" s="55" customFormat="1" ht="20.25" customHeight="1" x14ac:dyDescent="0.2">
      <c r="A693" s="56">
        <v>64863</v>
      </c>
      <c r="B693" s="57">
        <f t="shared" si="71"/>
        <v>0</v>
      </c>
      <c r="C693" s="150"/>
      <c r="D693" s="58">
        <f t="shared" si="72"/>
        <v>0</v>
      </c>
      <c r="E693" s="59">
        <f t="shared" si="70"/>
        <v>0</v>
      </c>
      <c r="F693" s="58">
        <f t="shared" si="73"/>
        <v>0</v>
      </c>
      <c r="G693" s="60" t="e">
        <f>IF(AND(C693&lt;&gt;"",SUM(G$32:G692)&lt;E$23),$E$23/$E$28,0)</f>
        <v>#N/A</v>
      </c>
      <c r="H693" s="58">
        <f t="shared" si="74"/>
        <v>0</v>
      </c>
      <c r="I693" s="58">
        <f t="shared" si="76"/>
        <v>0</v>
      </c>
      <c r="J693" s="92" t="str">
        <f t="shared" si="75"/>
        <v>2077–2078</v>
      </c>
      <c r="K693" s="92"/>
      <c r="L693" s="103"/>
      <c r="M693" s="92"/>
      <c r="N693" s="101"/>
      <c r="O693" s="93"/>
      <c r="Q693" s="61"/>
    </row>
    <row r="694" spans="1:17" s="55" customFormat="1" ht="20.25" customHeight="1" x14ac:dyDescent="0.2">
      <c r="A694" s="56">
        <v>64894</v>
      </c>
      <c r="B694" s="57">
        <f t="shared" si="71"/>
        <v>0</v>
      </c>
      <c r="C694" s="150"/>
      <c r="D694" s="58">
        <f t="shared" si="72"/>
        <v>0</v>
      </c>
      <c r="E694" s="59">
        <f t="shared" si="70"/>
        <v>0</v>
      </c>
      <c r="F694" s="58">
        <f t="shared" si="73"/>
        <v>0</v>
      </c>
      <c r="G694" s="60" t="e">
        <f>IF(AND(C694&lt;&gt;"",SUM(G$32:G693)&lt;E$23),$E$23/$E$28,0)</f>
        <v>#N/A</v>
      </c>
      <c r="H694" s="58">
        <f t="shared" si="74"/>
        <v>0</v>
      </c>
      <c r="I694" s="58">
        <f t="shared" si="76"/>
        <v>0</v>
      </c>
      <c r="J694" s="92" t="str">
        <f t="shared" si="75"/>
        <v>2077–2078</v>
      </c>
      <c r="K694" s="92"/>
      <c r="L694" s="103"/>
      <c r="M694" s="92"/>
      <c r="N694" s="101"/>
      <c r="O694" s="93"/>
      <c r="Q694" s="61"/>
    </row>
    <row r="695" spans="1:17" s="55" customFormat="1" ht="20.25" customHeight="1" x14ac:dyDescent="0.2">
      <c r="A695" s="56">
        <v>64924</v>
      </c>
      <c r="B695" s="57">
        <f t="shared" si="71"/>
        <v>0</v>
      </c>
      <c r="C695" s="150"/>
      <c r="D695" s="58">
        <f t="shared" si="72"/>
        <v>0</v>
      </c>
      <c r="E695" s="59">
        <f t="shared" si="70"/>
        <v>0</v>
      </c>
      <c r="F695" s="58">
        <f t="shared" si="73"/>
        <v>0</v>
      </c>
      <c r="G695" s="60" t="e">
        <f>IF(AND(C695&lt;&gt;"",SUM(G$32:G694)&lt;E$23),$E$23/$E$28,0)</f>
        <v>#N/A</v>
      </c>
      <c r="H695" s="58">
        <f t="shared" si="74"/>
        <v>0</v>
      </c>
      <c r="I695" s="58">
        <f t="shared" si="76"/>
        <v>0</v>
      </c>
      <c r="J695" s="92" t="str">
        <f t="shared" si="75"/>
        <v>2077–2078</v>
      </c>
      <c r="K695" s="92"/>
      <c r="L695" s="103"/>
      <c r="M695" s="92"/>
      <c r="N695" s="101"/>
      <c r="O695" s="93"/>
      <c r="Q695" s="61"/>
    </row>
    <row r="696" spans="1:17" s="55" customFormat="1" ht="20.25" customHeight="1" x14ac:dyDescent="0.2">
      <c r="A696" s="56">
        <v>64955</v>
      </c>
      <c r="B696" s="57">
        <f t="shared" si="71"/>
        <v>0</v>
      </c>
      <c r="C696" s="150"/>
      <c r="D696" s="58">
        <f t="shared" si="72"/>
        <v>0</v>
      </c>
      <c r="E696" s="59">
        <f t="shared" si="70"/>
        <v>0</v>
      </c>
      <c r="F696" s="58">
        <f t="shared" si="73"/>
        <v>0</v>
      </c>
      <c r="G696" s="60" t="e">
        <f>IF(AND(C696&lt;&gt;"",SUM(G$32:G695)&lt;E$23),$E$23/$E$28,0)</f>
        <v>#N/A</v>
      </c>
      <c r="H696" s="58">
        <f t="shared" si="74"/>
        <v>0</v>
      </c>
      <c r="I696" s="58">
        <f t="shared" si="76"/>
        <v>0</v>
      </c>
      <c r="J696" s="92" t="str">
        <f t="shared" si="75"/>
        <v>2077–2078</v>
      </c>
      <c r="K696" s="92"/>
      <c r="L696" s="103"/>
      <c r="M696" s="92"/>
      <c r="N696" s="101"/>
      <c r="O696" s="93"/>
      <c r="Q696" s="61"/>
    </row>
    <row r="697" spans="1:17" s="55" customFormat="1" ht="20.25" customHeight="1" x14ac:dyDescent="0.2">
      <c r="A697" s="56">
        <v>64985</v>
      </c>
      <c r="B697" s="57">
        <f t="shared" si="71"/>
        <v>0</v>
      </c>
      <c r="C697" s="150"/>
      <c r="D697" s="58">
        <f t="shared" si="72"/>
        <v>0</v>
      </c>
      <c r="E697" s="59">
        <f t="shared" si="70"/>
        <v>0</v>
      </c>
      <c r="F697" s="58">
        <f t="shared" si="73"/>
        <v>0</v>
      </c>
      <c r="G697" s="60" t="e">
        <f>IF(AND(C697&lt;&gt;"",SUM(G$32:G696)&lt;E$23),$E$23/$E$28,0)</f>
        <v>#N/A</v>
      </c>
      <c r="H697" s="58">
        <f t="shared" si="74"/>
        <v>0</v>
      </c>
      <c r="I697" s="58">
        <f t="shared" si="76"/>
        <v>0</v>
      </c>
      <c r="J697" s="92" t="str">
        <f t="shared" si="75"/>
        <v>2077–2078</v>
      </c>
      <c r="K697" s="92"/>
      <c r="L697" s="103"/>
      <c r="M697" s="92"/>
      <c r="N697" s="101"/>
      <c r="O697" s="93"/>
      <c r="Q697" s="61"/>
    </row>
    <row r="698" spans="1:17" s="55" customFormat="1" ht="20.25" customHeight="1" x14ac:dyDescent="0.2">
      <c r="A698" s="56">
        <v>65016</v>
      </c>
      <c r="B698" s="57">
        <f t="shared" si="71"/>
        <v>0</v>
      </c>
      <c r="C698" s="150"/>
      <c r="D698" s="58">
        <f t="shared" si="72"/>
        <v>0</v>
      </c>
      <c r="E698" s="59">
        <f t="shared" si="70"/>
        <v>0</v>
      </c>
      <c r="F698" s="58">
        <f t="shared" si="73"/>
        <v>0</v>
      </c>
      <c r="G698" s="60" t="e">
        <f>IF(AND(C698&lt;&gt;"",SUM(G$32:G697)&lt;E$23),$E$23/$E$28,0)</f>
        <v>#N/A</v>
      </c>
      <c r="H698" s="58">
        <f t="shared" si="74"/>
        <v>0</v>
      </c>
      <c r="I698" s="58">
        <f t="shared" si="76"/>
        <v>0</v>
      </c>
      <c r="J698" s="92" t="str">
        <f t="shared" si="75"/>
        <v>2077–2078</v>
      </c>
      <c r="K698" s="92"/>
      <c r="L698" s="103"/>
      <c r="M698" s="92"/>
      <c r="N698" s="101"/>
      <c r="O698" s="93"/>
      <c r="Q698" s="61"/>
    </row>
    <row r="699" spans="1:17" s="55" customFormat="1" ht="20.25" customHeight="1" x14ac:dyDescent="0.2">
      <c r="A699" s="56">
        <v>65047</v>
      </c>
      <c r="B699" s="57">
        <f t="shared" si="71"/>
        <v>0</v>
      </c>
      <c r="C699" s="150"/>
      <c r="D699" s="58">
        <f t="shared" si="72"/>
        <v>0</v>
      </c>
      <c r="E699" s="59">
        <f t="shared" si="70"/>
        <v>0</v>
      </c>
      <c r="F699" s="58">
        <f t="shared" si="73"/>
        <v>0</v>
      </c>
      <c r="G699" s="60" t="e">
        <f>IF(AND(C699&lt;&gt;"",SUM(G$32:G698)&lt;E$23),$E$23/$E$28,0)</f>
        <v>#N/A</v>
      </c>
      <c r="H699" s="58">
        <f t="shared" si="74"/>
        <v>0</v>
      </c>
      <c r="I699" s="58">
        <f t="shared" si="76"/>
        <v>0</v>
      </c>
      <c r="J699" s="92" t="str">
        <f t="shared" si="75"/>
        <v>2077–2078</v>
      </c>
      <c r="K699" s="92"/>
      <c r="L699" s="103"/>
      <c r="M699" s="92"/>
      <c r="N699" s="101"/>
      <c r="O699" s="93"/>
      <c r="Q699" s="61"/>
    </row>
    <row r="700" spans="1:17" s="55" customFormat="1" ht="20.25" customHeight="1" x14ac:dyDescent="0.2">
      <c r="A700" s="56">
        <v>65075</v>
      </c>
      <c r="B700" s="57">
        <f t="shared" si="71"/>
        <v>0</v>
      </c>
      <c r="C700" s="150"/>
      <c r="D700" s="58">
        <f t="shared" si="72"/>
        <v>0</v>
      </c>
      <c r="E700" s="59">
        <f t="shared" si="70"/>
        <v>0</v>
      </c>
      <c r="F700" s="58">
        <f t="shared" si="73"/>
        <v>0</v>
      </c>
      <c r="G700" s="60" t="e">
        <f>IF(AND(C700&lt;&gt;"",SUM(G$32:G699)&lt;E$23),$E$23/$E$28,0)</f>
        <v>#N/A</v>
      </c>
      <c r="H700" s="58">
        <f t="shared" si="74"/>
        <v>0</v>
      </c>
      <c r="I700" s="58">
        <f t="shared" si="76"/>
        <v>0</v>
      </c>
      <c r="J700" s="92" t="str">
        <f t="shared" si="75"/>
        <v>2077–2078</v>
      </c>
      <c r="K700" s="92"/>
      <c r="L700" s="103"/>
      <c r="M700" s="92"/>
      <c r="N700" s="101"/>
      <c r="O700" s="93"/>
      <c r="Q700" s="61"/>
    </row>
    <row r="701" spans="1:17" s="55" customFormat="1" ht="20.25" customHeight="1" x14ac:dyDescent="0.2">
      <c r="A701" s="56">
        <v>65106</v>
      </c>
      <c r="B701" s="57">
        <f t="shared" si="71"/>
        <v>0</v>
      </c>
      <c r="C701" s="150"/>
      <c r="D701" s="58">
        <f t="shared" si="72"/>
        <v>0</v>
      </c>
      <c r="E701" s="59">
        <f t="shared" si="70"/>
        <v>0</v>
      </c>
      <c r="F701" s="58">
        <f t="shared" si="73"/>
        <v>0</v>
      </c>
      <c r="G701" s="60" t="e">
        <f>IF(AND(C701&lt;&gt;"",SUM(G$32:G700)&lt;E$23),$E$23/$E$28,0)</f>
        <v>#N/A</v>
      </c>
      <c r="H701" s="58">
        <f t="shared" si="74"/>
        <v>0</v>
      </c>
      <c r="I701" s="58">
        <f t="shared" si="76"/>
        <v>0</v>
      </c>
      <c r="J701" s="92" t="str">
        <f t="shared" si="75"/>
        <v>2077–2078</v>
      </c>
      <c r="K701" s="92"/>
      <c r="L701" s="103"/>
      <c r="M701" s="92"/>
      <c r="N701" s="101"/>
      <c r="O701" s="93"/>
      <c r="Q701" s="61"/>
    </row>
    <row r="702" spans="1:17" s="55" customFormat="1" ht="20.25" customHeight="1" x14ac:dyDescent="0.2">
      <c r="A702" s="56">
        <v>65136</v>
      </c>
      <c r="B702" s="57">
        <f t="shared" si="71"/>
        <v>0</v>
      </c>
      <c r="C702" s="150"/>
      <c r="D702" s="58">
        <f t="shared" si="72"/>
        <v>0</v>
      </c>
      <c r="E702" s="59">
        <f t="shared" si="70"/>
        <v>0</v>
      </c>
      <c r="F702" s="58">
        <f t="shared" si="73"/>
        <v>0</v>
      </c>
      <c r="G702" s="60" t="e">
        <f>IF(AND(C702&lt;&gt;"",SUM(G$32:G701)&lt;E$23),$E$23/$E$28,0)</f>
        <v>#N/A</v>
      </c>
      <c r="H702" s="58">
        <f t="shared" si="74"/>
        <v>0</v>
      </c>
      <c r="I702" s="58">
        <f t="shared" si="76"/>
        <v>0</v>
      </c>
      <c r="J702" s="92" t="str">
        <f t="shared" si="75"/>
        <v>2077–2078</v>
      </c>
      <c r="K702" s="92"/>
      <c r="L702" s="103"/>
      <c r="M702" s="92"/>
      <c r="N702" s="101"/>
      <c r="O702" s="93"/>
      <c r="Q702" s="61"/>
    </row>
    <row r="703" spans="1:17" s="55" customFormat="1" ht="20.25" customHeight="1" x14ac:dyDescent="0.2">
      <c r="A703" s="56">
        <v>65167</v>
      </c>
      <c r="B703" s="57">
        <f t="shared" si="71"/>
        <v>0</v>
      </c>
      <c r="C703" s="150"/>
      <c r="D703" s="58">
        <f t="shared" si="72"/>
        <v>0</v>
      </c>
      <c r="E703" s="59">
        <f t="shared" si="70"/>
        <v>0</v>
      </c>
      <c r="F703" s="58">
        <f t="shared" si="73"/>
        <v>0</v>
      </c>
      <c r="G703" s="60" t="e">
        <f>IF(AND(C703&lt;&gt;"",SUM(G$32:G702)&lt;E$23),$E$23/$E$28,0)</f>
        <v>#N/A</v>
      </c>
      <c r="H703" s="58">
        <f t="shared" si="74"/>
        <v>0</v>
      </c>
      <c r="I703" s="58">
        <f t="shared" si="76"/>
        <v>0</v>
      </c>
      <c r="J703" s="92" t="str">
        <f t="shared" si="75"/>
        <v>2077–2078</v>
      </c>
      <c r="K703" s="92"/>
      <c r="L703" s="103"/>
      <c r="M703" s="92"/>
      <c r="N703" s="101"/>
      <c r="O703" s="93"/>
      <c r="Q703" s="61"/>
    </row>
    <row r="704" spans="1:17" s="55" customFormat="1" ht="20.25" customHeight="1" x14ac:dyDescent="0.2">
      <c r="A704" s="56">
        <v>65197</v>
      </c>
      <c r="B704" s="57">
        <f t="shared" si="71"/>
        <v>0</v>
      </c>
      <c r="C704" s="150"/>
      <c r="D704" s="58">
        <f t="shared" si="72"/>
        <v>0</v>
      </c>
      <c r="E704" s="59">
        <f t="shared" si="70"/>
        <v>0</v>
      </c>
      <c r="F704" s="58">
        <f t="shared" si="73"/>
        <v>0</v>
      </c>
      <c r="G704" s="60" t="e">
        <f>IF(AND(C704&lt;&gt;"",SUM(G$32:G703)&lt;E$23),$E$23/$E$28,0)</f>
        <v>#N/A</v>
      </c>
      <c r="H704" s="58">
        <f t="shared" si="74"/>
        <v>0</v>
      </c>
      <c r="I704" s="58">
        <f t="shared" si="76"/>
        <v>0</v>
      </c>
      <c r="J704" s="92" t="str">
        <f t="shared" si="75"/>
        <v>2078–2079</v>
      </c>
      <c r="K704" s="92"/>
      <c r="L704" s="103"/>
      <c r="M704" s="92"/>
      <c r="N704" s="101"/>
      <c r="O704" s="93"/>
      <c r="Q704" s="61"/>
    </row>
    <row r="705" spans="1:17" s="55" customFormat="1" ht="20.25" customHeight="1" x14ac:dyDescent="0.2">
      <c r="A705" s="56">
        <v>65228</v>
      </c>
      <c r="B705" s="57">
        <f t="shared" si="71"/>
        <v>0</v>
      </c>
      <c r="C705" s="150"/>
      <c r="D705" s="58">
        <f t="shared" si="72"/>
        <v>0</v>
      </c>
      <c r="E705" s="59">
        <f t="shared" si="70"/>
        <v>0</v>
      </c>
      <c r="F705" s="58">
        <f t="shared" si="73"/>
        <v>0</v>
      </c>
      <c r="G705" s="60" t="e">
        <f>IF(AND(C705&lt;&gt;"",SUM(G$32:G704)&lt;E$23),$E$23/$E$28,0)</f>
        <v>#N/A</v>
      </c>
      <c r="H705" s="58">
        <f t="shared" si="74"/>
        <v>0</v>
      </c>
      <c r="I705" s="58">
        <f t="shared" si="76"/>
        <v>0</v>
      </c>
      <c r="J705" s="92" t="str">
        <f t="shared" si="75"/>
        <v>2078–2079</v>
      </c>
      <c r="K705" s="92"/>
      <c r="L705" s="103"/>
      <c r="M705" s="92"/>
      <c r="N705" s="101"/>
      <c r="O705" s="93"/>
      <c r="Q705" s="61"/>
    </row>
    <row r="706" spans="1:17" s="55" customFormat="1" ht="20.25" customHeight="1" x14ac:dyDescent="0.2">
      <c r="A706" s="56">
        <v>65259</v>
      </c>
      <c r="B706" s="57">
        <f t="shared" si="71"/>
        <v>0</v>
      </c>
      <c r="C706" s="150"/>
      <c r="D706" s="58">
        <f t="shared" si="72"/>
        <v>0</v>
      </c>
      <c r="E706" s="59">
        <f t="shared" si="70"/>
        <v>0</v>
      </c>
      <c r="F706" s="58">
        <f t="shared" si="73"/>
        <v>0</v>
      </c>
      <c r="G706" s="60" t="e">
        <f>IF(AND(C706&lt;&gt;"",SUM(G$32:G705)&lt;E$23),$E$23/$E$28,0)</f>
        <v>#N/A</v>
      </c>
      <c r="H706" s="58">
        <f t="shared" si="74"/>
        <v>0</v>
      </c>
      <c r="I706" s="58">
        <f t="shared" si="76"/>
        <v>0</v>
      </c>
      <c r="J706" s="92" t="str">
        <f t="shared" si="75"/>
        <v>2078–2079</v>
      </c>
      <c r="K706" s="92"/>
      <c r="L706" s="103"/>
      <c r="M706" s="92"/>
      <c r="N706" s="101"/>
      <c r="O706" s="93"/>
      <c r="Q706" s="61"/>
    </row>
    <row r="707" spans="1:17" s="55" customFormat="1" ht="20.25" customHeight="1" x14ac:dyDescent="0.2">
      <c r="A707" s="56">
        <v>65289</v>
      </c>
      <c r="B707" s="57">
        <f t="shared" si="71"/>
        <v>0</v>
      </c>
      <c r="C707" s="150"/>
      <c r="D707" s="58">
        <f t="shared" si="72"/>
        <v>0</v>
      </c>
      <c r="E707" s="59">
        <f t="shared" si="70"/>
        <v>0</v>
      </c>
      <c r="F707" s="58">
        <f t="shared" si="73"/>
        <v>0</v>
      </c>
      <c r="G707" s="60" t="e">
        <f>IF(AND(C707&lt;&gt;"",SUM(G$32:G706)&lt;E$23),$E$23/$E$28,0)</f>
        <v>#N/A</v>
      </c>
      <c r="H707" s="58">
        <f t="shared" si="74"/>
        <v>0</v>
      </c>
      <c r="I707" s="58">
        <f t="shared" si="76"/>
        <v>0</v>
      </c>
      <c r="J707" s="92" t="str">
        <f t="shared" si="75"/>
        <v>2078–2079</v>
      </c>
      <c r="K707" s="92"/>
      <c r="L707" s="103"/>
      <c r="M707" s="92"/>
      <c r="N707" s="101"/>
      <c r="O707" s="93"/>
      <c r="Q707" s="61"/>
    </row>
    <row r="708" spans="1:17" s="55" customFormat="1" ht="20.25" customHeight="1" x14ac:dyDescent="0.2">
      <c r="A708" s="56">
        <v>65320</v>
      </c>
      <c r="B708" s="57">
        <f t="shared" si="71"/>
        <v>0</v>
      </c>
      <c r="C708" s="150"/>
      <c r="D708" s="58">
        <f t="shared" si="72"/>
        <v>0</v>
      </c>
      <c r="E708" s="59">
        <f t="shared" si="70"/>
        <v>0</v>
      </c>
      <c r="F708" s="58">
        <f t="shared" si="73"/>
        <v>0</v>
      </c>
      <c r="G708" s="60" t="e">
        <f>IF(AND(C708&lt;&gt;"",SUM(G$32:G707)&lt;E$23),$E$23/$E$28,0)</f>
        <v>#N/A</v>
      </c>
      <c r="H708" s="58">
        <f t="shared" si="74"/>
        <v>0</v>
      </c>
      <c r="I708" s="58">
        <f t="shared" si="76"/>
        <v>0</v>
      </c>
      <c r="J708" s="92" t="str">
        <f t="shared" si="75"/>
        <v>2078–2079</v>
      </c>
      <c r="K708" s="92"/>
      <c r="L708" s="103"/>
      <c r="M708" s="92"/>
      <c r="N708" s="101"/>
      <c r="O708" s="93"/>
      <c r="Q708" s="61"/>
    </row>
    <row r="709" spans="1:17" s="55" customFormat="1" ht="20.25" customHeight="1" x14ac:dyDescent="0.2">
      <c r="A709" s="56">
        <v>65350</v>
      </c>
      <c r="B709" s="57">
        <f t="shared" si="71"/>
        <v>0</v>
      </c>
      <c r="C709" s="150"/>
      <c r="D709" s="58">
        <f t="shared" si="72"/>
        <v>0</v>
      </c>
      <c r="E709" s="59">
        <f t="shared" si="70"/>
        <v>0</v>
      </c>
      <c r="F709" s="58">
        <f t="shared" si="73"/>
        <v>0</v>
      </c>
      <c r="G709" s="60" t="e">
        <f>IF(AND(C709&lt;&gt;"",SUM(G$32:G708)&lt;E$23),$E$23/$E$28,0)</f>
        <v>#N/A</v>
      </c>
      <c r="H709" s="58">
        <f t="shared" si="74"/>
        <v>0</v>
      </c>
      <c r="I709" s="58">
        <f t="shared" si="76"/>
        <v>0</v>
      </c>
      <c r="J709" s="92" t="str">
        <f t="shared" si="75"/>
        <v>2078–2079</v>
      </c>
      <c r="K709" s="92"/>
      <c r="L709" s="103"/>
      <c r="M709" s="92"/>
      <c r="N709" s="101"/>
      <c r="O709" s="93"/>
      <c r="Q709" s="61"/>
    </row>
    <row r="710" spans="1:17" s="55" customFormat="1" ht="20.25" customHeight="1" x14ac:dyDescent="0.2">
      <c r="A710" s="56">
        <v>65381</v>
      </c>
      <c r="B710" s="57">
        <f t="shared" si="71"/>
        <v>0</v>
      </c>
      <c r="C710" s="150"/>
      <c r="D710" s="58">
        <f t="shared" si="72"/>
        <v>0</v>
      </c>
      <c r="E710" s="59">
        <f t="shared" si="70"/>
        <v>0</v>
      </c>
      <c r="F710" s="58">
        <f t="shared" si="73"/>
        <v>0</v>
      </c>
      <c r="G710" s="60" t="e">
        <f>IF(AND(C710&lt;&gt;"",SUM(G$32:G709)&lt;E$23),$E$23/$E$28,0)</f>
        <v>#N/A</v>
      </c>
      <c r="H710" s="58">
        <f t="shared" si="74"/>
        <v>0</v>
      </c>
      <c r="I710" s="58">
        <f t="shared" si="76"/>
        <v>0</v>
      </c>
      <c r="J710" s="92" t="str">
        <f t="shared" si="75"/>
        <v>2078–2079</v>
      </c>
      <c r="K710" s="92"/>
      <c r="L710" s="103"/>
      <c r="M710" s="92"/>
      <c r="N710" s="101"/>
      <c r="O710" s="93"/>
      <c r="Q710" s="61"/>
    </row>
    <row r="711" spans="1:17" s="55" customFormat="1" ht="20.25" customHeight="1" x14ac:dyDescent="0.2">
      <c r="A711" s="56">
        <v>65412</v>
      </c>
      <c r="B711" s="57">
        <f t="shared" si="71"/>
        <v>0</v>
      </c>
      <c r="C711" s="150"/>
      <c r="D711" s="58">
        <f t="shared" si="72"/>
        <v>0</v>
      </c>
      <c r="E711" s="59">
        <f t="shared" si="70"/>
        <v>0</v>
      </c>
      <c r="F711" s="58">
        <f t="shared" si="73"/>
        <v>0</v>
      </c>
      <c r="G711" s="60" t="e">
        <f>IF(AND(C711&lt;&gt;"",SUM(G$32:G710)&lt;E$23),$E$23/$E$28,0)</f>
        <v>#N/A</v>
      </c>
      <c r="H711" s="58">
        <f t="shared" si="74"/>
        <v>0</v>
      </c>
      <c r="I711" s="58">
        <f t="shared" si="76"/>
        <v>0</v>
      </c>
      <c r="J711" s="92" t="str">
        <f t="shared" si="75"/>
        <v>2078–2079</v>
      </c>
      <c r="K711" s="92"/>
      <c r="L711" s="103"/>
      <c r="M711" s="92"/>
      <c r="N711" s="101"/>
      <c r="O711" s="93"/>
      <c r="Q711" s="61"/>
    </row>
    <row r="712" spans="1:17" s="55" customFormat="1" ht="20.25" customHeight="1" x14ac:dyDescent="0.2">
      <c r="A712" s="56">
        <v>65440</v>
      </c>
      <c r="B712" s="57">
        <f t="shared" si="71"/>
        <v>0</v>
      </c>
      <c r="C712" s="150"/>
      <c r="D712" s="58">
        <f t="shared" si="72"/>
        <v>0</v>
      </c>
      <c r="E712" s="59">
        <f t="shared" si="70"/>
        <v>0</v>
      </c>
      <c r="F712" s="58">
        <f t="shared" si="73"/>
        <v>0</v>
      </c>
      <c r="G712" s="60" t="e">
        <f>IF(AND(C712&lt;&gt;"",SUM(G$32:G711)&lt;E$23),$E$23/$E$28,0)</f>
        <v>#N/A</v>
      </c>
      <c r="H712" s="58">
        <f t="shared" si="74"/>
        <v>0</v>
      </c>
      <c r="I712" s="58">
        <f t="shared" si="76"/>
        <v>0</v>
      </c>
      <c r="J712" s="92" t="str">
        <f t="shared" si="75"/>
        <v>2078–2079</v>
      </c>
      <c r="K712" s="92"/>
      <c r="L712" s="103"/>
      <c r="M712" s="92"/>
      <c r="N712" s="101"/>
      <c r="O712" s="93"/>
      <c r="Q712" s="61"/>
    </row>
    <row r="713" spans="1:17" s="55" customFormat="1" ht="20.25" customHeight="1" x14ac:dyDescent="0.2">
      <c r="A713" s="56">
        <v>65471</v>
      </c>
      <c r="B713" s="57">
        <f t="shared" si="71"/>
        <v>0</v>
      </c>
      <c r="C713" s="150"/>
      <c r="D713" s="58">
        <f t="shared" si="72"/>
        <v>0</v>
      </c>
      <c r="E713" s="59">
        <f t="shared" si="70"/>
        <v>0</v>
      </c>
      <c r="F713" s="58">
        <f t="shared" si="73"/>
        <v>0</v>
      </c>
      <c r="G713" s="60" t="e">
        <f>IF(AND(C713&lt;&gt;"",SUM(G$32:G712)&lt;E$23),$E$23/$E$28,0)</f>
        <v>#N/A</v>
      </c>
      <c r="H713" s="58">
        <f t="shared" si="74"/>
        <v>0</v>
      </c>
      <c r="I713" s="58">
        <f t="shared" si="76"/>
        <v>0</v>
      </c>
      <c r="J713" s="92" t="str">
        <f t="shared" si="75"/>
        <v>2078–2079</v>
      </c>
      <c r="K713" s="92"/>
      <c r="L713" s="103"/>
      <c r="M713" s="92"/>
      <c r="N713" s="101"/>
      <c r="O713" s="93"/>
      <c r="Q713" s="61"/>
    </row>
    <row r="714" spans="1:17" s="55" customFormat="1" ht="20.25" customHeight="1" x14ac:dyDescent="0.2">
      <c r="A714" s="56">
        <v>65501</v>
      </c>
      <c r="B714" s="57">
        <f t="shared" si="71"/>
        <v>0</v>
      </c>
      <c r="C714" s="150"/>
      <c r="D714" s="58">
        <f t="shared" si="72"/>
        <v>0</v>
      </c>
      <c r="E714" s="59">
        <f t="shared" si="70"/>
        <v>0</v>
      </c>
      <c r="F714" s="58">
        <f t="shared" si="73"/>
        <v>0</v>
      </c>
      <c r="G714" s="60" t="e">
        <f>IF(AND(C714&lt;&gt;"",SUM(G$32:G713)&lt;E$23),$E$23/$E$28,0)</f>
        <v>#N/A</v>
      </c>
      <c r="H714" s="58">
        <f t="shared" si="74"/>
        <v>0</v>
      </c>
      <c r="I714" s="58">
        <f t="shared" si="76"/>
        <v>0</v>
      </c>
      <c r="J714" s="92" t="str">
        <f t="shared" si="75"/>
        <v>2078–2079</v>
      </c>
      <c r="K714" s="92"/>
      <c r="L714" s="103"/>
      <c r="M714" s="92"/>
      <c r="N714" s="101"/>
      <c r="O714" s="93"/>
      <c r="Q714" s="61"/>
    </row>
    <row r="715" spans="1:17" s="55" customFormat="1" ht="20.25" customHeight="1" x14ac:dyDescent="0.2">
      <c r="A715" s="56">
        <v>65532</v>
      </c>
      <c r="B715" s="57">
        <f t="shared" si="71"/>
        <v>0</v>
      </c>
      <c r="C715" s="150"/>
      <c r="D715" s="58">
        <f t="shared" si="72"/>
        <v>0</v>
      </c>
      <c r="E715" s="59">
        <f t="shared" si="70"/>
        <v>0</v>
      </c>
      <c r="F715" s="58">
        <f t="shared" si="73"/>
        <v>0</v>
      </c>
      <c r="G715" s="60" t="e">
        <f>IF(AND(C715&lt;&gt;"",SUM(G$32:G714)&lt;E$23),$E$23/$E$28,0)</f>
        <v>#N/A</v>
      </c>
      <c r="H715" s="58">
        <f t="shared" si="74"/>
        <v>0</v>
      </c>
      <c r="I715" s="58">
        <f t="shared" si="76"/>
        <v>0</v>
      </c>
      <c r="J715" s="92" t="str">
        <f t="shared" si="75"/>
        <v>2078–2079</v>
      </c>
      <c r="K715" s="92"/>
      <c r="L715" s="103"/>
      <c r="M715" s="92"/>
      <c r="N715" s="101"/>
      <c r="O715" s="93"/>
      <c r="Q715" s="61"/>
    </row>
    <row r="716" spans="1:17" s="55" customFormat="1" ht="20.25" customHeight="1" x14ac:dyDescent="0.2">
      <c r="A716" s="56">
        <v>65562</v>
      </c>
      <c r="B716" s="57">
        <f t="shared" si="71"/>
        <v>0</v>
      </c>
      <c r="C716" s="150"/>
      <c r="D716" s="58">
        <f t="shared" si="72"/>
        <v>0</v>
      </c>
      <c r="E716" s="59">
        <f t="shared" si="70"/>
        <v>0</v>
      </c>
      <c r="F716" s="58">
        <f t="shared" si="73"/>
        <v>0</v>
      </c>
      <c r="G716" s="60" t="e">
        <f>IF(AND(C716&lt;&gt;"",SUM(G$32:G715)&lt;E$23),$E$23/$E$28,0)</f>
        <v>#N/A</v>
      </c>
      <c r="H716" s="58">
        <f t="shared" si="74"/>
        <v>0</v>
      </c>
      <c r="I716" s="58">
        <f t="shared" si="76"/>
        <v>0</v>
      </c>
      <c r="J716" s="92" t="str">
        <f t="shared" si="75"/>
        <v>2079–2080</v>
      </c>
      <c r="K716" s="92"/>
      <c r="L716" s="103"/>
      <c r="M716" s="92"/>
      <c r="N716" s="101"/>
      <c r="O716" s="93"/>
      <c r="Q716" s="61"/>
    </row>
    <row r="717" spans="1:17" s="55" customFormat="1" ht="20.25" customHeight="1" x14ac:dyDescent="0.2">
      <c r="A717" s="56">
        <v>65593</v>
      </c>
      <c r="B717" s="57">
        <f t="shared" si="71"/>
        <v>0</v>
      </c>
      <c r="C717" s="150"/>
      <c r="D717" s="58">
        <f t="shared" si="72"/>
        <v>0</v>
      </c>
      <c r="E717" s="59">
        <f t="shared" si="70"/>
        <v>0</v>
      </c>
      <c r="F717" s="58">
        <f t="shared" si="73"/>
        <v>0</v>
      </c>
      <c r="G717" s="60" t="e">
        <f>IF(AND(C717&lt;&gt;"",SUM(G$32:G716)&lt;E$23),$E$23/$E$28,0)</f>
        <v>#N/A</v>
      </c>
      <c r="H717" s="58">
        <f t="shared" si="74"/>
        <v>0</v>
      </c>
      <c r="I717" s="58">
        <f t="shared" si="76"/>
        <v>0</v>
      </c>
      <c r="J717" s="92" t="str">
        <f t="shared" si="75"/>
        <v>2079–2080</v>
      </c>
      <c r="K717" s="92"/>
      <c r="L717" s="103"/>
      <c r="M717" s="92"/>
      <c r="N717" s="101"/>
      <c r="O717" s="93"/>
      <c r="Q717" s="61"/>
    </row>
    <row r="718" spans="1:17" s="55" customFormat="1" ht="20.25" customHeight="1" x14ac:dyDescent="0.2">
      <c r="A718" s="56">
        <v>65624</v>
      </c>
      <c r="B718" s="57">
        <f t="shared" si="71"/>
        <v>0</v>
      </c>
      <c r="C718" s="150"/>
      <c r="D718" s="58">
        <f t="shared" si="72"/>
        <v>0</v>
      </c>
      <c r="E718" s="59">
        <f t="shared" si="70"/>
        <v>0</v>
      </c>
      <c r="F718" s="58">
        <f t="shared" si="73"/>
        <v>0</v>
      </c>
      <c r="G718" s="60" t="e">
        <f>IF(AND(C718&lt;&gt;"",SUM(G$32:G717)&lt;E$23),$E$23/$E$28,0)</f>
        <v>#N/A</v>
      </c>
      <c r="H718" s="58">
        <f t="shared" si="74"/>
        <v>0</v>
      </c>
      <c r="I718" s="58">
        <f t="shared" si="76"/>
        <v>0</v>
      </c>
      <c r="J718" s="92" t="str">
        <f t="shared" si="75"/>
        <v>2079–2080</v>
      </c>
      <c r="K718" s="92"/>
      <c r="L718" s="103"/>
      <c r="M718" s="92"/>
      <c r="N718" s="101"/>
      <c r="O718" s="93"/>
      <c r="Q718" s="61"/>
    </row>
    <row r="719" spans="1:17" s="55" customFormat="1" ht="20.25" customHeight="1" x14ac:dyDescent="0.2">
      <c r="A719" s="56">
        <v>65654</v>
      </c>
      <c r="B719" s="57">
        <f t="shared" si="71"/>
        <v>0</v>
      </c>
      <c r="C719" s="150"/>
      <c r="D719" s="58">
        <f t="shared" si="72"/>
        <v>0</v>
      </c>
      <c r="E719" s="59">
        <f t="shared" si="70"/>
        <v>0</v>
      </c>
      <c r="F719" s="58">
        <f t="shared" si="73"/>
        <v>0</v>
      </c>
      <c r="G719" s="60" t="e">
        <f>IF(AND(C719&lt;&gt;"",SUM(G$32:G718)&lt;E$23),$E$23/$E$28,0)</f>
        <v>#N/A</v>
      </c>
      <c r="H719" s="58">
        <f t="shared" si="74"/>
        <v>0</v>
      </c>
      <c r="I719" s="58">
        <f t="shared" si="76"/>
        <v>0</v>
      </c>
      <c r="J719" s="92" t="str">
        <f t="shared" si="75"/>
        <v>2079–2080</v>
      </c>
      <c r="K719" s="92"/>
      <c r="L719" s="103"/>
      <c r="M719" s="92"/>
      <c r="N719" s="101"/>
      <c r="O719" s="93"/>
      <c r="Q719" s="61"/>
    </row>
    <row r="720" spans="1:17" s="55" customFormat="1" ht="20.25" customHeight="1" x14ac:dyDescent="0.2">
      <c r="A720" s="56">
        <v>65685</v>
      </c>
      <c r="B720" s="57">
        <f t="shared" si="71"/>
        <v>0</v>
      </c>
      <c r="C720" s="150"/>
      <c r="D720" s="58">
        <f t="shared" si="72"/>
        <v>0</v>
      </c>
      <c r="E720" s="59">
        <f t="shared" si="70"/>
        <v>0</v>
      </c>
      <c r="F720" s="58">
        <f t="shared" si="73"/>
        <v>0</v>
      </c>
      <c r="G720" s="60" t="e">
        <f>IF(AND(C720&lt;&gt;"",SUM(G$32:G719)&lt;E$23),$E$23/$E$28,0)</f>
        <v>#N/A</v>
      </c>
      <c r="H720" s="58">
        <f t="shared" si="74"/>
        <v>0</v>
      </c>
      <c r="I720" s="58">
        <f t="shared" si="76"/>
        <v>0</v>
      </c>
      <c r="J720" s="92" t="str">
        <f t="shared" si="75"/>
        <v>2079–2080</v>
      </c>
      <c r="K720" s="92"/>
      <c r="L720" s="103"/>
      <c r="M720" s="92"/>
      <c r="N720" s="101"/>
      <c r="O720" s="93"/>
      <c r="Q720" s="61"/>
    </row>
    <row r="721" spans="1:17" s="55" customFormat="1" ht="20.25" customHeight="1" x14ac:dyDescent="0.2">
      <c r="A721" s="56">
        <v>65715</v>
      </c>
      <c r="B721" s="57">
        <f t="shared" si="71"/>
        <v>0</v>
      </c>
      <c r="C721" s="150"/>
      <c r="D721" s="58">
        <f t="shared" si="72"/>
        <v>0</v>
      </c>
      <c r="E721" s="59">
        <f t="shared" si="70"/>
        <v>0</v>
      </c>
      <c r="F721" s="58">
        <f t="shared" si="73"/>
        <v>0</v>
      </c>
      <c r="G721" s="60" t="e">
        <f>IF(AND(C721&lt;&gt;"",SUM(G$32:G720)&lt;E$23),$E$23/$E$28,0)</f>
        <v>#N/A</v>
      </c>
      <c r="H721" s="58">
        <f t="shared" si="74"/>
        <v>0</v>
      </c>
      <c r="I721" s="58">
        <f t="shared" si="76"/>
        <v>0</v>
      </c>
      <c r="J721" s="92" t="str">
        <f t="shared" si="75"/>
        <v>2079–2080</v>
      </c>
      <c r="K721" s="92"/>
      <c r="L721" s="103"/>
      <c r="M721" s="92"/>
      <c r="N721" s="101"/>
      <c r="O721" s="93"/>
      <c r="Q721" s="61"/>
    </row>
    <row r="722" spans="1:17" s="55" customFormat="1" ht="20.25" customHeight="1" x14ac:dyDescent="0.2">
      <c r="A722" s="56">
        <v>65746</v>
      </c>
      <c r="B722" s="57">
        <f t="shared" si="71"/>
        <v>0</v>
      </c>
      <c r="C722" s="150"/>
      <c r="D722" s="58">
        <f t="shared" si="72"/>
        <v>0</v>
      </c>
      <c r="E722" s="59">
        <f t="shared" si="70"/>
        <v>0</v>
      </c>
      <c r="F722" s="58">
        <f t="shared" si="73"/>
        <v>0</v>
      </c>
      <c r="G722" s="60" t="e">
        <f>IF(AND(C722&lt;&gt;"",SUM(G$32:G721)&lt;E$23),$E$23/$E$28,0)</f>
        <v>#N/A</v>
      </c>
      <c r="H722" s="58">
        <f t="shared" si="74"/>
        <v>0</v>
      </c>
      <c r="I722" s="58">
        <f t="shared" si="76"/>
        <v>0</v>
      </c>
      <c r="J722" s="92" t="str">
        <f t="shared" si="75"/>
        <v>2079–2080</v>
      </c>
      <c r="K722" s="92"/>
      <c r="L722" s="103"/>
      <c r="M722" s="92"/>
      <c r="N722" s="101"/>
      <c r="O722" s="93"/>
      <c r="Q722" s="61"/>
    </row>
    <row r="723" spans="1:17" s="55" customFormat="1" ht="20.25" customHeight="1" x14ac:dyDescent="0.2">
      <c r="A723" s="56">
        <v>65777</v>
      </c>
      <c r="B723" s="57">
        <f t="shared" si="71"/>
        <v>0</v>
      </c>
      <c r="C723" s="150"/>
      <c r="D723" s="58">
        <f t="shared" si="72"/>
        <v>0</v>
      </c>
      <c r="E723" s="59">
        <f t="shared" si="70"/>
        <v>0</v>
      </c>
      <c r="F723" s="58">
        <f t="shared" si="73"/>
        <v>0</v>
      </c>
      <c r="G723" s="60" t="e">
        <f>IF(AND(C723&lt;&gt;"",SUM(G$32:G722)&lt;E$23),$E$23/$E$28,0)</f>
        <v>#N/A</v>
      </c>
      <c r="H723" s="58">
        <f t="shared" si="74"/>
        <v>0</v>
      </c>
      <c r="I723" s="58">
        <f t="shared" si="76"/>
        <v>0</v>
      </c>
      <c r="J723" s="92" t="str">
        <f t="shared" si="75"/>
        <v>2079–2080</v>
      </c>
      <c r="K723" s="92"/>
      <c r="L723" s="103"/>
      <c r="M723" s="92"/>
      <c r="N723" s="101"/>
      <c r="O723" s="93"/>
      <c r="Q723" s="61"/>
    </row>
    <row r="724" spans="1:17" s="55" customFormat="1" ht="20.25" customHeight="1" x14ac:dyDescent="0.2">
      <c r="A724" s="56">
        <v>65806</v>
      </c>
      <c r="B724" s="57">
        <f t="shared" si="71"/>
        <v>0</v>
      </c>
      <c r="C724" s="150"/>
      <c r="D724" s="58">
        <f t="shared" si="72"/>
        <v>0</v>
      </c>
      <c r="E724" s="59">
        <f t="shared" si="70"/>
        <v>0</v>
      </c>
      <c r="F724" s="58">
        <f t="shared" si="73"/>
        <v>0</v>
      </c>
      <c r="G724" s="60" t="e">
        <f>IF(AND(C724&lt;&gt;"",SUM(G$32:G723)&lt;E$23),$E$23/$E$28,0)</f>
        <v>#N/A</v>
      </c>
      <c r="H724" s="58">
        <f t="shared" si="74"/>
        <v>0</v>
      </c>
      <c r="I724" s="58">
        <f t="shared" si="76"/>
        <v>0</v>
      </c>
      <c r="J724" s="92" t="str">
        <f t="shared" si="75"/>
        <v>2079–2080</v>
      </c>
      <c r="K724" s="92"/>
      <c r="L724" s="103"/>
      <c r="M724" s="92"/>
      <c r="N724" s="101"/>
      <c r="O724" s="93"/>
      <c r="Q724" s="61"/>
    </row>
    <row r="725" spans="1:17" s="55" customFormat="1" ht="20.25" customHeight="1" x14ac:dyDescent="0.2">
      <c r="A725" s="56">
        <v>65837</v>
      </c>
      <c r="B725" s="57">
        <f t="shared" si="71"/>
        <v>0</v>
      </c>
      <c r="C725" s="150"/>
      <c r="D725" s="58">
        <f t="shared" si="72"/>
        <v>0</v>
      </c>
      <c r="E725" s="59">
        <f t="shared" si="70"/>
        <v>0</v>
      </c>
      <c r="F725" s="58">
        <f t="shared" si="73"/>
        <v>0</v>
      </c>
      <c r="G725" s="60" t="e">
        <f>IF(AND(C725&lt;&gt;"",SUM(G$32:G724)&lt;E$23),$E$23/$E$28,0)</f>
        <v>#N/A</v>
      </c>
      <c r="H725" s="58">
        <f t="shared" si="74"/>
        <v>0</v>
      </c>
      <c r="I725" s="58">
        <f t="shared" si="76"/>
        <v>0</v>
      </c>
      <c r="J725" s="92" t="str">
        <f t="shared" si="75"/>
        <v>2079–2080</v>
      </c>
      <c r="K725" s="92"/>
      <c r="L725" s="103"/>
      <c r="M725" s="92"/>
      <c r="N725" s="101"/>
      <c r="O725" s="93"/>
      <c r="Q725" s="61"/>
    </row>
    <row r="726" spans="1:17" s="55" customFormat="1" ht="20.25" customHeight="1" x14ac:dyDescent="0.2">
      <c r="A726" s="56">
        <v>65867</v>
      </c>
      <c r="B726" s="57">
        <f t="shared" si="71"/>
        <v>0</v>
      </c>
      <c r="C726" s="150"/>
      <c r="D726" s="58">
        <f t="shared" si="72"/>
        <v>0</v>
      </c>
      <c r="E726" s="59">
        <f t="shared" si="70"/>
        <v>0</v>
      </c>
      <c r="F726" s="58">
        <f t="shared" si="73"/>
        <v>0</v>
      </c>
      <c r="G726" s="60" t="e">
        <f>IF(AND(C726&lt;&gt;"",SUM(G$32:G725)&lt;E$23),$E$23/$E$28,0)</f>
        <v>#N/A</v>
      </c>
      <c r="H726" s="58">
        <f t="shared" si="74"/>
        <v>0</v>
      </c>
      <c r="I726" s="58">
        <f t="shared" si="76"/>
        <v>0</v>
      </c>
      <c r="J726" s="92" t="str">
        <f t="shared" si="75"/>
        <v>2079–2080</v>
      </c>
      <c r="K726" s="92"/>
      <c r="L726" s="103"/>
      <c r="M726" s="92"/>
      <c r="N726" s="101"/>
      <c r="O726" s="93"/>
      <c r="Q726" s="61"/>
    </row>
    <row r="727" spans="1:17" s="55" customFormat="1" ht="20.25" customHeight="1" x14ac:dyDescent="0.2">
      <c r="A727" s="56">
        <v>65898</v>
      </c>
      <c r="B727" s="57">
        <f t="shared" si="71"/>
        <v>0</v>
      </c>
      <c r="C727" s="150"/>
      <c r="D727" s="58">
        <f t="shared" si="72"/>
        <v>0</v>
      </c>
      <c r="E727" s="59">
        <f t="shared" si="70"/>
        <v>0</v>
      </c>
      <c r="F727" s="58">
        <f t="shared" si="73"/>
        <v>0</v>
      </c>
      <c r="G727" s="60" t="e">
        <f>IF(AND(C727&lt;&gt;"",SUM(G$32:G726)&lt;E$23),$E$23/$E$28,0)</f>
        <v>#N/A</v>
      </c>
      <c r="H727" s="58">
        <f t="shared" si="74"/>
        <v>0</v>
      </c>
      <c r="I727" s="58">
        <f t="shared" si="76"/>
        <v>0</v>
      </c>
      <c r="J727" s="92" t="str">
        <f t="shared" si="75"/>
        <v>2079–2080</v>
      </c>
      <c r="K727" s="92"/>
      <c r="L727" s="103"/>
      <c r="M727" s="92"/>
      <c r="N727" s="101"/>
      <c r="O727" s="93"/>
      <c r="Q727" s="61"/>
    </row>
    <row r="728" spans="1:17" s="55" customFormat="1" ht="20.25" customHeight="1" x14ac:dyDescent="0.2">
      <c r="A728" s="56">
        <v>65928</v>
      </c>
      <c r="B728" s="57">
        <f t="shared" si="71"/>
        <v>0</v>
      </c>
      <c r="C728" s="150"/>
      <c r="D728" s="58">
        <f t="shared" si="72"/>
        <v>0</v>
      </c>
      <c r="E728" s="59">
        <f t="shared" si="70"/>
        <v>0</v>
      </c>
      <c r="F728" s="58">
        <f t="shared" si="73"/>
        <v>0</v>
      </c>
      <c r="G728" s="60" t="e">
        <f>IF(AND(C728&lt;&gt;"",SUM(G$32:G727)&lt;E$23),$E$23/$E$28,0)</f>
        <v>#N/A</v>
      </c>
      <c r="H728" s="58">
        <f t="shared" si="74"/>
        <v>0</v>
      </c>
      <c r="I728" s="58">
        <f t="shared" si="76"/>
        <v>0</v>
      </c>
      <c r="J728" s="92" t="str">
        <f t="shared" si="75"/>
        <v>2080–2081</v>
      </c>
      <c r="K728" s="92"/>
      <c r="L728" s="103"/>
      <c r="M728" s="92"/>
      <c r="N728" s="101"/>
      <c r="O728" s="93"/>
      <c r="Q728" s="61"/>
    </row>
    <row r="729" spans="1:17" s="55" customFormat="1" ht="20.25" customHeight="1" x14ac:dyDescent="0.2">
      <c r="A729" s="56">
        <v>65959</v>
      </c>
      <c r="B729" s="57">
        <f t="shared" si="71"/>
        <v>0</v>
      </c>
      <c r="C729" s="150"/>
      <c r="D729" s="58">
        <f t="shared" si="72"/>
        <v>0</v>
      </c>
      <c r="E729" s="59">
        <f t="shared" si="70"/>
        <v>0</v>
      </c>
      <c r="F729" s="58">
        <f t="shared" si="73"/>
        <v>0</v>
      </c>
      <c r="G729" s="60" t="e">
        <f>IF(AND(C729&lt;&gt;"",SUM(G$32:G728)&lt;E$23),$E$23/$E$28,0)</f>
        <v>#N/A</v>
      </c>
      <c r="H729" s="58">
        <f t="shared" si="74"/>
        <v>0</v>
      </c>
      <c r="I729" s="58">
        <f t="shared" si="76"/>
        <v>0</v>
      </c>
      <c r="J729" s="92" t="str">
        <f t="shared" si="75"/>
        <v>2080–2081</v>
      </c>
      <c r="K729" s="92"/>
      <c r="L729" s="103"/>
      <c r="M729" s="92"/>
      <c r="N729" s="101"/>
      <c r="O729" s="93"/>
      <c r="Q729" s="61"/>
    </row>
    <row r="730" spans="1:17" s="55" customFormat="1" ht="20.25" customHeight="1" x14ac:dyDescent="0.2">
      <c r="A730" s="56">
        <v>65990</v>
      </c>
      <c r="B730" s="57">
        <f t="shared" si="71"/>
        <v>0</v>
      </c>
      <c r="C730" s="150"/>
      <c r="D730" s="58">
        <f t="shared" si="72"/>
        <v>0</v>
      </c>
      <c r="E730" s="59">
        <f t="shared" si="70"/>
        <v>0</v>
      </c>
      <c r="F730" s="58">
        <f t="shared" si="73"/>
        <v>0</v>
      </c>
      <c r="G730" s="60" t="e">
        <f>IF(AND(C730&lt;&gt;"",SUM(G$32:G729)&lt;E$23),$E$23/$E$28,0)</f>
        <v>#N/A</v>
      </c>
      <c r="H730" s="58">
        <f t="shared" si="74"/>
        <v>0</v>
      </c>
      <c r="I730" s="58">
        <f t="shared" si="76"/>
        <v>0</v>
      </c>
      <c r="J730" s="92" t="str">
        <f t="shared" si="75"/>
        <v>2080–2081</v>
      </c>
      <c r="K730" s="92"/>
      <c r="L730" s="103"/>
      <c r="M730" s="92"/>
      <c r="N730" s="101"/>
      <c r="O730" s="93"/>
      <c r="Q730" s="61"/>
    </row>
    <row r="731" spans="1:17" s="55" customFormat="1" ht="20.25" customHeight="1" x14ac:dyDescent="0.2">
      <c r="A731" s="56">
        <v>66020</v>
      </c>
      <c r="B731" s="57">
        <f t="shared" si="71"/>
        <v>0</v>
      </c>
      <c r="C731" s="150"/>
      <c r="D731" s="58">
        <f t="shared" si="72"/>
        <v>0</v>
      </c>
      <c r="E731" s="59">
        <f t="shared" si="70"/>
        <v>0</v>
      </c>
      <c r="F731" s="58">
        <f t="shared" si="73"/>
        <v>0</v>
      </c>
      <c r="G731" s="60" t="e">
        <f>IF(AND(C731&lt;&gt;"",SUM(G$32:G730)&lt;E$23),$E$23/$E$28,0)</f>
        <v>#N/A</v>
      </c>
      <c r="H731" s="58">
        <f t="shared" si="74"/>
        <v>0</v>
      </c>
      <c r="I731" s="58">
        <f t="shared" si="76"/>
        <v>0</v>
      </c>
      <c r="J731" s="92" t="str">
        <f t="shared" si="75"/>
        <v>2080–2081</v>
      </c>
      <c r="K731" s="92"/>
      <c r="L731" s="103"/>
      <c r="M731" s="92"/>
      <c r="N731" s="101"/>
      <c r="O731" s="93"/>
      <c r="Q731" s="61"/>
    </row>
    <row r="732" spans="1:17" s="55" customFormat="1" ht="20.25" customHeight="1" x14ac:dyDescent="0.2">
      <c r="A732" s="56">
        <v>66051</v>
      </c>
      <c r="B732" s="57">
        <f t="shared" si="71"/>
        <v>0</v>
      </c>
      <c r="C732" s="150"/>
      <c r="D732" s="58">
        <f t="shared" si="72"/>
        <v>0</v>
      </c>
      <c r="E732" s="59">
        <f t="shared" si="70"/>
        <v>0</v>
      </c>
      <c r="F732" s="58">
        <f t="shared" si="73"/>
        <v>0</v>
      </c>
      <c r="G732" s="60" t="e">
        <f>IF(AND(C732&lt;&gt;"",SUM(G$32:G731)&lt;E$23),$E$23/$E$28,0)</f>
        <v>#N/A</v>
      </c>
      <c r="H732" s="58">
        <f t="shared" si="74"/>
        <v>0</v>
      </c>
      <c r="I732" s="58">
        <f t="shared" si="76"/>
        <v>0</v>
      </c>
      <c r="J732" s="92" t="str">
        <f t="shared" si="75"/>
        <v>2080–2081</v>
      </c>
      <c r="K732" s="92"/>
      <c r="L732" s="103"/>
      <c r="M732" s="92"/>
      <c r="N732" s="101"/>
      <c r="O732" s="93"/>
      <c r="Q732" s="61"/>
    </row>
    <row r="733" spans="1:17" s="55" customFormat="1" ht="20.25" customHeight="1" x14ac:dyDescent="0.2">
      <c r="A733" s="56">
        <v>66081</v>
      </c>
      <c r="B733" s="57">
        <f t="shared" si="71"/>
        <v>0</v>
      </c>
      <c r="C733" s="150"/>
      <c r="D733" s="58">
        <f t="shared" si="72"/>
        <v>0</v>
      </c>
      <c r="E733" s="59">
        <f t="shared" si="70"/>
        <v>0</v>
      </c>
      <c r="F733" s="58">
        <f t="shared" si="73"/>
        <v>0</v>
      </c>
      <c r="G733" s="60" t="e">
        <f>IF(AND(C733&lt;&gt;"",SUM(G$32:G732)&lt;E$23),$E$23/$E$28,0)</f>
        <v>#N/A</v>
      </c>
      <c r="H733" s="58">
        <f t="shared" si="74"/>
        <v>0</v>
      </c>
      <c r="I733" s="58">
        <f t="shared" si="76"/>
        <v>0</v>
      </c>
      <c r="J733" s="92" t="str">
        <f t="shared" si="75"/>
        <v>2080–2081</v>
      </c>
      <c r="K733" s="92"/>
      <c r="L733" s="103"/>
      <c r="M733" s="92"/>
      <c r="N733" s="101"/>
      <c r="O733" s="93"/>
      <c r="Q733" s="61"/>
    </row>
    <row r="734" spans="1:17" s="55" customFormat="1" ht="20.25" customHeight="1" x14ac:dyDescent="0.2">
      <c r="A734" s="56">
        <v>66112</v>
      </c>
      <c r="B734" s="57">
        <f t="shared" si="71"/>
        <v>0</v>
      </c>
      <c r="C734" s="150"/>
      <c r="D734" s="58">
        <f t="shared" si="72"/>
        <v>0</v>
      </c>
      <c r="E734" s="59">
        <f t="shared" si="70"/>
        <v>0</v>
      </c>
      <c r="F734" s="58">
        <f t="shared" si="73"/>
        <v>0</v>
      </c>
      <c r="G734" s="60" t="e">
        <f>IF(AND(C734&lt;&gt;"",SUM(G$32:G733)&lt;E$23),$E$23/$E$28,0)</f>
        <v>#N/A</v>
      </c>
      <c r="H734" s="58">
        <f t="shared" si="74"/>
        <v>0</v>
      </c>
      <c r="I734" s="58">
        <f t="shared" si="76"/>
        <v>0</v>
      </c>
      <c r="J734" s="92" t="str">
        <f t="shared" si="75"/>
        <v>2080–2081</v>
      </c>
      <c r="K734" s="92"/>
      <c r="L734" s="103"/>
      <c r="M734" s="92"/>
      <c r="N734" s="101"/>
      <c r="O734" s="93"/>
      <c r="Q734" s="61"/>
    </row>
    <row r="735" spans="1:17" s="55" customFormat="1" ht="20.25" customHeight="1" x14ac:dyDescent="0.2">
      <c r="A735" s="56">
        <v>66143</v>
      </c>
      <c r="B735" s="57">
        <f t="shared" si="71"/>
        <v>0</v>
      </c>
      <c r="C735" s="150"/>
      <c r="D735" s="58">
        <f t="shared" si="72"/>
        <v>0</v>
      </c>
      <c r="E735" s="59">
        <f t="shared" si="70"/>
        <v>0</v>
      </c>
      <c r="F735" s="58">
        <f t="shared" si="73"/>
        <v>0</v>
      </c>
      <c r="G735" s="60" t="e">
        <f>IF(AND(C735&lt;&gt;"",SUM(G$32:G734)&lt;E$23),$E$23/$E$28,0)</f>
        <v>#N/A</v>
      </c>
      <c r="H735" s="58">
        <f t="shared" si="74"/>
        <v>0</v>
      </c>
      <c r="I735" s="58">
        <f t="shared" si="76"/>
        <v>0</v>
      </c>
      <c r="J735" s="92" t="str">
        <f t="shared" si="75"/>
        <v>2080–2081</v>
      </c>
      <c r="K735" s="92"/>
      <c r="L735" s="103"/>
      <c r="M735" s="92"/>
      <c r="N735" s="101"/>
      <c r="O735" s="93"/>
      <c r="Q735" s="61"/>
    </row>
    <row r="736" spans="1:17" s="55" customFormat="1" ht="20.25" customHeight="1" x14ac:dyDescent="0.2">
      <c r="A736" s="56">
        <v>66171</v>
      </c>
      <c r="B736" s="57">
        <f t="shared" si="71"/>
        <v>0</v>
      </c>
      <c r="C736" s="150"/>
      <c r="D736" s="58">
        <f t="shared" si="72"/>
        <v>0</v>
      </c>
      <c r="E736" s="59">
        <f t="shared" ref="E736:E799" si="77">C736-D736</f>
        <v>0</v>
      </c>
      <c r="F736" s="58">
        <f t="shared" si="73"/>
        <v>0</v>
      </c>
      <c r="G736" s="60" t="e">
        <f>IF(AND(C736&lt;&gt;"",SUM(G$32:G735)&lt;E$23),$E$23/$E$28,0)</f>
        <v>#N/A</v>
      </c>
      <c r="H736" s="58">
        <f t="shared" si="74"/>
        <v>0</v>
      </c>
      <c r="I736" s="58">
        <f t="shared" si="76"/>
        <v>0</v>
      </c>
      <c r="J736" s="92" t="str">
        <f t="shared" si="75"/>
        <v>2080–2081</v>
      </c>
      <c r="K736" s="92"/>
      <c r="L736" s="103"/>
      <c r="M736" s="92"/>
      <c r="N736" s="101"/>
      <c r="O736" s="93"/>
      <c r="Q736" s="61"/>
    </row>
    <row r="737" spans="1:17" s="55" customFormat="1" ht="20.25" customHeight="1" x14ac:dyDescent="0.2">
      <c r="A737" s="56">
        <v>66202</v>
      </c>
      <c r="B737" s="57">
        <f t="shared" ref="B737:B800" si="78">IF(C737&gt;0,C737*-1,C737)</f>
        <v>0</v>
      </c>
      <c r="C737" s="150"/>
      <c r="D737" s="58">
        <f t="shared" ref="D737:D800" si="79">IF(C737="",0,IF($E$14="Beginning",IF(C736&lt;&gt;"",$F736*$E$7/12,0),IF(C736&lt;&gt;"",$F736*$E$7/12,$E$21*$E$7/12)))</f>
        <v>0</v>
      </c>
      <c r="E737" s="59">
        <f t="shared" si="77"/>
        <v>0</v>
      </c>
      <c r="F737" s="58">
        <f t="shared" ref="F737:F800" si="80">IF(C737="",0,IF(C736="",$E$21-E737,IF(C737&lt;&gt;"",F736-E737)))</f>
        <v>0</v>
      </c>
      <c r="G737" s="60" t="e">
        <f>IF(AND(C737&lt;&gt;"",SUM(G$32:G736)&lt;E$23),$E$23/$E$28,0)</f>
        <v>#N/A</v>
      </c>
      <c r="H737" s="58">
        <f t="shared" ref="H737:H800" si="81">IF(C737&lt;&gt;"",G737+H736,0)</f>
        <v>0</v>
      </c>
      <c r="I737" s="58">
        <f t="shared" si="76"/>
        <v>0</v>
      </c>
      <c r="J737" s="92" t="str">
        <f t="shared" ref="J737:J800" si="82">IF(OR(MONTH(A737)=1,MONTH(A737)=2,MONTH(A737)=3,MONTH(A737)=4,MONTH(A737)=5,MONTH(A737)=6),YEAR(A737)-1&amp;"–"&amp;YEAR(A737),YEAR(A737)&amp;"–"&amp;YEAR(A737)+1)</f>
        <v>2080–2081</v>
      </c>
      <c r="K737" s="92"/>
      <c r="L737" s="103"/>
      <c r="M737" s="92"/>
      <c r="N737" s="101"/>
      <c r="O737" s="93"/>
      <c r="Q737" s="61"/>
    </row>
    <row r="738" spans="1:17" s="55" customFormat="1" ht="20.25" customHeight="1" x14ac:dyDescent="0.2">
      <c r="A738" s="56">
        <v>66232</v>
      </c>
      <c r="B738" s="57">
        <f t="shared" si="78"/>
        <v>0</v>
      </c>
      <c r="C738" s="150"/>
      <c r="D738" s="58">
        <f t="shared" si="79"/>
        <v>0</v>
      </c>
      <c r="E738" s="59">
        <f t="shared" si="77"/>
        <v>0</v>
      </c>
      <c r="F738" s="58">
        <f t="shared" si="80"/>
        <v>0</v>
      </c>
      <c r="G738" s="60" t="e">
        <f>IF(AND(C738&lt;&gt;"",SUM(G$32:G737)&lt;E$23),$E$23/$E$28,0)</f>
        <v>#N/A</v>
      </c>
      <c r="H738" s="58">
        <f t="shared" si="81"/>
        <v>0</v>
      </c>
      <c r="I738" s="58">
        <f t="shared" si="76"/>
        <v>0</v>
      </c>
      <c r="J738" s="92" t="str">
        <f t="shared" si="82"/>
        <v>2080–2081</v>
      </c>
      <c r="K738" s="92"/>
      <c r="L738" s="103"/>
      <c r="M738" s="92"/>
      <c r="N738" s="101"/>
      <c r="O738" s="93"/>
      <c r="Q738" s="61"/>
    </row>
    <row r="739" spans="1:17" s="55" customFormat="1" ht="20.25" customHeight="1" x14ac:dyDescent="0.2">
      <c r="A739" s="56">
        <v>66263</v>
      </c>
      <c r="B739" s="57">
        <f t="shared" si="78"/>
        <v>0</v>
      </c>
      <c r="C739" s="150"/>
      <c r="D739" s="58">
        <f t="shared" si="79"/>
        <v>0</v>
      </c>
      <c r="E739" s="59">
        <f t="shared" si="77"/>
        <v>0</v>
      </c>
      <c r="F739" s="58">
        <f t="shared" si="80"/>
        <v>0</v>
      </c>
      <c r="G739" s="60" t="e">
        <f>IF(AND(C739&lt;&gt;"",SUM(G$32:G738)&lt;E$23),$E$23/$E$28,0)</f>
        <v>#N/A</v>
      </c>
      <c r="H739" s="58">
        <f t="shared" si="81"/>
        <v>0</v>
      </c>
      <c r="I739" s="58">
        <f t="shared" ref="I739:I802" si="83">IF(C739&lt;&gt;"",$E$23-H739,0)</f>
        <v>0</v>
      </c>
      <c r="J739" s="92" t="str">
        <f t="shared" si="82"/>
        <v>2080–2081</v>
      </c>
      <c r="K739" s="92"/>
      <c r="L739" s="103"/>
      <c r="M739" s="92"/>
      <c r="N739" s="101"/>
      <c r="O739" s="93"/>
      <c r="Q739" s="61"/>
    </row>
    <row r="740" spans="1:17" s="55" customFormat="1" ht="20.25" customHeight="1" x14ac:dyDescent="0.2">
      <c r="A740" s="56">
        <v>66293</v>
      </c>
      <c r="B740" s="57">
        <f t="shared" si="78"/>
        <v>0</v>
      </c>
      <c r="C740" s="150"/>
      <c r="D740" s="58">
        <f t="shared" si="79"/>
        <v>0</v>
      </c>
      <c r="E740" s="59">
        <f t="shared" si="77"/>
        <v>0</v>
      </c>
      <c r="F740" s="58">
        <f t="shared" si="80"/>
        <v>0</v>
      </c>
      <c r="G740" s="60" t="e">
        <f>IF(AND(C740&lt;&gt;"",SUM(G$32:G739)&lt;E$23),$E$23/$E$28,0)</f>
        <v>#N/A</v>
      </c>
      <c r="H740" s="58">
        <f t="shared" si="81"/>
        <v>0</v>
      </c>
      <c r="I740" s="58">
        <f t="shared" si="83"/>
        <v>0</v>
      </c>
      <c r="J740" s="92" t="str">
        <f t="shared" si="82"/>
        <v>2081–2082</v>
      </c>
      <c r="K740" s="92"/>
      <c r="L740" s="103"/>
      <c r="M740" s="92"/>
      <c r="N740" s="101"/>
      <c r="O740" s="93"/>
      <c r="Q740" s="61"/>
    </row>
    <row r="741" spans="1:17" s="55" customFormat="1" ht="20.25" customHeight="1" x14ac:dyDescent="0.2">
      <c r="A741" s="56">
        <v>66324</v>
      </c>
      <c r="B741" s="57">
        <f t="shared" si="78"/>
        <v>0</v>
      </c>
      <c r="C741" s="150"/>
      <c r="D741" s="58">
        <f t="shared" si="79"/>
        <v>0</v>
      </c>
      <c r="E741" s="59">
        <f t="shared" si="77"/>
        <v>0</v>
      </c>
      <c r="F741" s="58">
        <f t="shared" si="80"/>
        <v>0</v>
      </c>
      <c r="G741" s="60" t="e">
        <f>IF(AND(C741&lt;&gt;"",SUM(G$32:G740)&lt;E$23),$E$23/$E$28,0)</f>
        <v>#N/A</v>
      </c>
      <c r="H741" s="58">
        <f t="shared" si="81"/>
        <v>0</v>
      </c>
      <c r="I741" s="58">
        <f t="shared" si="83"/>
        <v>0</v>
      </c>
      <c r="J741" s="92" t="str">
        <f t="shared" si="82"/>
        <v>2081–2082</v>
      </c>
      <c r="K741" s="92"/>
      <c r="L741" s="103"/>
      <c r="M741" s="92"/>
      <c r="N741" s="101"/>
      <c r="O741" s="93"/>
      <c r="Q741" s="61"/>
    </row>
    <row r="742" spans="1:17" s="55" customFormat="1" ht="20.25" customHeight="1" x14ac:dyDescent="0.2">
      <c r="A742" s="56">
        <v>66355</v>
      </c>
      <c r="B742" s="57">
        <f t="shared" si="78"/>
        <v>0</v>
      </c>
      <c r="C742" s="150"/>
      <c r="D742" s="58">
        <f t="shared" si="79"/>
        <v>0</v>
      </c>
      <c r="E742" s="59">
        <f t="shared" si="77"/>
        <v>0</v>
      </c>
      <c r="F742" s="58">
        <f t="shared" si="80"/>
        <v>0</v>
      </c>
      <c r="G742" s="60" t="e">
        <f>IF(AND(C742&lt;&gt;"",SUM(G$32:G741)&lt;E$23),$E$23/$E$28,0)</f>
        <v>#N/A</v>
      </c>
      <c r="H742" s="58">
        <f t="shared" si="81"/>
        <v>0</v>
      </c>
      <c r="I742" s="58">
        <f t="shared" si="83"/>
        <v>0</v>
      </c>
      <c r="J742" s="92" t="str">
        <f t="shared" si="82"/>
        <v>2081–2082</v>
      </c>
      <c r="K742" s="92"/>
      <c r="L742" s="103"/>
      <c r="M742" s="92"/>
      <c r="N742" s="101"/>
      <c r="O742" s="93"/>
      <c r="Q742" s="61"/>
    </row>
    <row r="743" spans="1:17" s="55" customFormat="1" ht="20.25" customHeight="1" x14ac:dyDescent="0.2">
      <c r="A743" s="56">
        <v>66385</v>
      </c>
      <c r="B743" s="57">
        <f t="shared" si="78"/>
        <v>0</v>
      </c>
      <c r="C743" s="150"/>
      <c r="D743" s="58">
        <f t="shared" si="79"/>
        <v>0</v>
      </c>
      <c r="E743" s="59">
        <f t="shared" si="77"/>
        <v>0</v>
      </c>
      <c r="F743" s="58">
        <f t="shared" si="80"/>
        <v>0</v>
      </c>
      <c r="G743" s="60" t="e">
        <f>IF(AND(C743&lt;&gt;"",SUM(G$32:G742)&lt;E$23),$E$23/$E$28,0)</f>
        <v>#N/A</v>
      </c>
      <c r="H743" s="58">
        <f t="shared" si="81"/>
        <v>0</v>
      </c>
      <c r="I743" s="58">
        <f t="shared" si="83"/>
        <v>0</v>
      </c>
      <c r="J743" s="92" t="str">
        <f t="shared" si="82"/>
        <v>2081–2082</v>
      </c>
      <c r="K743" s="92"/>
      <c r="L743" s="103"/>
      <c r="M743" s="92"/>
      <c r="N743" s="101"/>
      <c r="O743" s="93"/>
      <c r="Q743" s="61"/>
    </row>
    <row r="744" spans="1:17" s="55" customFormat="1" ht="20.25" customHeight="1" x14ac:dyDescent="0.2">
      <c r="A744" s="56">
        <v>66416</v>
      </c>
      <c r="B744" s="57">
        <f t="shared" si="78"/>
        <v>0</v>
      </c>
      <c r="C744" s="150"/>
      <c r="D744" s="58">
        <f t="shared" si="79"/>
        <v>0</v>
      </c>
      <c r="E744" s="59">
        <f t="shared" si="77"/>
        <v>0</v>
      </c>
      <c r="F744" s="58">
        <f t="shared" si="80"/>
        <v>0</v>
      </c>
      <c r="G744" s="60" t="e">
        <f>IF(AND(C744&lt;&gt;"",SUM(G$32:G743)&lt;E$23),$E$23/$E$28,0)</f>
        <v>#N/A</v>
      </c>
      <c r="H744" s="58">
        <f t="shared" si="81"/>
        <v>0</v>
      </c>
      <c r="I744" s="58">
        <f t="shared" si="83"/>
        <v>0</v>
      </c>
      <c r="J744" s="92" t="str">
        <f t="shared" si="82"/>
        <v>2081–2082</v>
      </c>
      <c r="K744" s="92"/>
      <c r="L744" s="103"/>
      <c r="M744" s="92"/>
      <c r="N744" s="101"/>
      <c r="O744" s="93"/>
      <c r="Q744" s="61"/>
    </row>
    <row r="745" spans="1:17" s="55" customFormat="1" ht="20.25" customHeight="1" x14ac:dyDescent="0.2">
      <c r="A745" s="56">
        <v>66446</v>
      </c>
      <c r="B745" s="57">
        <f t="shared" si="78"/>
        <v>0</v>
      </c>
      <c r="C745" s="150"/>
      <c r="D745" s="58">
        <f t="shared" si="79"/>
        <v>0</v>
      </c>
      <c r="E745" s="59">
        <f t="shared" si="77"/>
        <v>0</v>
      </c>
      <c r="F745" s="58">
        <f t="shared" si="80"/>
        <v>0</v>
      </c>
      <c r="G745" s="60" t="e">
        <f>IF(AND(C745&lt;&gt;"",SUM(G$32:G744)&lt;E$23),$E$23/$E$28,0)</f>
        <v>#N/A</v>
      </c>
      <c r="H745" s="58">
        <f t="shared" si="81"/>
        <v>0</v>
      </c>
      <c r="I745" s="58">
        <f t="shared" si="83"/>
        <v>0</v>
      </c>
      <c r="J745" s="92" t="str">
        <f t="shared" si="82"/>
        <v>2081–2082</v>
      </c>
      <c r="K745" s="92"/>
      <c r="L745" s="103"/>
      <c r="M745" s="92"/>
      <c r="N745" s="101"/>
      <c r="O745" s="93"/>
      <c r="Q745" s="61"/>
    </row>
    <row r="746" spans="1:17" s="55" customFormat="1" ht="20.25" customHeight="1" x14ac:dyDescent="0.2">
      <c r="A746" s="56">
        <v>66477</v>
      </c>
      <c r="B746" s="57">
        <f t="shared" si="78"/>
        <v>0</v>
      </c>
      <c r="C746" s="150"/>
      <c r="D746" s="58">
        <f t="shared" si="79"/>
        <v>0</v>
      </c>
      <c r="E746" s="59">
        <f t="shared" si="77"/>
        <v>0</v>
      </c>
      <c r="F746" s="58">
        <f t="shared" si="80"/>
        <v>0</v>
      </c>
      <c r="G746" s="60" t="e">
        <f>IF(AND(C746&lt;&gt;"",SUM(G$32:G745)&lt;E$23),$E$23/$E$28,0)</f>
        <v>#N/A</v>
      </c>
      <c r="H746" s="58">
        <f t="shared" si="81"/>
        <v>0</v>
      </c>
      <c r="I746" s="58">
        <f t="shared" si="83"/>
        <v>0</v>
      </c>
      <c r="J746" s="92" t="str">
        <f t="shared" si="82"/>
        <v>2081–2082</v>
      </c>
      <c r="K746" s="92"/>
      <c r="L746" s="103"/>
      <c r="M746" s="92"/>
      <c r="N746" s="101"/>
      <c r="O746" s="93"/>
      <c r="Q746" s="61"/>
    </row>
    <row r="747" spans="1:17" s="55" customFormat="1" ht="20.25" customHeight="1" x14ac:dyDescent="0.2">
      <c r="A747" s="56">
        <v>66508</v>
      </c>
      <c r="B747" s="57">
        <f t="shared" si="78"/>
        <v>0</v>
      </c>
      <c r="C747" s="150"/>
      <c r="D747" s="58">
        <f t="shared" si="79"/>
        <v>0</v>
      </c>
      <c r="E747" s="59">
        <f t="shared" si="77"/>
        <v>0</v>
      </c>
      <c r="F747" s="58">
        <f t="shared" si="80"/>
        <v>0</v>
      </c>
      <c r="G747" s="60" t="e">
        <f>IF(AND(C747&lt;&gt;"",SUM(G$32:G746)&lt;E$23),$E$23/$E$28,0)</f>
        <v>#N/A</v>
      </c>
      <c r="H747" s="58">
        <f t="shared" si="81"/>
        <v>0</v>
      </c>
      <c r="I747" s="58">
        <f t="shared" si="83"/>
        <v>0</v>
      </c>
      <c r="J747" s="92" t="str">
        <f t="shared" si="82"/>
        <v>2081–2082</v>
      </c>
      <c r="K747" s="92"/>
      <c r="L747" s="103"/>
      <c r="M747" s="92"/>
      <c r="N747" s="101"/>
      <c r="O747" s="93"/>
      <c r="Q747" s="61"/>
    </row>
    <row r="748" spans="1:17" s="55" customFormat="1" ht="20.25" customHeight="1" x14ac:dyDescent="0.2">
      <c r="A748" s="56">
        <v>66536</v>
      </c>
      <c r="B748" s="57">
        <f t="shared" si="78"/>
        <v>0</v>
      </c>
      <c r="C748" s="150"/>
      <c r="D748" s="58">
        <f t="shared" si="79"/>
        <v>0</v>
      </c>
      <c r="E748" s="59">
        <f t="shared" si="77"/>
        <v>0</v>
      </c>
      <c r="F748" s="58">
        <f t="shared" si="80"/>
        <v>0</v>
      </c>
      <c r="G748" s="60" t="e">
        <f>IF(AND(C748&lt;&gt;"",SUM(G$32:G747)&lt;E$23),$E$23/$E$28,0)</f>
        <v>#N/A</v>
      </c>
      <c r="H748" s="58">
        <f t="shared" si="81"/>
        <v>0</v>
      </c>
      <c r="I748" s="58">
        <f t="shared" si="83"/>
        <v>0</v>
      </c>
      <c r="J748" s="92" t="str">
        <f t="shared" si="82"/>
        <v>2081–2082</v>
      </c>
      <c r="K748" s="92"/>
      <c r="L748" s="103"/>
      <c r="M748" s="92"/>
      <c r="N748" s="101"/>
      <c r="O748" s="93"/>
      <c r="Q748" s="61"/>
    </row>
    <row r="749" spans="1:17" s="55" customFormat="1" ht="20.25" customHeight="1" x14ac:dyDescent="0.2">
      <c r="A749" s="56">
        <v>66567</v>
      </c>
      <c r="B749" s="57">
        <f t="shared" si="78"/>
        <v>0</v>
      </c>
      <c r="C749" s="150"/>
      <c r="D749" s="58">
        <f t="shared" si="79"/>
        <v>0</v>
      </c>
      <c r="E749" s="59">
        <f t="shared" si="77"/>
        <v>0</v>
      </c>
      <c r="F749" s="58">
        <f t="shared" si="80"/>
        <v>0</v>
      </c>
      <c r="G749" s="60" t="e">
        <f>IF(AND(C749&lt;&gt;"",SUM(G$32:G748)&lt;E$23),$E$23/$E$28,0)</f>
        <v>#N/A</v>
      </c>
      <c r="H749" s="58">
        <f t="shared" si="81"/>
        <v>0</v>
      </c>
      <c r="I749" s="58">
        <f t="shared" si="83"/>
        <v>0</v>
      </c>
      <c r="J749" s="92" t="str">
        <f t="shared" si="82"/>
        <v>2081–2082</v>
      </c>
      <c r="K749" s="92"/>
      <c r="L749" s="103"/>
      <c r="M749" s="92"/>
      <c r="N749" s="101"/>
      <c r="O749" s="93"/>
      <c r="Q749" s="61"/>
    </row>
    <row r="750" spans="1:17" s="55" customFormat="1" ht="20.25" customHeight="1" x14ac:dyDescent="0.2">
      <c r="A750" s="56">
        <v>66597</v>
      </c>
      <c r="B750" s="57">
        <f t="shared" si="78"/>
        <v>0</v>
      </c>
      <c r="C750" s="150"/>
      <c r="D750" s="58">
        <f t="shared" si="79"/>
        <v>0</v>
      </c>
      <c r="E750" s="59">
        <f t="shared" si="77"/>
        <v>0</v>
      </c>
      <c r="F750" s="58">
        <f t="shared" si="80"/>
        <v>0</v>
      </c>
      <c r="G750" s="60" t="e">
        <f>IF(AND(C750&lt;&gt;"",SUM(G$32:G749)&lt;E$23),$E$23/$E$28,0)</f>
        <v>#N/A</v>
      </c>
      <c r="H750" s="58">
        <f t="shared" si="81"/>
        <v>0</v>
      </c>
      <c r="I750" s="58">
        <f t="shared" si="83"/>
        <v>0</v>
      </c>
      <c r="J750" s="92" t="str">
        <f t="shared" si="82"/>
        <v>2081–2082</v>
      </c>
      <c r="K750" s="92"/>
      <c r="L750" s="103"/>
      <c r="M750" s="92"/>
      <c r="N750" s="101"/>
      <c r="O750" s="93"/>
      <c r="Q750" s="61"/>
    </row>
    <row r="751" spans="1:17" s="55" customFormat="1" ht="20.25" customHeight="1" x14ac:dyDescent="0.2">
      <c r="A751" s="56">
        <v>66628</v>
      </c>
      <c r="B751" s="57">
        <f t="shared" si="78"/>
        <v>0</v>
      </c>
      <c r="C751" s="150"/>
      <c r="D751" s="58">
        <f t="shared" si="79"/>
        <v>0</v>
      </c>
      <c r="E751" s="59">
        <f t="shared" si="77"/>
        <v>0</v>
      </c>
      <c r="F751" s="58">
        <f t="shared" si="80"/>
        <v>0</v>
      </c>
      <c r="G751" s="60" t="e">
        <f>IF(AND(C751&lt;&gt;"",SUM(G$32:G750)&lt;E$23),$E$23/$E$28,0)</f>
        <v>#N/A</v>
      </c>
      <c r="H751" s="58">
        <f t="shared" si="81"/>
        <v>0</v>
      </c>
      <c r="I751" s="58">
        <f t="shared" si="83"/>
        <v>0</v>
      </c>
      <c r="J751" s="92" t="str">
        <f t="shared" si="82"/>
        <v>2081–2082</v>
      </c>
      <c r="K751" s="92"/>
      <c r="L751" s="103"/>
      <c r="M751" s="92"/>
      <c r="N751" s="101"/>
      <c r="O751" s="93"/>
      <c r="Q751" s="61"/>
    </row>
    <row r="752" spans="1:17" s="55" customFormat="1" ht="20.25" customHeight="1" x14ac:dyDescent="0.2">
      <c r="A752" s="56">
        <v>66658</v>
      </c>
      <c r="B752" s="57">
        <f t="shared" si="78"/>
        <v>0</v>
      </c>
      <c r="C752" s="150"/>
      <c r="D752" s="58">
        <f t="shared" si="79"/>
        <v>0</v>
      </c>
      <c r="E752" s="59">
        <f t="shared" si="77"/>
        <v>0</v>
      </c>
      <c r="F752" s="58">
        <f t="shared" si="80"/>
        <v>0</v>
      </c>
      <c r="G752" s="60" t="e">
        <f>IF(AND(C752&lt;&gt;"",SUM(G$32:G751)&lt;E$23),$E$23/$E$28,0)</f>
        <v>#N/A</v>
      </c>
      <c r="H752" s="58">
        <f t="shared" si="81"/>
        <v>0</v>
      </c>
      <c r="I752" s="58">
        <f t="shared" si="83"/>
        <v>0</v>
      </c>
      <c r="J752" s="92" t="str">
        <f t="shared" si="82"/>
        <v>2082–2083</v>
      </c>
      <c r="K752" s="92"/>
      <c r="L752" s="103"/>
      <c r="M752" s="92"/>
      <c r="N752" s="101"/>
      <c r="O752" s="93"/>
      <c r="Q752" s="61"/>
    </row>
    <row r="753" spans="1:17" s="55" customFormat="1" ht="20.25" customHeight="1" x14ac:dyDescent="0.2">
      <c r="A753" s="56">
        <v>66689</v>
      </c>
      <c r="B753" s="57">
        <f t="shared" si="78"/>
        <v>0</v>
      </c>
      <c r="C753" s="150"/>
      <c r="D753" s="58">
        <f t="shared" si="79"/>
        <v>0</v>
      </c>
      <c r="E753" s="59">
        <f t="shared" si="77"/>
        <v>0</v>
      </c>
      <c r="F753" s="58">
        <f t="shared" si="80"/>
        <v>0</v>
      </c>
      <c r="G753" s="60" t="e">
        <f>IF(AND(C753&lt;&gt;"",SUM(G$32:G752)&lt;E$23),$E$23/$E$28,0)</f>
        <v>#N/A</v>
      </c>
      <c r="H753" s="58">
        <f t="shared" si="81"/>
        <v>0</v>
      </c>
      <c r="I753" s="58">
        <f t="shared" si="83"/>
        <v>0</v>
      </c>
      <c r="J753" s="92" t="str">
        <f t="shared" si="82"/>
        <v>2082–2083</v>
      </c>
      <c r="K753" s="92"/>
      <c r="L753" s="103"/>
      <c r="M753" s="92"/>
      <c r="N753" s="101"/>
      <c r="O753" s="93"/>
      <c r="Q753" s="61"/>
    </row>
    <row r="754" spans="1:17" s="55" customFormat="1" ht="20.25" customHeight="1" x14ac:dyDescent="0.2">
      <c r="A754" s="56">
        <v>66720</v>
      </c>
      <c r="B754" s="57">
        <f t="shared" si="78"/>
        <v>0</v>
      </c>
      <c r="C754" s="150"/>
      <c r="D754" s="58">
        <f t="shared" si="79"/>
        <v>0</v>
      </c>
      <c r="E754" s="59">
        <f t="shared" si="77"/>
        <v>0</v>
      </c>
      <c r="F754" s="58">
        <f t="shared" si="80"/>
        <v>0</v>
      </c>
      <c r="G754" s="60" t="e">
        <f>IF(AND(C754&lt;&gt;"",SUM(G$32:G753)&lt;E$23),$E$23/$E$28,0)</f>
        <v>#N/A</v>
      </c>
      <c r="H754" s="58">
        <f t="shared" si="81"/>
        <v>0</v>
      </c>
      <c r="I754" s="58">
        <f t="shared" si="83"/>
        <v>0</v>
      </c>
      <c r="J754" s="92" t="str">
        <f t="shared" si="82"/>
        <v>2082–2083</v>
      </c>
      <c r="K754" s="92"/>
      <c r="L754" s="103"/>
      <c r="M754" s="92"/>
      <c r="N754" s="101"/>
      <c r="O754" s="93"/>
      <c r="Q754" s="61"/>
    </row>
    <row r="755" spans="1:17" s="55" customFormat="1" ht="20.25" customHeight="1" x14ac:dyDescent="0.2">
      <c r="A755" s="56">
        <v>66750</v>
      </c>
      <c r="B755" s="57">
        <f t="shared" si="78"/>
        <v>0</v>
      </c>
      <c r="C755" s="150"/>
      <c r="D755" s="58">
        <f t="shared" si="79"/>
        <v>0</v>
      </c>
      <c r="E755" s="59">
        <f t="shared" si="77"/>
        <v>0</v>
      </c>
      <c r="F755" s="58">
        <f t="shared" si="80"/>
        <v>0</v>
      </c>
      <c r="G755" s="60" t="e">
        <f>IF(AND(C755&lt;&gt;"",SUM(G$32:G754)&lt;E$23),$E$23/$E$28,0)</f>
        <v>#N/A</v>
      </c>
      <c r="H755" s="58">
        <f t="shared" si="81"/>
        <v>0</v>
      </c>
      <c r="I755" s="58">
        <f t="shared" si="83"/>
        <v>0</v>
      </c>
      <c r="J755" s="92" t="str">
        <f t="shared" si="82"/>
        <v>2082–2083</v>
      </c>
      <c r="K755" s="92"/>
      <c r="L755" s="103"/>
      <c r="M755" s="92"/>
      <c r="N755" s="101"/>
      <c r="O755" s="93"/>
      <c r="Q755" s="61"/>
    </row>
    <row r="756" spans="1:17" s="55" customFormat="1" ht="20.25" customHeight="1" x14ac:dyDescent="0.2">
      <c r="A756" s="56">
        <v>66781</v>
      </c>
      <c r="B756" s="57">
        <f t="shared" si="78"/>
        <v>0</v>
      </c>
      <c r="C756" s="150"/>
      <c r="D756" s="58">
        <f t="shared" si="79"/>
        <v>0</v>
      </c>
      <c r="E756" s="59">
        <f t="shared" si="77"/>
        <v>0</v>
      </c>
      <c r="F756" s="58">
        <f t="shared" si="80"/>
        <v>0</v>
      </c>
      <c r="G756" s="60" t="e">
        <f>IF(AND(C756&lt;&gt;"",SUM(G$32:G755)&lt;E$23),$E$23/$E$28,0)</f>
        <v>#N/A</v>
      </c>
      <c r="H756" s="58">
        <f t="shared" si="81"/>
        <v>0</v>
      </c>
      <c r="I756" s="58">
        <f t="shared" si="83"/>
        <v>0</v>
      </c>
      <c r="J756" s="92" t="str">
        <f t="shared" si="82"/>
        <v>2082–2083</v>
      </c>
      <c r="K756" s="92"/>
      <c r="L756" s="103"/>
      <c r="M756" s="92"/>
      <c r="N756" s="101"/>
      <c r="O756" s="93"/>
      <c r="Q756" s="61"/>
    </row>
    <row r="757" spans="1:17" s="55" customFormat="1" ht="20.25" customHeight="1" x14ac:dyDescent="0.2">
      <c r="A757" s="56">
        <v>66811</v>
      </c>
      <c r="B757" s="57">
        <f t="shared" si="78"/>
        <v>0</v>
      </c>
      <c r="C757" s="150"/>
      <c r="D757" s="58">
        <f t="shared" si="79"/>
        <v>0</v>
      </c>
      <c r="E757" s="59">
        <f t="shared" si="77"/>
        <v>0</v>
      </c>
      <c r="F757" s="58">
        <f t="shared" si="80"/>
        <v>0</v>
      </c>
      <c r="G757" s="60" t="e">
        <f>IF(AND(C757&lt;&gt;"",SUM(G$32:G756)&lt;E$23),$E$23/$E$28,0)</f>
        <v>#N/A</v>
      </c>
      <c r="H757" s="58">
        <f t="shared" si="81"/>
        <v>0</v>
      </c>
      <c r="I757" s="58">
        <f t="shared" si="83"/>
        <v>0</v>
      </c>
      <c r="J757" s="92" t="str">
        <f t="shared" si="82"/>
        <v>2082–2083</v>
      </c>
      <c r="K757" s="92"/>
      <c r="L757" s="103"/>
      <c r="M757" s="92"/>
      <c r="N757" s="101"/>
      <c r="O757" s="93"/>
      <c r="Q757" s="61"/>
    </row>
    <row r="758" spans="1:17" s="55" customFormat="1" ht="20.25" customHeight="1" x14ac:dyDescent="0.2">
      <c r="A758" s="56">
        <v>66842</v>
      </c>
      <c r="B758" s="57">
        <f t="shared" si="78"/>
        <v>0</v>
      </c>
      <c r="C758" s="150"/>
      <c r="D758" s="58">
        <f t="shared" si="79"/>
        <v>0</v>
      </c>
      <c r="E758" s="59">
        <f t="shared" si="77"/>
        <v>0</v>
      </c>
      <c r="F758" s="58">
        <f t="shared" si="80"/>
        <v>0</v>
      </c>
      <c r="G758" s="60" t="e">
        <f>IF(AND(C758&lt;&gt;"",SUM(G$32:G757)&lt;E$23),$E$23/$E$28,0)</f>
        <v>#N/A</v>
      </c>
      <c r="H758" s="58">
        <f t="shared" si="81"/>
        <v>0</v>
      </c>
      <c r="I758" s="58">
        <f t="shared" si="83"/>
        <v>0</v>
      </c>
      <c r="J758" s="92" t="str">
        <f t="shared" si="82"/>
        <v>2082–2083</v>
      </c>
      <c r="K758" s="92"/>
      <c r="L758" s="103"/>
      <c r="M758" s="92"/>
      <c r="N758" s="101"/>
      <c r="O758" s="93"/>
      <c r="Q758" s="61"/>
    </row>
    <row r="759" spans="1:17" s="55" customFormat="1" ht="20.25" customHeight="1" x14ac:dyDescent="0.2">
      <c r="A759" s="56">
        <v>66873</v>
      </c>
      <c r="B759" s="57">
        <f t="shared" si="78"/>
        <v>0</v>
      </c>
      <c r="C759" s="150"/>
      <c r="D759" s="58">
        <f t="shared" si="79"/>
        <v>0</v>
      </c>
      <c r="E759" s="59">
        <f t="shared" si="77"/>
        <v>0</v>
      </c>
      <c r="F759" s="58">
        <f t="shared" si="80"/>
        <v>0</v>
      </c>
      <c r="G759" s="60" t="e">
        <f>IF(AND(C759&lt;&gt;"",SUM(G$32:G758)&lt;E$23),$E$23/$E$28,0)</f>
        <v>#N/A</v>
      </c>
      <c r="H759" s="58">
        <f t="shared" si="81"/>
        <v>0</v>
      </c>
      <c r="I759" s="58">
        <f t="shared" si="83"/>
        <v>0</v>
      </c>
      <c r="J759" s="92" t="str">
        <f t="shared" si="82"/>
        <v>2082–2083</v>
      </c>
      <c r="K759" s="92"/>
      <c r="L759" s="103"/>
      <c r="M759" s="92"/>
      <c r="N759" s="101"/>
      <c r="O759" s="93"/>
      <c r="Q759" s="61"/>
    </row>
    <row r="760" spans="1:17" s="55" customFormat="1" ht="20.25" customHeight="1" x14ac:dyDescent="0.2">
      <c r="A760" s="56">
        <v>66901</v>
      </c>
      <c r="B760" s="57">
        <f t="shared" si="78"/>
        <v>0</v>
      </c>
      <c r="C760" s="150"/>
      <c r="D760" s="58">
        <f t="shared" si="79"/>
        <v>0</v>
      </c>
      <c r="E760" s="59">
        <f t="shared" si="77"/>
        <v>0</v>
      </c>
      <c r="F760" s="58">
        <f t="shared" si="80"/>
        <v>0</v>
      </c>
      <c r="G760" s="60" t="e">
        <f>IF(AND(C760&lt;&gt;"",SUM(G$32:G759)&lt;E$23),$E$23/$E$28,0)</f>
        <v>#N/A</v>
      </c>
      <c r="H760" s="58">
        <f t="shared" si="81"/>
        <v>0</v>
      </c>
      <c r="I760" s="58">
        <f t="shared" si="83"/>
        <v>0</v>
      </c>
      <c r="J760" s="92" t="str">
        <f t="shared" si="82"/>
        <v>2082–2083</v>
      </c>
      <c r="K760" s="92"/>
      <c r="L760" s="103"/>
      <c r="M760" s="92"/>
      <c r="N760" s="101"/>
      <c r="O760" s="93"/>
      <c r="Q760" s="61"/>
    </row>
    <row r="761" spans="1:17" s="55" customFormat="1" ht="20.25" customHeight="1" x14ac:dyDescent="0.2">
      <c r="A761" s="56">
        <v>66932</v>
      </c>
      <c r="B761" s="57">
        <f t="shared" si="78"/>
        <v>0</v>
      </c>
      <c r="C761" s="150"/>
      <c r="D761" s="58">
        <f t="shared" si="79"/>
        <v>0</v>
      </c>
      <c r="E761" s="59">
        <f t="shared" si="77"/>
        <v>0</v>
      </c>
      <c r="F761" s="58">
        <f t="shared" si="80"/>
        <v>0</v>
      </c>
      <c r="G761" s="60" t="e">
        <f>IF(AND(C761&lt;&gt;"",SUM(G$32:G760)&lt;E$23),$E$23/$E$28,0)</f>
        <v>#N/A</v>
      </c>
      <c r="H761" s="58">
        <f t="shared" si="81"/>
        <v>0</v>
      </c>
      <c r="I761" s="58">
        <f t="shared" si="83"/>
        <v>0</v>
      </c>
      <c r="J761" s="92" t="str">
        <f t="shared" si="82"/>
        <v>2082–2083</v>
      </c>
      <c r="K761" s="92"/>
      <c r="L761" s="103"/>
      <c r="M761" s="92"/>
      <c r="N761" s="101"/>
      <c r="O761" s="93"/>
      <c r="Q761" s="61"/>
    </row>
    <row r="762" spans="1:17" s="55" customFormat="1" ht="20.25" customHeight="1" x14ac:dyDescent="0.2">
      <c r="A762" s="56">
        <v>66962</v>
      </c>
      <c r="B762" s="57">
        <f t="shared" si="78"/>
        <v>0</v>
      </c>
      <c r="C762" s="150"/>
      <c r="D762" s="58">
        <f t="shared" si="79"/>
        <v>0</v>
      </c>
      <c r="E762" s="59">
        <f t="shared" si="77"/>
        <v>0</v>
      </c>
      <c r="F762" s="58">
        <f t="shared" si="80"/>
        <v>0</v>
      </c>
      <c r="G762" s="60" t="e">
        <f>IF(AND(C762&lt;&gt;"",SUM(G$32:G761)&lt;E$23),$E$23/$E$28,0)</f>
        <v>#N/A</v>
      </c>
      <c r="H762" s="58">
        <f t="shared" si="81"/>
        <v>0</v>
      </c>
      <c r="I762" s="58">
        <f t="shared" si="83"/>
        <v>0</v>
      </c>
      <c r="J762" s="92" t="str">
        <f t="shared" si="82"/>
        <v>2082–2083</v>
      </c>
      <c r="K762" s="92"/>
      <c r="L762" s="103"/>
      <c r="M762" s="92"/>
      <c r="N762" s="101"/>
      <c r="O762" s="93"/>
      <c r="Q762" s="61"/>
    </row>
    <row r="763" spans="1:17" s="55" customFormat="1" ht="20.25" customHeight="1" x14ac:dyDescent="0.2">
      <c r="A763" s="56">
        <v>66993</v>
      </c>
      <c r="B763" s="57">
        <f t="shared" si="78"/>
        <v>0</v>
      </c>
      <c r="C763" s="150"/>
      <c r="D763" s="58">
        <f t="shared" si="79"/>
        <v>0</v>
      </c>
      <c r="E763" s="59">
        <f t="shared" si="77"/>
        <v>0</v>
      </c>
      <c r="F763" s="58">
        <f t="shared" si="80"/>
        <v>0</v>
      </c>
      <c r="G763" s="60" t="e">
        <f>IF(AND(C763&lt;&gt;"",SUM(G$32:G762)&lt;E$23),$E$23/$E$28,0)</f>
        <v>#N/A</v>
      </c>
      <c r="H763" s="58">
        <f t="shared" si="81"/>
        <v>0</v>
      </c>
      <c r="I763" s="58">
        <f t="shared" si="83"/>
        <v>0</v>
      </c>
      <c r="J763" s="92" t="str">
        <f t="shared" si="82"/>
        <v>2082–2083</v>
      </c>
      <c r="K763" s="92"/>
      <c r="L763" s="103"/>
      <c r="M763" s="92"/>
      <c r="N763" s="101"/>
      <c r="O763" s="93"/>
      <c r="Q763" s="61"/>
    </row>
    <row r="764" spans="1:17" s="55" customFormat="1" ht="20.25" customHeight="1" x14ac:dyDescent="0.2">
      <c r="A764" s="56">
        <v>67023</v>
      </c>
      <c r="B764" s="57">
        <f t="shared" si="78"/>
        <v>0</v>
      </c>
      <c r="C764" s="150"/>
      <c r="D764" s="58">
        <f t="shared" si="79"/>
        <v>0</v>
      </c>
      <c r="E764" s="59">
        <f t="shared" si="77"/>
        <v>0</v>
      </c>
      <c r="F764" s="58">
        <f t="shared" si="80"/>
        <v>0</v>
      </c>
      <c r="G764" s="60" t="e">
        <f>IF(AND(C764&lt;&gt;"",SUM(G$32:G763)&lt;E$23),$E$23/$E$28,0)</f>
        <v>#N/A</v>
      </c>
      <c r="H764" s="58">
        <f t="shared" si="81"/>
        <v>0</v>
      </c>
      <c r="I764" s="58">
        <f t="shared" si="83"/>
        <v>0</v>
      </c>
      <c r="J764" s="92" t="str">
        <f t="shared" si="82"/>
        <v>2083–2084</v>
      </c>
      <c r="K764" s="92"/>
      <c r="L764" s="103"/>
      <c r="M764" s="92"/>
      <c r="N764" s="101"/>
      <c r="O764" s="93"/>
      <c r="Q764" s="61"/>
    </row>
    <row r="765" spans="1:17" s="55" customFormat="1" ht="20.25" customHeight="1" x14ac:dyDescent="0.2">
      <c r="A765" s="56">
        <v>67054</v>
      </c>
      <c r="B765" s="57">
        <f t="shared" si="78"/>
        <v>0</v>
      </c>
      <c r="C765" s="150"/>
      <c r="D765" s="58">
        <f t="shared" si="79"/>
        <v>0</v>
      </c>
      <c r="E765" s="59">
        <f t="shared" si="77"/>
        <v>0</v>
      </c>
      <c r="F765" s="58">
        <f t="shared" si="80"/>
        <v>0</v>
      </c>
      <c r="G765" s="60" t="e">
        <f>IF(AND(C765&lt;&gt;"",SUM(G$32:G764)&lt;E$23),$E$23/$E$28,0)</f>
        <v>#N/A</v>
      </c>
      <c r="H765" s="58">
        <f t="shared" si="81"/>
        <v>0</v>
      </c>
      <c r="I765" s="58">
        <f t="shared" si="83"/>
        <v>0</v>
      </c>
      <c r="J765" s="92" t="str">
        <f t="shared" si="82"/>
        <v>2083–2084</v>
      </c>
      <c r="K765" s="92"/>
      <c r="L765" s="103"/>
      <c r="M765" s="92"/>
      <c r="N765" s="101"/>
      <c r="O765" s="93"/>
      <c r="Q765" s="61"/>
    </row>
    <row r="766" spans="1:17" s="55" customFormat="1" ht="20.25" customHeight="1" x14ac:dyDescent="0.2">
      <c r="A766" s="56">
        <v>67085</v>
      </c>
      <c r="B766" s="57">
        <f t="shared" si="78"/>
        <v>0</v>
      </c>
      <c r="C766" s="150"/>
      <c r="D766" s="58">
        <f t="shared" si="79"/>
        <v>0</v>
      </c>
      <c r="E766" s="59">
        <f t="shared" si="77"/>
        <v>0</v>
      </c>
      <c r="F766" s="58">
        <f t="shared" si="80"/>
        <v>0</v>
      </c>
      <c r="G766" s="60" t="e">
        <f>IF(AND(C766&lt;&gt;"",SUM(G$32:G765)&lt;E$23),$E$23/$E$28,0)</f>
        <v>#N/A</v>
      </c>
      <c r="H766" s="58">
        <f t="shared" si="81"/>
        <v>0</v>
      </c>
      <c r="I766" s="58">
        <f t="shared" si="83"/>
        <v>0</v>
      </c>
      <c r="J766" s="92" t="str">
        <f t="shared" si="82"/>
        <v>2083–2084</v>
      </c>
      <c r="K766" s="92"/>
      <c r="L766" s="103"/>
      <c r="M766" s="92"/>
      <c r="N766" s="101"/>
      <c r="O766" s="93"/>
      <c r="Q766" s="61"/>
    </row>
    <row r="767" spans="1:17" s="55" customFormat="1" ht="20.25" customHeight="1" x14ac:dyDescent="0.2">
      <c r="A767" s="56">
        <v>67115</v>
      </c>
      <c r="B767" s="57">
        <f t="shared" si="78"/>
        <v>0</v>
      </c>
      <c r="C767" s="150"/>
      <c r="D767" s="58">
        <f t="shared" si="79"/>
        <v>0</v>
      </c>
      <c r="E767" s="59">
        <f t="shared" si="77"/>
        <v>0</v>
      </c>
      <c r="F767" s="58">
        <f t="shared" si="80"/>
        <v>0</v>
      </c>
      <c r="G767" s="60" t="e">
        <f>IF(AND(C767&lt;&gt;"",SUM(G$32:G766)&lt;E$23),$E$23/$E$28,0)</f>
        <v>#N/A</v>
      </c>
      <c r="H767" s="58">
        <f t="shared" si="81"/>
        <v>0</v>
      </c>
      <c r="I767" s="58">
        <f t="shared" si="83"/>
        <v>0</v>
      </c>
      <c r="J767" s="92" t="str">
        <f t="shared" si="82"/>
        <v>2083–2084</v>
      </c>
      <c r="K767" s="92"/>
      <c r="L767" s="103"/>
      <c r="M767" s="92"/>
      <c r="N767" s="101"/>
      <c r="O767" s="93"/>
      <c r="Q767" s="61"/>
    </row>
    <row r="768" spans="1:17" s="55" customFormat="1" ht="20.25" customHeight="1" x14ac:dyDescent="0.2">
      <c r="A768" s="56">
        <v>67146</v>
      </c>
      <c r="B768" s="57">
        <f t="shared" si="78"/>
        <v>0</v>
      </c>
      <c r="C768" s="150"/>
      <c r="D768" s="58">
        <f t="shared" si="79"/>
        <v>0</v>
      </c>
      <c r="E768" s="59">
        <f t="shared" si="77"/>
        <v>0</v>
      </c>
      <c r="F768" s="58">
        <f t="shared" si="80"/>
        <v>0</v>
      </c>
      <c r="G768" s="60" t="e">
        <f>IF(AND(C768&lt;&gt;"",SUM(G$32:G767)&lt;E$23),$E$23/$E$28,0)</f>
        <v>#N/A</v>
      </c>
      <c r="H768" s="58">
        <f t="shared" si="81"/>
        <v>0</v>
      </c>
      <c r="I768" s="58">
        <f t="shared" si="83"/>
        <v>0</v>
      </c>
      <c r="J768" s="92" t="str">
        <f t="shared" si="82"/>
        <v>2083–2084</v>
      </c>
      <c r="K768" s="92"/>
      <c r="L768" s="103"/>
      <c r="M768" s="92"/>
      <c r="N768" s="101"/>
      <c r="O768" s="93"/>
      <c r="Q768" s="61"/>
    </row>
    <row r="769" spans="1:17" s="55" customFormat="1" ht="20.25" customHeight="1" x14ac:dyDescent="0.2">
      <c r="A769" s="56">
        <v>67176</v>
      </c>
      <c r="B769" s="57">
        <f t="shared" si="78"/>
        <v>0</v>
      </c>
      <c r="C769" s="150"/>
      <c r="D769" s="58">
        <f t="shared" si="79"/>
        <v>0</v>
      </c>
      <c r="E769" s="59">
        <f t="shared" si="77"/>
        <v>0</v>
      </c>
      <c r="F769" s="58">
        <f t="shared" si="80"/>
        <v>0</v>
      </c>
      <c r="G769" s="60" t="e">
        <f>IF(AND(C769&lt;&gt;"",SUM(G$32:G768)&lt;E$23),$E$23/$E$28,0)</f>
        <v>#N/A</v>
      </c>
      <c r="H769" s="58">
        <f t="shared" si="81"/>
        <v>0</v>
      </c>
      <c r="I769" s="58">
        <f t="shared" si="83"/>
        <v>0</v>
      </c>
      <c r="J769" s="92" t="str">
        <f t="shared" si="82"/>
        <v>2083–2084</v>
      </c>
      <c r="K769" s="92"/>
      <c r="L769" s="103"/>
      <c r="M769" s="92"/>
      <c r="N769" s="101"/>
      <c r="O769" s="93"/>
      <c r="Q769" s="61"/>
    </row>
    <row r="770" spans="1:17" s="55" customFormat="1" ht="20.25" customHeight="1" x14ac:dyDescent="0.2">
      <c r="A770" s="56">
        <v>67207</v>
      </c>
      <c r="B770" s="57">
        <f t="shared" si="78"/>
        <v>0</v>
      </c>
      <c r="C770" s="150"/>
      <c r="D770" s="58">
        <f t="shared" si="79"/>
        <v>0</v>
      </c>
      <c r="E770" s="59">
        <f t="shared" si="77"/>
        <v>0</v>
      </c>
      <c r="F770" s="58">
        <f t="shared" si="80"/>
        <v>0</v>
      </c>
      <c r="G770" s="60" t="e">
        <f>IF(AND(C770&lt;&gt;"",SUM(G$32:G769)&lt;E$23),$E$23/$E$28,0)</f>
        <v>#N/A</v>
      </c>
      <c r="H770" s="58">
        <f t="shared" si="81"/>
        <v>0</v>
      </c>
      <c r="I770" s="58">
        <f t="shared" si="83"/>
        <v>0</v>
      </c>
      <c r="J770" s="92" t="str">
        <f t="shared" si="82"/>
        <v>2083–2084</v>
      </c>
      <c r="K770" s="92"/>
      <c r="L770" s="103"/>
      <c r="M770" s="92"/>
      <c r="N770" s="101"/>
      <c r="O770" s="93"/>
      <c r="Q770" s="61"/>
    </row>
    <row r="771" spans="1:17" s="55" customFormat="1" ht="20.25" customHeight="1" x14ac:dyDescent="0.2">
      <c r="A771" s="56">
        <v>67238</v>
      </c>
      <c r="B771" s="57">
        <f t="shared" si="78"/>
        <v>0</v>
      </c>
      <c r="C771" s="150"/>
      <c r="D771" s="58">
        <f t="shared" si="79"/>
        <v>0</v>
      </c>
      <c r="E771" s="59">
        <f t="shared" si="77"/>
        <v>0</v>
      </c>
      <c r="F771" s="58">
        <f t="shared" si="80"/>
        <v>0</v>
      </c>
      <c r="G771" s="60" t="e">
        <f>IF(AND(C771&lt;&gt;"",SUM(G$32:G770)&lt;E$23),$E$23/$E$28,0)</f>
        <v>#N/A</v>
      </c>
      <c r="H771" s="58">
        <f t="shared" si="81"/>
        <v>0</v>
      </c>
      <c r="I771" s="58">
        <f t="shared" si="83"/>
        <v>0</v>
      </c>
      <c r="J771" s="92" t="str">
        <f t="shared" si="82"/>
        <v>2083–2084</v>
      </c>
      <c r="K771" s="92"/>
      <c r="L771" s="103"/>
      <c r="M771" s="92"/>
      <c r="N771" s="101"/>
      <c r="O771" s="93"/>
      <c r="Q771" s="61"/>
    </row>
    <row r="772" spans="1:17" s="55" customFormat="1" ht="20.25" customHeight="1" x14ac:dyDescent="0.2">
      <c r="A772" s="56">
        <v>67267</v>
      </c>
      <c r="B772" s="57">
        <f t="shared" si="78"/>
        <v>0</v>
      </c>
      <c r="C772" s="150"/>
      <c r="D772" s="58">
        <f t="shared" si="79"/>
        <v>0</v>
      </c>
      <c r="E772" s="59">
        <f t="shared" si="77"/>
        <v>0</v>
      </c>
      <c r="F772" s="58">
        <f t="shared" si="80"/>
        <v>0</v>
      </c>
      <c r="G772" s="60" t="e">
        <f>IF(AND(C772&lt;&gt;"",SUM(G$32:G771)&lt;E$23),$E$23/$E$28,0)</f>
        <v>#N/A</v>
      </c>
      <c r="H772" s="58">
        <f t="shared" si="81"/>
        <v>0</v>
      </c>
      <c r="I772" s="58">
        <f t="shared" si="83"/>
        <v>0</v>
      </c>
      <c r="J772" s="92" t="str">
        <f t="shared" si="82"/>
        <v>2083–2084</v>
      </c>
      <c r="K772" s="92"/>
      <c r="L772" s="103"/>
      <c r="M772" s="92"/>
      <c r="N772" s="101"/>
      <c r="O772" s="93"/>
      <c r="Q772" s="61"/>
    </row>
    <row r="773" spans="1:17" s="55" customFormat="1" ht="20.25" customHeight="1" x14ac:dyDescent="0.2">
      <c r="A773" s="56">
        <v>67298</v>
      </c>
      <c r="B773" s="57">
        <f t="shared" si="78"/>
        <v>0</v>
      </c>
      <c r="C773" s="150"/>
      <c r="D773" s="58">
        <f t="shared" si="79"/>
        <v>0</v>
      </c>
      <c r="E773" s="59">
        <f t="shared" si="77"/>
        <v>0</v>
      </c>
      <c r="F773" s="58">
        <f t="shared" si="80"/>
        <v>0</v>
      </c>
      <c r="G773" s="60" t="e">
        <f>IF(AND(C773&lt;&gt;"",SUM(G$32:G772)&lt;E$23),$E$23/$E$28,0)</f>
        <v>#N/A</v>
      </c>
      <c r="H773" s="58">
        <f t="shared" si="81"/>
        <v>0</v>
      </c>
      <c r="I773" s="58">
        <f t="shared" si="83"/>
        <v>0</v>
      </c>
      <c r="J773" s="92" t="str">
        <f t="shared" si="82"/>
        <v>2083–2084</v>
      </c>
      <c r="K773" s="92"/>
      <c r="L773" s="103"/>
      <c r="M773" s="92"/>
      <c r="N773" s="101"/>
      <c r="O773" s="93"/>
      <c r="Q773" s="61"/>
    </row>
    <row r="774" spans="1:17" s="55" customFormat="1" ht="20.25" customHeight="1" x14ac:dyDescent="0.2">
      <c r="A774" s="56">
        <v>67328</v>
      </c>
      <c r="B774" s="57">
        <f t="shared" si="78"/>
        <v>0</v>
      </c>
      <c r="C774" s="150"/>
      <c r="D774" s="58">
        <f t="shared" si="79"/>
        <v>0</v>
      </c>
      <c r="E774" s="59">
        <f t="shared" si="77"/>
        <v>0</v>
      </c>
      <c r="F774" s="58">
        <f t="shared" si="80"/>
        <v>0</v>
      </c>
      <c r="G774" s="60" t="e">
        <f>IF(AND(C774&lt;&gt;"",SUM(G$32:G773)&lt;E$23),$E$23/$E$28,0)</f>
        <v>#N/A</v>
      </c>
      <c r="H774" s="58">
        <f t="shared" si="81"/>
        <v>0</v>
      </c>
      <c r="I774" s="58">
        <f t="shared" si="83"/>
        <v>0</v>
      </c>
      <c r="J774" s="92" t="str">
        <f t="shared" si="82"/>
        <v>2083–2084</v>
      </c>
      <c r="K774" s="92"/>
      <c r="L774" s="103"/>
      <c r="M774" s="92"/>
      <c r="N774" s="101"/>
      <c r="O774" s="93"/>
      <c r="Q774" s="61"/>
    </row>
    <row r="775" spans="1:17" s="55" customFormat="1" ht="20.25" customHeight="1" x14ac:dyDescent="0.2">
      <c r="A775" s="56">
        <v>67359</v>
      </c>
      <c r="B775" s="57">
        <f t="shared" si="78"/>
        <v>0</v>
      </c>
      <c r="C775" s="150"/>
      <c r="D775" s="58">
        <f t="shared" si="79"/>
        <v>0</v>
      </c>
      <c r="E775" s="59">
        <f t="shared" si="77"/>
        <v>0</v>
      </c>
      <c r="F775" s="58">
        <f t="shared" si="80"/>
        <v>0</v>
      </c>
      <c r="G775" s="60" t="e">
        <f>IF(AND(C775&lt;&gt;"",SUM(G$32:G774)&lt;E$23),$E$23/$E$28,0)</f>
        <v>#N/A</v>
      </c>
      <c r="H775" s="58">
        <f t="shared" si="81"/>
        <v>0</v>
      </c>
      <c r="I775" s="58">
        <f t="shared" si="83"/>
        <v>0</v>
      </c>
      <c r="J775" s="92" t="str">
        <f t="shared" si="82"/>
        <v>2083–2084</v>
      </c>
      <c r="K775" s="92"/>
      <c r="L775" s="103"/>
      <c r="M775" s="92"/>
      <c r="N775" s="101"/>
      <c r="O775" s="93"/>
      <c r="Q775" s="61"/>
    </row>
    <row r="776" spans="1:17" s="55" customFormat="1" ht="20.25" customHeight="1" x14ac:dyDescent="0.2">
      <c r="A776" s="56">
        <v>67389</v>
      </c>
      <c r="B776" s="57">
        <f t="shared" si="78"/>
        <v>0</v>
      </c>
      <c r="C776" s="150"/>
      <c r="D776" s="58">
        <f t="shared" si="79"/>
        <v>0</v>
      </c>
      <c r="E776" s="59">
        <f t="shared" si="77"/>
        <v>0</v>
      </c>
      <c r="F776" s="58">
        <f t="shared" si="80"/>
        <v>0</v>
      </c>
      <c r="G776" s="60" t="e">
        <f>IF(AND(C776&lt;&gt;"",SUM(G$32:G775)&lt;E$23),$E$23/$E$28,0)</f>
        <v>#N/A</v>
      </c>
      <c r="H776" s="58">
        <f t="shared" si="81"/>
        <v>0</v>
      </c>
      <c r="I776" s="58">
        <f t="shared" si="83"/>
        <v>0</v>
      </c>
      <c r="J776" s="92" t="str">
        <f t="shared" si="82"/>
        <v>2084–2085</v>
      </c>
      <c r="K776" s="92"/>
      <c r="L776" s="103"/>
      <c r="M776" s="92"/>
      <c r="N776" s="101"/>
      <c r="O776" s="93"/>
      <c r="Q776" s="61"/>
    </row>
    <row r="777" spans="1:17" s="55" customFormat="1" ht="20.25" customHeight="1" x14ac:dyDescent="0.2">
      <c r="A777" s="56">
        <v>67420</v>
      </c>
      <c r="B777" s="57">
        <f t="shared" si="78"/>
        <v>0</v>
      </c>
      <c r="C777" s="150"/>
      <c r="D777" s="58">
        <f t="shared" si="79"/>
        <v>0</v>
      </c>
      <c r="E777" s="59">
        <f t="shared" si="77"/>
        <v>0</v>
      </c>
      <c r="F777" s="58">
        <f t="shared" si="80"/>
        <v>0</v>
      </c>
      <c r="G777" s="60" t="e">
        <f>IF(AND(C777&lt;&gt;"",SUM(G$32:G776)&lt;E$23),$E$23/$E$28,0)</f>
        <v>#N/A</v>
      </c>
      <c r="H777" s="58">
        <f t="shared" si="81"/>
        <v>0</v>
      </c>
      <c r="I777" s="58">
        <f t="shared" si="83"/>
        <v>0</v>
      </c>
      <c r="J777" s="92" t="str">
        <f t="shared" si="82"/>
        <v>2084–2085</v>
      </c>
      <c r="K777" s="92"/>
      <c r="L777" s="103"/>
      <c r="M777" s="92"/>
      <c r="N777" s="101"/>
      <c r="O777" s="93"/>
      <c r="Q777" s="61"/>
    </row>
    <row r="778" spans="1:17" s="55" customFormat="1" ht="20.25" customHeight="1" x14ac:dyDescent="0.2">
      <c r="A778" s="56">
        <v>67451</v>
      </c>
      <c r="B778" s="57">
        <f t="shared" si="78"/>
        <v>0</v>
      </c>
      <c r="C778" s="150"/>
      <c r="D778" s="58">
        <f t="shared" si="79"/>
        <v>0</v>
      </c>
      <c r="E778" s="59">
        <f t="shared" si="77"/>
        <v>0</v>
      </c>
      <c r="F778" s="58">
        <f t="shared" si="80"/>
        <v>0</v>
      </c>
      <c r="G778" s="60" t="e">
        <f>IF(AND(C778&lt;&gt;"",SUM(G$32:G777)&lt;E$23),$E$23/$E$28,0)</f>
        <v>#N/A</v>
      </c>
      <c r="H778" s="58">
        <f t="shared" si="81"/>
        <v>0</v>
      </c>
      <c r="I778" s="58">
        <f t="shared" si="83"/>
        <v>0</v>
      </c>
      <c r="J778" s="92" t="str">
        <f t="shared" si="82"/>
        <v>2084–2085</v>
      </c>
      <c r="K778" s="92"/>
      <c r="L778" s="103"/>
      <c r="M778" s="92"/>
      <c r="N778" s="101"/>
      <c r="O778" s="93"/>
      <c r="Q778" s="61"/>
    </row>
    <row r="779" spans="1:17" s="55" customFormat="1" ht="20.25" customHeight="1" x14ac:dyDescent="0.2">
      <c r="A779" s="56">
        <v>67481</v>
      </c>
      <c r="B779" s="57">
        <f t="shared" si="78"/>
        <v>0</v>
      </c>
      <c r="C779" s="150"/>
      <c r="D779" s="58">
        <f t="shared" si="79"/>
        <v>0</v>
      </c>
      <c r="E779" s="59">
        <f t="shared" si="77"/>
        <v>0</v>
      </c>
      <c r="F779" s="58">
        <f t="shared" si="80"/>
        <v>0</v>
      </c>
      <c r="G779" s="60" t="e">
        <f>IF(AND(C779&lt;&gt;"",SUM(G$32:G778)&lt;E$23),$E$23/$E$28,0)</f>
        <v>#N/A</v>
      </c>
      <c r="H779" s="58">
        <f t="shared" si="81"/>
        <v>0</v>
      </c>
      <c r="I779" s="58">
        <f t="shared" si="83"/>
        <v>0</v>
      </c>
      <c r="J779" s="92" t="str">
        <f t="shared" si="82"/>
        <v>2084–2085</v>
      </c>
      <c r="K779" s="92"/>
      <c r="L779" s="103"/>
      <c r="M779" s="92"/>
      <c r="N779" s="101"/>
      <c r="O779" s="93"/>
      <c r="Q779" s="61"/>
    </row>
    <row r="780" spans="1:17" s="55" customFormat="1" ht="20.25" customHeight="1" x14ac:dyDescent="0.2">
      <c r="A780" s="56">
        <v>67512</v>
      </c>
      <c r="B780" s="57">
        <f t="shared" si="78"/>
        <v>0</v>
      </c>
      <c r="C780" s="150"/>
      <c r="D780" s="58">
        <f t="shared" si="79"/>
        <v>0</v>
      </c>
      <c r="E780" s="59">
        <f t="shared" si="77"/>
        <v>0</v>
      </c>
      <c r="F780" s="58">
        <f t="shared" si="80"/>
        <v>0</v>
      </c>
      <c r="G780" s="60" t="e">
        <f>IF(AND(C780&lt;&gt;"",SUM(G$32:G779)&lt;E$23),$E$23/$E$28,0)</f>
        <v>#N/A</v>
      </c>
      <c r="H780" s="58">
        <f t="shared" si="81"/>
        <v>0</v>
      </c>
      <c r="I780" s="58">
        <f t="shared" si="83"/>
        <v>0</v>
      </c>
      <c r="J780" s="92" t="str">
        <f t="shared" si="82"/>
        <v>2084–2085</v>
      </c>
      <c r="K780" s="92"/>
      <c r="L780" s="103"/>
      <c r="M780" s="92"/>
      <c r="N780" s="101"/>
      <c r="O780" s="93"/>
      <c r="Q780" s="61"/>
    </row>
    <row r="781" spans="1:17" s="55" customFormat="1" ht="20.25" customHeight="1" x14ac:dyDescent="0.2">
      <c r="A781" s="56">
        <v>67542</v>
      </c>
      <c r="B781" s="57">
        <f t="shared" si="78"/>
        <v>0</v>
      </c>
      <c r="C781" s="150"/>
      <c r="D781" s="58">
        <f t="shared" si="79"/>
        <v>0</v>
      </c>
      <c r="E781" s="59">
        <f t="shared" si="77"/>
        <v>0</v>
      </c>
      <c r="F781" s="58">
        <f t="shared" si="80"/>
        <v>0</v>
      </c>
      <c r="G781" s="60" t="e">
        <f>IF(AND(C781&lt;&gt;"",SUM(G$32:G780)&lt;E$23),$E$23/$E$28,0)</f>
        <v>#N/A</v>
      </c>
      <c r="H781" s="58">
        <f t="shared" si="81"/>
        <v>0</v>
      </c>
      <c r="I781" s="58">
        <f t="shared" si="83"/>
        <v>0</v>
      </c>
      <c r="J781" s="92" t="str">
        <f t="shared" si="82"/>
        <v>2084–2085</v>
      </c>
      <c r="K781" s="92"/>
      <c r="L781" s="103"/>
      <c r="M781" s="92"/>
      <c r="N781" s="101"/>
      <c r="O781" s="93"/>
      <c r="Q781" s="61"/>
    </row>
    <row r="782" spans="1:17" s="55" customFormat="1" ht="20.25" customHeight="1" x14ac:dyDescent="0.2">
      <c r="A782" s="56">
        <v>67573</v>
      </c>
      <c r="B782" s="57">
        <f t="shared" si="78"/>
        <v>0</v>
      </c>
      <c r="C782" s="150"/>
      <c r="D782" s="58">
        <f t="shared" si="79"/>
        <v>0</v>
      </c>
      <c r="E782" s="59">
        <f t="shared" si="77"/>
        <v>0</v>
      </c>
      <c r="F782" s="58">
        <f t="shared" si="80"/>
        <v>0</v>
      </c>
      <c r="G782" s="60" t="e">
        <f>IF(AND(C782&lt;&gt;"",SUM(G$32:G781)&lt;E$23),$E$23/$E$28,0)</f>
        <v>#N/A</v>
      </c>
      <c r="H782" s="58">
        <f t="shared" si="81"/>
        <v>0</v>
      </c>
      <c r="I782" s="58">
        <f t="shared" si="83"/>
        <v>0</v>
      </c>
      <c r="J782" s="92" t="str">
        <f t="shared" si="82"/>
        <v>2084–2085</v>
      </c>
      <c r="K782" s="92"/>
      <c r="L782" s="103"/>
      <c r="M782" s="92"/>
      <c r="N782" s="101"/>
      <c r="O782" s="93"/>
      <c r="Q782" s="61"/>
    </row>
    <row r="783" spans="1:17" s="55" customFormat="1" ht="20.25" customHeight="1" x14ac:dyDescent="0.2">
      <c r="A783" s="56">
        <v>67604</v>
      </c>
      <c r="B783" s="57">
        <f t="shared" si="78"/>
        <v>0</v>
      </c>
      <c r="C783" s="150"/>
      <c r="D783" s="58">
        <f t="shared" si="79"/>
        <v>0</v>
      </c>
      <c r="E783" s="59">
        <f t="shared" si="77"/>
        <v>0</v>
      </c>
      <c r="F783" s="58">
        <f t="shared" si="80"/>
        <v>0</v>
      </c>
      <c r="G783" s="60" t="e">
        <f>IF(AND(C783&lt;&gt;"",SUM(G$32:G782)&lt;E$23),$E$23/$E$28,0)</f>
        <v>#N/A</v>
      </c>
      <c r="H783" s="58">
        <f t="shared" si="81"/>
        <v>0</v>
      </c>
      <c r="I783" s="58">
        <f t="shared" si="83"/>
        <v>0</v>
      </c>
      <c r="J783" s="92" t="str">
        <f t="shared" si="82"/>
        <v>2084–2085</v>
      </c>
      <c r="K783" s="92"/>
      <c r="L783" s="103"/>
      <c r="M783" s="92"/>
      <c r="N783" s="101"/>
      <c r="O783" s="93"/>
      <c r="Q783" s="61"/>
    </row>
    <row r="784" spans="1:17" s="55" customFormat="1" ht="20.25" customHeight="1" x14ac:dyDescent="0.2">
      <c r="A784" s="56">
        <v>67632</v>
      </c>
      <c r="B784" s="57">
        <f t="shared" si="78"/>
        <v>0</v>
      </c>
      <c r="C784" s="150"/>
      <c r="D784" s="58">
        <f t="shared" si="79"/>
        <v>0</v>
      </c>
      <c r="E784" s="59">
        <f t="shared" si="77"/>
        <v>0</v>
      </c>
      <c r="F784" s="58">
        <f t="shared" si="80"/>
        <v>0</v>
      </c>
      <c r="G784" s="60" t="e">
        <f>IF(AND(C784&lt;&gt;"",SUM(G$32:G783)&lt;E$23),$E$23/$E$28,0)</f>
        <v>#N/A</v>
      </c>
      <c r="H784" s="58">
        <f t="shared" si="81"/>
        <v>0</v>
      </c>
      <c r="I784" s="58">
        <f t="shared" si="83"/>
        <v>0</v>
      </c>
      <c r="J784" s="92" t="str">
        <f t="shared" si="82"/>
        <v>2084–2085</v>
      </c>
      <c r="K784" s="92"/>
      <c r="L784" s="103"/>
      <c r="M784" s="92"/>
      <c r="N784" s="101"/>
      <c r="O784" s="93"/>
      <c r="Q784" s="61"/>
    </row>
    <row r="785" spans="1:17" s="55" customFormat="1" ht="20.25" customHeight="1" x14ac:dyDescent="0.2">
      <c r="A785" s="56">
        <v>67663</v>
      </c>
      <c r="B785" s="57">
        <f t="shared" si="78"/>
        <v>0</v>
      </c>
      <c r="C785" s="150"/>
      <c r="D785" s="58">
        <f t="shared" si="79"/>
        <v>0</v>
      </c>
      <c r="E785" s="59">
        <f t="shared" si="77"/>
        <v>0</v>
      </c>
      <c r="F785" s="58">
        <f t="shared" si="80"/>
        <v>0</v>
      </c>
      <c r="G785" s="60" t="e">
        <f>IF(AND(C785&lt;&gt;"",SUM(G$32:G784)&lt;E$23),$E$23/$E$28,0)</f>
        <v>#N/A</v>
      </c>
      <c r="H785" s="58">
        <f t="shared" si="81"/>
        <v>0</v>
      </c>
      <c r="I785" s="58">
        <f t="shared" si="83"/>
        <v>0</v>
      </c>
      <c r="J785" s="92" t="str">
        <f t="shared" si="82"/>
        <v>2084–2085</v>
      </c>
      <c r="K785" s="92"/>
      <c r="L785" s="103"/>
      <c r="M785" s="92"/>
      <c r="N785" s="101"/>
      <c r="O785" s="93"/>
      <c r="Q785" s="61"/>
    </row>
    <row r="786" spans="1:17" s="55" customFormat="1" ht="20.25" customHeight="1" x14ac:dyDescent="0.2">
      <c r="A786" s="56">
        <v>67693</v>
      </c>
      <c r="B786" s="57">
        <f t="shared" si="78"/>
        <v>0</v>
      </c>
      <c r="C786" s="150"/>
      <c r="D786" s="58">
        <f t="shared" si="79"/>
        <v>0</v>
      </c>
      <c r="E786" s="59">
        <f t="shared" si="77"/>
        <v>0</v>
      </c>
      <c r="F786" s="58">
        <f t="shared" si="80"/>
        <v>0</v>
      </c>
      <c r="G786" s="60" t="e">
        <f>IF(AND(C786&lt;&gt;"",SUM(G$32:G785)&lt;E$23),$E$23/$E$28,0)</f>
        <v>#N/A</v>
      </c>
      <c r="H786" s="58">
        <f t="shared" si="81"/>
        <v>0</v>
      </c>
      <c r="I786" s="58">
        <f t="shared" si="83"/>
        <v>0</v>
      </c>
      <c r="J786" s="92" t="str">
        <f t="shared" si="82"/>
        <v>2084–2085</v>
      </c>
      <c r="K786" s="92"/>
      <c r="L786" s="103"/>
      <c r="M786" s="92"/>
      <c r="N786" s="101"/>
      <c r="O786" s="93"/>
      <c r="Q786" s="61"/>
    </row>
    <row r="787" spans="1:17" s="55" customFormat="1" ht="20.25" customHeight="1" x14ac:dyDescent="0.2">
      <c r="A787" s="56">
        <v>67724</v>
      </c>
      <c r="B787" s="57">
        <f t="shared" si="78"/>
        <v>0</v>
      </c>
      <c r="C787" s="150"/>
      <c r="D787" s="58">
        <f t="shared" si="79"/>
        <v>0</v>
      </c>
      <c r="E787" s="59">
        <f t="shared" si="77"/>
        <v>0</v>
      </c>
      <c r="F787" s="58">
        <f t="shared" si="80"/>
        <v>0</v>
      </c>
      <c r="G787" s="60" t="e">
        <f>IF(AND(C787&lt;&gt;"",SUM(G$32:G786)&lt;E$23),$E$23/$E$28,0)</f>
        <v>#N/A</v>
      </c>
      <c r="H787" s="58">
        <f t="shared" si="81"/>
        <v>0</v>
      </c>
      <c r="I787" s="58">
        <f t="shared" si="83"/>
        <v>0</v>
      </c>
      <c r="J787" s="92" t="str">
        <f t="shared" si="82"/>
        <v>2084–2085</v>
      </c>
      <c r="K787" s="92"/>
      <c r="L787" s="103"/>
      <c r="M787" s="92"/>
      <c r="N787" s="101"/>
      <c r="O787" s="93"/>
      <c r="Q787" s="61"/>
    </row>
    <row r="788" spans="1:17" s="55" customFormat="1" ht="20.25" customHeight="1" x14ac:dyDescent="0.2">
      <c r="A788" s="56">
        <v>67754</v>
      </c>
      <c r="B788" s="57">
        <f t="shared" si="78"/>
        <v>0</v>
      </c>
      <c r="C788" s="150"/>
      <c r="D788" s="58">
        <f t="shared" si="79"/>
        <v>0</v>
      </c>
      <c r="E788" s="59">
        <f t="shared" si="77"/>
        <v>0</v>
      </c>
      <c r="F788" s="58">
        <f t="shared" si="80"/>
        <v>0</v>
      </c>
      <c r="G788" s="60" t="e">
        <f>IF(AND(C788&lt;&gt;"",SUM(G$32:G787)&lt;E$23),$E$23/$E$28,0)</f>
        <v>#N/A</v>
      </c>
      <c r="H788" s="58">
        <f t="shared" si="81"/>
        <v>0</v>
      </c>
      <c r="I788" s="58">
        <f t="shared" si="83"/>
        <v>0</v>
      </c>
      <c r="J788" s="92" t="str">
        <f t="shared" si="82"/>
        <v>2085–2086</v>
      </c>
      <c r="K788" s="92"/>
      <c r="L788" s="103"/>
      <c r="M788" s="92"/>
      <c r="N788" s="101"/>
      <c r="O788" s="93"/>
      <c r="Q788" s="61"/>
    </row>
    <row r="789" spans="1:17" s="55" customFormat="1" ht="20.25" customHeight="1" x14ac:dyDescent="0.2">
      <c r="A789" s="56">
        <v>67785</v>
      </c>
      <c r="B789" s="57">
        <f t="shared" si="78"/>
        <v>0</v>
      </c>
      <c r="C789" s="150"/>
      <c r="D789" s="58">
        <f t="shared" si="79"/>
        <v>0</v>
      </c>
      <c r="E789" s="59">
        <f t="shared" si="77"/>
        <v>0</v>
      </c>
      <c r="F789" s="58">
        <f t="shared" si="80"/>
        <v>0</v>
      </c>
      <c r="G789" s="60" t="e">
        <f>IF(AND(C789&lt;&gt;"",SUM(G$32:G788)&lt;E$23),$E$23/$E$28,0)</f>
        <v>#N/A</v>
      </c>
      <c r="H789" s="58">
        <f t="shared" si="81"/>
        <v>0</v>
      </c>
      <c r="I789" s="58">
        <f t="shared" si="83"/>
        <v>0</v>
      </c>
      <c r="J789" s="92" t="str">
        <f t="shared" si="82"/>
        <v>2085–2086</v>
      </c>
      <c r="K789" s="92"/>
      <c r="L789" s="103"/>
      <c r="M789" s="92"/>
      <c r="N789" s="101"/>
      <c r="O789" s="93"/>
      <c r="Q789" s="61"/>
    </row>
    <row r="790" spans="1:17" s="55" customFormat="1" ht="20.25" customHeight="1" x14ac:dyDescent="0.2">
      <c r="A790" s="56">
        <v>67816</v>
      </c>
      <c r="B790" s="57">
        <f t="shared" si="78"/>
        <v>0</v>
      </c>
      <c r="C790" s="150"/>
      <c r="D790" s="58">
        <f t="shared" si="79"/>
        <v>0</v>
      </c>
      <c r="E790" s="59">
        <f t="shared" si="77"/>
        <v>0</v>
      </c>
      <c r="F790" s="58">
        <f t="shared" si="80"/>
        <v>0</v>
      </c>
      <c r="G790" s="60" t="e">
        <f>IF(AND(C790&lt;&gt;"",SUM(G$32:G789)&lt;E$23),$E$23/$E$28,0)</f>
        <v>#N/A</v>
      </c>
      <c r="H790" s="58">
        <f t="shared" si="81"/>
        <v>0</v>
      </c>
      <c r="I790" s="58">
        <f t="shared" si="83"/>
        <v>0</v>
      </c>
      <c r="J790" s="92" t="str">
        <f t="shared" si="82"/>
        <v>2085–2086</v>
      </c>
      <c r="K790" s="92"/>
      <c r="L790" s="103"/>
      <c r="M790" s="92"/>
      <c r="N790" s="101"/>
      <c r="O790" s="93"/>
      <c r="Q790" s="61"/>
    </row>
    <row r="791" spans="1:17" s="55" customFormat="1" ht="20.25" customHeight="1" x14ac:dyDescent="0.2">
      <c r="A791" s="56">
        <v>67846</v>
      </c>
      <c r="B791" s="57">
        <f t="shared" si="78"/>
        <v>0</v>
      </c>
      <c r="C791" s="150"/>
      <c r="D791" s="58">
        <f t="shared" si="79"/>
        <v>0</v>
      </c>
      <c r="E791" s="59">
        <f t="shared" si="77"/>
        <v>0</v>
      </c>
      <c r="F791" s="58">
        <f t="shared" si="80"/>
        <v>0</v>
      </c>
      <c r="G791" s="60" t="e">
        <f>IF(AND(C791&lt;&gt;"",SUM(G$32:G790)&lt;E$23),$E$23/$E$28,0)</f>
        <v>#N/A</v>
      </c>
      <c r="H791" s="58">
        <f t="shared" si="81"/>
        <v>0</v>
      </c>
      <c r="I791" s="58">
        <f t="shared" si="83"/>
        <v>0</v>
      </c>
      <c r="J791" s="92" t="str">
        <f t="shared" si="82"/>
        <v>2085–2086</v>
      </c>
      <c r="K791" s="92"/>
      <c r="L791" s="103"/>
      <c r="M791" s="92"/>
      <c r="N791" s="101"/>
      <c r="O791" s="93"/>
      <c r="Q791" s="61"/>
    </row>
    <row r="792" spans="1:17" s="55" customFormat="1" ht="20.25" customHeight="1" x14ac:dyDescent="0.2">
      <c r="A792" s="56">
        <v>67877</v>
      </c>
      <c r="B792" s="57">
        <f t="shared" si="78"/>
        <v>0</v>
      </c>
      <c r="C792" s="150"/>
      <c r="D792" s="58">
        <f t="shared" si="79"/>
        <v>0</v>
      </c>
      <c r="E792" s="59">
        <f t="shared" si="77"/>
        <v>0</v>
      </c>
      <c r="F792" s="58">
        <f t="shared" si="80"/>
        <v>0</v>
      </c>
      <c r="G792" s="60" t="e">
        <f>IF(AND(C792&lt;&gt;"",SUM(G$32:G791)&lt;E$23),$E$23/$E$28,0)</f>
        <v>#N/A</v>
      </c>
      <c r="H792" s="58">
        <f t="shared" si="81"/>
        <v>0</v>
      </c>
      <c r="I792" s="58">
        <f t="shared" si="83"/>
        <v>0</v>
      </c>
      <c r="J792" s="92" t="str">
        <f t="shared" si="82"/>
        <v>2085–2086</v>
      </c>
      <c r="K792" s="92"/>
      <c r="L792" s="103"/>
      <c r="M792" s="92"/>
      <c r="N792" s="101"/>
      <c r="O792" s="93"/>
      <c r="Q792" s="61"/>
    </row>
    <row r="793" spans="1:17" s="55" customFormat="1" ht="20.25" customHeight="1" x14ac:dyDescent="0.2">
      <c r="A793" s="56">
        <v>67907</v>
      </c>
      <c r="B793" s="57">
        <f t="shared" si="78"/>
        <v>0</v>
      </c>
      <c r="C793" s="150"/>
      <c r="D793" s="58">
        <f t="shared" si="79"/>
        <v>0</v>
      </c>
      <c r="E793" s="59">
        <f t="shared" si="77"/>
        <v>0</v>
      </c>
      <c r="F793" s="58">
        <f t="shared" si="80"/>
        <v>0</v>
      </c>
      <c r="G793" s="60" t="e">
        <f>IF(AND(C793&lt;&gt;"",SUM(G$32:G792)&lt;E$23),$E$23/$E$28,0)</f>
        <v>#N/A</v>
      </c>
      <c r="H793" s="58">
        <f t="shared" si="81"/>
        <v>0</v>
      </c>
      <c r="I793" s="58">
        <f t="shared" si="83"/>
        <v>0</v>
      </c>
      <c r="J793" s="92" t="str">
        <f t="shared" si="82"/>
        <v>2085–2086</v>
      </c>
      <c r="K793" s="92"/>
      <c r="L793" s="103"/>
      <c r="M793" s="92"/>
      <c r="N793" s="101"/>
      <c r="O793" s="93"/>
      <c r="Q793" s="61"/>
    </row>
    <row r="794" spans="1:17" s="55" customFormat="1" ht="20.25" customHeight="1" x14ac:dyDescent="0.2">
      <c r="A794" s="56">
        <v>67938</v>
      </c>
      <c r="B794" s="57">
        <f t="shared" si="78"/>
        <v>0</v>
      </c>
      <c r="C794" s="150"/>
      <c r="D794" s="58">
        <f t="shared" si="79"/>
        <v>0</v>
      </c>
      <c r="E794" s="59">
        <f t="shared" si="77"/>
        <v>0</v>
      </c>
      <c r="F794" s="58">
        <f t="shared" si="80"/>
        <v>0</v>
      </c>
      <c r="G794" s="60" t="e">
        <f>IF(AND(C794&lt;&gt;"",SUM(G$32:G793)&lt;E$23),$E$23/$E$28,0)</f>
        <v>#N/A</v>
      </c>
      <c r="H794" s="58">
        <f t="shared" si="81"/>
        <v>0</v>
      </c>
      <c r="I794" s="58">
        <f t="shared" si="83"/>
        <v>0</v>
      </c>
      <c r="J794" s="92" t="str">
        <f t="shared" si="82"/>
        <v>2085–2086</v>
      </c>
      <c r="K794" s="92"/>
      <c r="L794" s="103"/>
      <c r="M794" s="92"/>
      <c r="N794" s="101"/>
      <c r="O794" s="93"/>
      <c r="Q794" s="61"/>
    </row>
    <row r="795" spans="1:17" s="55" customFormat="1" ht="20.25" customHeight="1" x14ac:dyDescent="0.2">
      <c r="A795" s="56">
        <v>67969</v>
      </c>
      <c r="B795" s="57">
        <f t="shared" si="78"/>
        <v>0</v>
      </c>
      <c r="C795" s="150"/>
      <c r="D795" s="58">
        <f t="shared" si="79"/>
        <v>0</v>
      </c>
      <c r="E795" s="59">
        <f t="shared" si="77"/>
        <v>0</v>
      </c>
      <c r="F795" s="58">
        <f t="shared" si="80"/>
        <v>0</v>
      </c>
      <c r="G795" s="60" t="e">
        <f>IF(AND(C795&lt;&gt;"",SUM(G$32:G794)&lt;E$23),$E$23/$E$28,0)</f>
        <v>#N/A</v>
      </c>
      <c r="H795" s="58">
        <f t="shared" si="81"/>
        <v>0</v>
      </c>
      <c r="I795" s="58">
        <f t="shared" si="83"/>
        <v>0</v>
      </c>
      <c r="J795" s="92" t="str">
        <f t="shared" si="82"/>
        <v>2085–2086</v>
      </c>
      <c r="K795" s="92"/>
      <c r="L795" s="103"/>
      <c r="M795" s="92"/>
      <c r="N795" s="101"/>
      <c r="O795" s="93"/>
      <c r="Q795" s="61"/>
    </row>
    <row r="796" spans="1:17" s="55" customFormat="1" ht="20.25" customHeight="1" x14ac:dyDescent="0.2">
      <c r="A796" s="56">
        <v>67997</v>
      </c>
      <c r="B796" s="57">
        <f t="shared" si="78"/>
        <v>0</v>
      </c>
      <c r="C796" s="150"/>
      <c r="D796" s="58">
        <f t="shared" si="79"/>
        <v>0</v>
      </c>
      <c r="E796" s="59">
        <f t="shared" si="77"/>
        <v>0</v>
      </c>
      <c r="F796" s="58">
        <f t="shared" si="80"/>
        <v>0</v>
      </c>
      <c r="G796" s="60" t="e">
        <f>IF(AND(C796&lt;&gt;"",SUM(G$32:G795)&lt;E$23),$E$23/$E$28,0)</f>
        <v>#N/A</v>
      </c>
      <c r="H796" s="58">
        <f t="shared" si="81"/>
        <v>0</v>
      </c>
      <c r="I796" s="58">
        <f t="shared" si="83"/>
        <v>0</v>
      </c>
      <c r="J796" s="92" t="str">
        <f t="shared" si="82"/>
        <v>2085–2086</v>
      </c>
      <c r="K796" s="92"/>
      <c r="L796" s="103"/>
      <c r="M796" s="92"/>
      <c r="N796" s="101"/>
      <c r="O796" s="93"/>
      <c r="Q796" s="61"/>
    </row>
    <row r="797" spans="1:17" s="55" customFormat="1" ht="20.25" customHeight="1" x14ac:dyDescent="0.2">
      <c r="A797" s="56">
        <v>68028</v>
      </c>
      <c r="B797" s="57">
        <f t="shared" si="78"/>
        <v>0</v>
      </c>
      <c r="C797" s="150"/>
      <c r="D797" s="58">
        <f t="shared" si="79"/>
        <v>0</v>
      </c>
      <c r="E797" s="59">
        <f t="shared" si="77"/>
        <v>0</v>
      </c>
      <c r="F797" s="58">
        <f t="shared" si="80"/>
        <v>0</v>
      </c>
      <c r="G797" s="60" t="e">
        <f>IF(AND(C797&lt;&gt;"",SUM(G$32:G796)&lt;E$23),$E$23/$E$28,0)</f>
        <v>#N/A</v>
      </c>
      <c r="H797" s="58">
        <f t="shared" si="81"/>
        <v>0</v>
      </c>
      <c r="I797" s="58">
        <f t="shared" si="83"/>
        <v>0</v>
      </c>
      <c r="J797" s="92" t="str">
        <f t="shared" si="82"/>
        <v>2085–2086</v>
      </c>
      <c r="K797" s="92"/>
      <c r="L797" s="103"/>
      <c r="M797" s="92"/>
      <c r="N797" s="101"/>
      <c r="O797" s="93"/>
      <c r="Q797" s="61"/>
    </row>
    <row r="798" spans="1:17" s="55" customFormat="1" ht="20.25" customHeight="1" x14ac:dyDescent="0.2">
      <c r="A798" s="56">
        <v>68058</v>
      </c>
      <c r="B798" s="57">
        <f t="shared" si="78"/>
        <v>0</v>
      </c>
      <c r="C798" s="150"/>
      <c r="D798" s="58">
        <f t="shared" si="79"/>
        <v>0</v>
      </c>
      <c r="E798" s="59">
        <f t="shared" si="77"/>
        <v>0</v>
      </c>
      <c r="F798" s="58">
        <f t="shared" si="80"/>
        <v>0</v>
      </c>
      <c r="G798" s="60" t="e">
        <f>IF(AND(C798&lt;&gt;"",SUM(G$32:G797)&lt;E$23),$E$23/$E$28,0)</f>
        <v>#N/A</v>
      </c>
      <c r="H798" s="58">
        <f t="shared" si="81"/>
        <v>0</v>
      </c>
      <c r="I798" s="58">
        <f t="shared" si="83"/>
        <v>0</v>
      </c>
      <c r="J798" s="92" t="str">
        <f t="shared" si="82"/>
        <v>2085–2086</v>
      </c>
      <c r="K798" s="92"/>
      <c r="L798" s="103"/>
      <c r="M798" s="92"/>
      <c r="N798" s="101"/>
      <c r="O798" s="93"/>
      <c r="Q798" s="61"/>
    </row>
    <row r="799" spans="1:17" s="55" customFormat="1" ht="20.25" customHeight="1" x14ac:dyDescent="0.2">
      <c r="A799" s="56">
        <v>68089</v>
      </c>
      <c r="B799" s="57">
        <f t="shared" si="78"/>
        <v>0</v>
      </c>
      <c r="C799" s="150"/>
      <c r="D799" s="58">
        <f t="shared" si="79"/>
        <v>0</v>
      </c>
      <c r="E799" s="59">
        <f t="shared" si="77"/>
        <v>0</v>
      </c>
      <c r="F799" s="58">
        <f t="shared" si="80"/>
        <v>0</v>
      </c>
      <c r="G799" s="60" t="e">
        <f>IF(AND(C799&lt;&gt;"",SUM(G$32:G798)&lt;E$23),$E$23/$E$28,0)</f>
        <v>#N/A</v>
      </c>
      <c r="H799" s="58">
        <f t="shared" si="81"/>
        <v>0</v>
      </c>
      <c r="I799" s="58">
        <f t="shared" si="83"/>
        <v>0</v>
      </c>
      <c r="J799" s="92" t="str">
        <f t="shared" si="82"/>
        <v>2085–2086</v>
      </c>
      <c r="K799" s="92"/>
      <c r="L799" s="103"/>
      <c r="M799" s="92"/>
      <c r="N799" s="101"/>
      <c r="O799" s="93"/>
      <c r="Q799" s="61"/>
    </row>
    <row r="800" spans="1:17" s="55" customFormat="1" ht="20.25" customHeight="1" x14ac:dyDescent="0.2">
      <c r="A800" s="56">
        <v>68119</v>
      </c>
      <c r="B800" s="57">
        <f t="shared" si="78"/>
        <v>0</v>
      </c>
      <c r="C800" s="150"/>
      <c r="D800" s="58">
        <f t="shared" si="79"/>
        <v>0</v>
      </c>
      <c r="E800" s="59">
        <f t="shared" ref="E800:E863" si="84">C800-D800</f>
        <v>0</v>
      </c>
      <c r="F800" s="58">
        <f t="shared" si="80"/>
        <v>0</v>
      </c>
      <c r="G800" s="60" t="e">
        <f>IF(AND(C800&lt;&gt;"",SUM(G$32:G799)&lt;E$23),$E$23/$E$28,0)</f>
        <v>#N/A</v>
      </c>
      <c r="H800" s="58">
        <f t="shared" si="81"/>
        <v>0</v>
      </c>
      <c r="I800" s="58">
        <f t="shared" si="83"/>
        <v>0</v>
      </c>
      <c r="J800" s="92" t="str">
        <f t="shared" si="82"/>
        <v>2086–2087</v>
      </c>
      <c r="K800" s="92"/>
      <c r="L800" s="103"/>
      <c r="M800" s="92"/>
      <c r="N800" s="101"/>
      <c r="O800" s="93"/>
      <c r="Q800" s="61"/>
    </row>
    <row r="801" spans="1:17" s="55" customFormat="1" ht="20.25" customHeight="1" x14ac:dyDescent="0.2">
      <c r="A801" s="56">
        <v>68150</v>
      </c>
      <c r="B801" s="57">
        <f t="shared" ref="B801:B864" si="85">IF(C801&gt;0,C801*-1,C801)</f>
        <v>0</v>
      </c>
      <c r="C801" s="150"/>
      <c r="D801" s="58">
        <f t="shared" ref="D801:D864" si="86">IF(C801="",0,IF($E$14="Beginning",IF(C800&lt;&gt;"",$F800*$E$7/12,0),IF(C800&lt;&gt;"",$F800*$E$7/12,$E$21*$E$7/12)))</f>
        <v>0</v>
      </c>
      <c r="E801" s="59">
        <f t="shared" si="84"/>
        <v>0</v>
      </c>
      <c r="F801" s="58">
        <f t="shared" ref="F801:F864" si="87">IF(C801="",0,IF(C800="",$E$21-E801,IF(C801&lt;&gt;"",F800-E801)))</f>
        <v>0</v>
      </c>
      <c r="G801" s="60" t="e">
        <f>IF(AND(C801&lt;&gt;"",SUM(G$32:G800)&lt;E$23),$E$23/$E$28,0)</f>
        <v>#N/A</v>
      </c>
      <c r="H801" s="58">
        <f t="shared" ref="H801:H864" si="88">IF(C801&lt;&gt;"",G801+H800,0)</f>
        <v>0</v>
      </c>
      <c r="I801" s="58">
        <f t="shared" si="83"/>
        <v>0</v>
      </c>
      <c r="J801" s="92" t="str">
        <f t="shared" ref="J801:J864" si="89">IF(OR(MONTH(A801)=1,MONTH(A801)=2,MONTH(A801)=3,MONTH(A801)=4,MONTH(A801)=5,MONTH(A801)=6),YEAR(A801)-1&amp;"–"&amp;YEAR(A801),YEAR(A801)&amp;"–"&amp;YEAR(A801)+1)</f>
        <v>2086–2087</v>
      </c>
      <c r="K801" s="92"/>
      <c r="L801" s="103"/>
      <c r="M801" s="92"/>
      <c r="N801" s="101"/>
      <c r="O801" s="93"/>
      <c r="Q801" s="61"/>
    </row>
    <row r="802" spans="1:17" s="55" customFormat="1" ht="20.25" customHeight="1" x14ac:dyDescent="0.2">
      <c r="A802" s="56">
        <v>68181</v>
      </c>
      <c r="B802" s="57">
        <f t="shared" si="85"/>
        <v>0</v>
      </c>
      <c r="C802" s="150"/>
      <c r="D802" s="58">
        <f t="shared" si="86"/>
        <v>0</v>
      </c>
      <c r="E802" s="59">
        <f t="shared" si="84"/>
        <v>0</v>
      </c>
      <c r="F802" s="58">
        <f t="shared" si="87"/>
        <v>0</v>
      </c>
      <c r="G802" s="60" t="e">
        <f>IF(AND(C802&lt;&gt;"",SUM(G$32:G801)&lt;E$23),$E$23/$E$28,0)</f>
        <v>#N/A</v>
      </c>
      <c r="H802" s="58">
        <f t="shared" si="88"/>
        <v>0</v>
      </c>
      <c r="I802" s="58">
        <f t="shared" si="83"/>
        <v>0</v>
      </c>
      <c r="J802" s="92" t="str">
        <f t="shared" si="89"/>
        <v>2086–2087</v>
      </c>
      <c r="K802" s="92"/>
      <c r="L802" s="103"/>
      <c r="M802" s="92"/>
      <c r="N802" s="101"/>
      <c r="O802" s="93"/>
      <c r="Q802" s="61"/>
    </row>
    <row r="803" spans="1:17" s="55" customFormat="1" ht="20.25" customHeight="1" x14ac:dyDescent="0.2">
      <c r="A803" s="56">
        <v>68211</v>
      </c>
      <c r="B803" s="57">
        <f t="shared" si="85"/>
        <v>0</v>
      </c>
      <c r="C803" s="150"/>
      <c r="D803" s="58">
        <f t="shared" si="86"/>
        <v>0</v>
      </c>
      <c r="E803" s="59">
        <f t="shared" si="84"/>
        <v>0</v>
      </c>
      <c r="F803" s="58">
        <f t="shared" si="87"/>
        <v>0</v>
      </c>
      <c r="G803" s="60" t="e">
        <f>IF(AND(C803&lt;&gt;"",SUM(G$32:G802)&lt;E$23),$E$23/$E$28,0)</f>
        <v>#N/A</v>
      </c>
      <c r="H803" s="58">
        <f t="shared" si="88"/>
        <v>0</v>
      </c>
      <c r="I803" s="58">
        <f t="shared" ref="I803:I866" si="90">IF(C803&lt;&gt;"",$E$23-H803,0)</f>
        <v>0</v>
      </c>
      <c r="J803" s="92" t="str">
        <f t="shared" si="89"/>
        <v>2086–2087</v>
      </c>
      <c r="K803" s="92"/>
      <c r="L803" s="103"/>
      <c r="M803" s="92"/>
      <c r="N803" s="101"/>
      <c r="O803" s="93"/>
      <c r="Q803" s="61"/>
    </row>
    <row r="804" spans="1:17" s="55" customFormat="1" ht="20.25" customHeight="1" x14ac:dyDescent="0.2">
      <c r="A804" s="56">
        <v>68242</v>
      </c>
      <c r="B804" s="57">
        <f t="shared" si="85"/>
        <v>0</v>
      </c>
      <c r="C804" s="150"/>
      <c r="D804" s="58">
        <f t="shared" si="86"/>
        <v>0</v>
      </c>
      <c r="E804" s="59">
        <f t="shared" si="84"/>
        <v>0</v>
      </c>
      <c r="F804" s="58">
        <f t="shared" si="87"/>
        <v>0</v>
      </c>
      <c r="G804" s="60" t="e">
        <f>IF(AND(C804&lt;&gt;"",SUM(G$32:G803)&lt;E$23),$E$23/$E$28,0)</f>
        <v>#N/A</v>
      </c>
      <c r="H804" s="58">
        <f t="shared" si="88"/>
        <v>0</v>
      </c>
      <c r="I804" s="58">
        <f t="shared" si="90"/>
        <v>0</v>
      </c>
      <c r="J804" s="92" t="str">
        <f t="shared" si="89"/>
        <v>2086–2087</v>
      </c>
      <c r="K804" s="92"/>
      <c r="L804" s="103"/>
      <c r="M804" s="92"/>
      <c r="N804" s="101"/>
      <c r="O804" s="93"/>
      <c r="Q804" s="61"/>
    </row>
    <row r="805" spans="1:17" s="55" customFormat="1" ht="20.25" customHeight="1" x14ac:dyDescent="0.2">
      <c r="A805" s="56">
        <v>68272</v>
      </c>
      <c r="B805" s="57">
        <f t="shared" si="85"/>
        <v>0</v>
      </c>
      <c r="C805" s="150"/>
      <c r="D805" s="58">
        <f t="shared" si="86"/>
        <v>0</v>
      </c>
      <c r="E805" s="59">
        <f t="shared" si="84"/>
        <v>0</v>
      </c>
      <c r="F805" s="58">
        <f t="shared" si="87"/>
        <v>0</v>
      </c>
      <c r="G805" s="60" t="e">
        <f>IF(AND(C805&lt;&gt;"",SUM(G$32:G804)&lt;E$23),$E$23/$E$28,0)</f>
        <v>#N/A</v>
      </c>
      <c r="H805" s="58">
        <f t="shared" si="88"/>
        <v>0</v>
      </c>
      <c r="I805" s="58">
        <f t="shared" si="90"/>
        <v>0</v>
      </c>
      <c r="J805" s="92" t="str">
        <f t="shared" si="89"/>
        <v>2086–2087</v>
      </c>
      <c r="K805" s="92"/>
      <c r="L805" s="103"/>
      <c r="M805" s="92"/>
      <c r="N805" s="101"/>
      <c r="O805" s="93"/>
      <c r="Q805" s="61"/>
    </row>
    <row r="806" spans="1:17" s="55" customFormat="1" ht="20.25" customHeight="1" x14ac:dyDescent="0.2">
      <c r="A806" s="56">
        <v>68303</v>
      </c>
      <c r="B806" s="57">
        <f t="shared" si="85"/>
        <v>0</v>
      </c>
      <c r="C806" s="150"/>
      <c r="D806" s="58">
        <f t="shared" si="86"/>
        <v>0</v>
      </c>
      <c r="E806" s="59">
        <f t="shared" si="84"/>
        <v>0</v>
      </c>
      <c r="F806" s="58">
        <f t="shared" si="87"/>
        <v>0</v>
      </c>
      <c r="G806" s="60" t="e">
        <f>IF(AND(C806&lt;&gt;"",SUM(G$32:G805)&lt;E$23),$E$23/$E$28,0)</f>
        <v>#N/A</v>
      </c>
      <c r="H806" s="58">
        <f t="shared" si="88"/>
        <v>0</v>
      </c>
      <c r="I806" s="58">
        <f t="shared" si="90"/>
        <v>0</v>
      </c>
      <c r="J806" s="92" t="str">
        <f t="shared" si="89"/>
        <v>2086–2087</v>
      </c>
      <c r="K806" s="92"/>
      <c r="L806" s="103"/>
      <c r="M806" s="92"/>
      <c r="N806" s="101"/>
      <c r="O806" s="93"/>
      <c r="Q806" s="61"/>
    </row>
    <row r="807" spans="1:17" s="55" customFormat="1" ht="20.25" customHeight="1" x14ac:dyDescent="0.2">
      <c r="A807" s="56">
        <v>68334</v>
      </c>
      <c r="B807" s="57">
        <f t="shared" si="85"/>
        <v>0</v>
      </c>
      <c r="C807" s="150"/>
      <c r="D807" s="58">
        <f t="shared" si="86"/>
        <v>0</v>
      </c>
      <c r="E807" s="59">
        <f t="shared" si="84"/>
        <v>0</v>
      </c>
      <c r="F807" s="58">
        <f t="shared" si="87"/>
        <v>0</v>
      </c>
      <c r="G807" s="60" t="e">
        <f>IF(AND(C807&lt;&gt;"",SUM(G$32:G806)&lt;E$23),$E$23/$E$28,0)</f>
        <v>#N/A</v>
      </c>
      <c r="H807" s="58">
        <f t="shared" si="88"/>
        <v>0</v>
      </c>
      <c r="I807" s="58">
        <f t="shared" si="90"/>
        <v>0</v>
      </c>
      <c r="J807" s="92" t="str">
        <f t="shared" si="89"/>
        <v>2086–2087</v>
      </c>
      <c r="K807" s="92"/>
      <c r="L807" s="103"/>
      <c r="M807" s="92"/>
      <c r="N807" s="101"/>
      <c r="O807" s="93"/>
      <c r="Q807" s="61"/>
    </row>
    <row r="808" spans="1:17" s="55" customFormat="1" ht="20.25" customHeight="1" x14ac:dyDescent="0.2">
      <c r="A808" s="56">
        <v>68362</v>
      </c>
      <c r="B808" s="57">
        <f t="shared" si="85"/>
        <v>0</v>
      </c>
      <c r="C808" s="150"/>
      <c r="D808" s="58">
        <f t="shared" si="86"/>
        <v>0</v>
      </c>
      <c r="E808" s="59">
        <f t="shared" si="84"/>
        <v>0</v>
      </c>
      <c r="F808" s="58">
        <f t="shared" si="87"/>
        <v>0</v>
      </c>
      <c r="G808" s="60" t="e">
        <f>IF(AND(C808&lt;&gt;"",SUM(G$32:G807)&lt;E$23),$E$23/$E$28,0)</f>
        <v>#N/A</v>
      </c>
      <c r="H808" s="58">
        <f t="shared" si="88"/>
        <v>0</v>
      </c>
      <c r="I808" s="58">
        <f t="shared" si="90"/>
        <v>0</v>
      </c>
      <c r="J808" s="92" t="str">
        <f t="shared" si="89"/>
        <v>2086–2087</v>
      </c>
      <c r="K808" s="92"/>
      <c r="L808" s="103"/>
      <c r="M808" s="92"/>
      <c r="N808" s="101"/>
      <c r="O808" s="93"/>
      <c r="Q808" s="61"/>
    </row>
    <row r="809" spans="1:17" s="55" customFormat="1" ht="20.25" customHeight="1" x14ac:dyDescent="0.2">
      <c r="A809" s="56">
        <v>68393</v>
      </c>
      <c r="B809" s="57">
        <f t="shared" si="85"/>
        <v>0</v>
      </c>
      <c r="C809" s="150"/>
      <c r="D809" s="58">
        <f t="shared" si="86"/>
        <v>0</v>
      </c>
      <c r="E809" s="59">
        <f t="shared" si="84"/>
        <v>0</v>
      </c>
      <c r="F809" s="58">
        <f t="shared" si="87"/>
        <v>0</v>
      </c>
      <c r="G809" s="60" t="e">
        <f>IF(AND(C809&lt;&gt;"",SUM(G$32:G808)&lt;E$23),$E$23/$E$28,0)</f>
        <v>#N/A</v>
      </c>
      <c r="H809" s="58">
        <f t="shared" si="88"/>
        <v>0</v>
      </c>
      <c r="I809" s="58">
        <f t="shared" si="90"/>
        <v>0</v>
      </c>
      <c r="J809" s="92" t="str">
        <f t="shared" si="89"/>
        <v>2086–2087</v>
      </c>
      <c r="K809" s="92"/>
      <c r="L809" s="103"/>
      <c r="M809" s="92"/>
      <c r="N809" s="101"/>
      <c r="O809" s="93"/>
      <c r="Q809" s="61"/>
    </row>
    <row r="810" spans="1:17" s="55" customFormat="1" ht="20.25" customHeight="1" x14ac:dyDescent="0.2">
      <c r="A810" s="56">
        <v>68423</v>
      </c>
      <c r="B810" s="57">
        <f t="shared" si="85"/>
        <v>0</v>
      </c>
      <c r="C810" s="150"/>
      <c r="D810" s="58">
        <f t="shared" si="86"/>
        <v>0</v>
      </c>
      <c r="E810" s="59">
        <f t="shared" si="84"/>
        <v>0</v>
      </c>
      <c r="F810" s="58">
        <f t="shared" si="87"/>
        <v>0</v>
      </c>
      <c r="G810" s="60" t="e">
        <f>IF(AND(C810&lt;&gt;"",SUM(G$32:G809)&lt;E$23),$E$23/$E$28,0)</f>
        <v>#N/A</v>
      </c>
      <c r="H810" s="58">
        <f t="shared" si="88"/>
        <v>0</v>
      </c>
      <c r="I810" s="58">
        <f t="shared" si="90"/>
        <v>0</v>
      </c>
      <c r="J810" s="92" t="str">
        <f t="shared" si="89"/>
        <v>2086–2087</v>
      </c>
      <c r="K810" s="92"/>
      <c r="L810" s="103"/>
      <c r="M810" s="92"/>
      <c r="N810" s="101"/>
      <c r="O810" s="93"/>
      <c r="Q810" s="61"/>
    </row>
    <row r="811" spans="1:17" s="55" customFormat="1" ht="20.25" customHeight="1" x14ac:dyDescent="0.2">
      <c r="A811" s="56">
        <v>68454</v>
      </c>
      <c r="B811" s="57">
        <f t="shared" si="85"/>
        <v>0</v>
      </c>
      <c r="C811" s="150"/>
      <c r="D811" s="58">
        <f t="shared" si="86"/>
        <v>0</v>
      </c>
      <c r="E811" s="59">
        <f t="shared" si="84"/>
        <v>0</v>
      </c>
      <c r="F811" s="58">
        <f t="shared" si="87"/>
        <v>0</v>
      </c>
      <c r="G811" s="60" t="e">
        <f>IF(AND(C811&lt;&gt;"",SUM(G$32:G810)&lt;E$23),$E$23/$E$28,0)</f>
        <v>#N/A</v>
      </c>
      <c r="H811" s="58">
        <f t="shared" si="88"/>
        <v>0</v>
      </c>
      <c r="I811" s="58">
        <f t="shared" si="90"/>
        <v>0</v>
      </c>
      <c r="J811" s="92" t="str">
        <f t="shared" si="89"/>
        <v>2086–2087</v>
      </c>
      <c r="K811" s="92"/>
      <c r="L811" s="103"/>
      <c r="M811" s="92"/>
      <c r="N811" s="101"/>
      <c r="O811" s="93"/>
      <c r="Q811" s="61"/>
    </row>
    <row r="812" spans="1:17" s="55" customFormat="1" ht="20.25" customHeight="1" x14ac:dyDescent="0.2">
      <c r="A812" s="56">
        <v>68484</v>
      </c>
      <c r="B812" s="57">
        <f t="shared" si="85"/>
        <v>0</v>
      </c>
      <c r="C812" s="150"/>
      <c r="D812" s="58">
        <f t="shared" si="86"/>
        <v>0</v>
      </c>
      <c r="E812" s="59">
        <f t="shared" si="84"/>
        <v>0</v>
      </c>
      <c r="F812" s="58">
        <f t="shared" si="87"/>
        <v>0</v>
      </c>
      <c r="G812" s="60" t="e">
        <f>IF(AND(C812&lt;&gt;"",SUM(G$32:G811)&lt;E$23),$E$23/$E$28,0)</f>
        <v>#N/A</v>
      </c>
      <c r="H812" s="58">
        <f t="shared" si="88"/>
        <v>0</v>
      </c>
      <c r="I812" s="58">
        <f t="shared" si="90"/>
        <v>0</v>
      </c>
      <c r="J812" s="92" t="str">
        <f t="shared" si="89"/>
        <v>2087–2088</v>
      </c>
      <c r="K812" s="92"/>
      <c r="L812" s="103"/>
      <c r="M812" s="92"/>
      <c r="N812" s="101"/>
      <c r="O812" s="93"/>
      <c r="Q812" s="61"/>
    </row>
    <row r="813" spans="1:17" s="55" customFormat="1" ht="20.25" customHeight="1" x14ac:dyDescent="0.2">
      <c r="A813" s="56">
        <v>68515</v>
      </c>
      <c r="B813" s="57">
        <f t="shared" si="85"/>
        <v>0</v>
      </c>
      <c r="C813" s="150"/>
      <c r="D813" s="58">
        <f t="shared" si="86"/>
        <v>0</v>
      </c>
      <c r="E813" s="59">
        <f t="shared" si="84"/>
        <v>0</v>
      </c>
      <c r="F813" s="58">
        <f t="shared" si="87"/>
        <v>0</v>
      </c>
      <c r="G813" s="60" t="e">
        <f>IF(AND(C813&lt;&gt;"",SUM(G$32:G812)&lt;E$23),$E$23/$E$28,0)</f>
        <v>#N/A</v>
      </c>
      <c r="H813" s="58">
        <f t="shared" si="88"/>
        <v>0</v>
      </c>
      <c r="I813" s="58">
        <f t="shared" si="90"/>
        <v>0</v>
      </c>
      <c r="J813" s="92" t="str">
        <f t="shared" si="89"/>
        <v>2087–2088</v>
      </c>
      <c r="K813" s="92"/>
      <c r="L813" s="103"/>
      <c r="M813" s="92"/>
      <c r="N813" s="101"/>
      <c r="O813" s="93"/>
      <c r="Q813" s="61"/>
    </row>
    <row r="814" spans="1:17" s="55" customFormat="1" ht="20.25" customHeight="1" x14ac:dyDescent="0.2">
      <c r="A814" s="56">
        <v>68546</v>
      </c>
      <c r="B814" s="57">
        <f t="shared" si="85"/>
        <v>0</v>
      </c>
      <c r="C814" s="150"/>
      <c r="D814" s="58">
        <f t="shared" si="86"/>
        <v>0</v>
      </c>
      <c r="E814" s="59">
        <f t="shared" si="84"/>
        <v>0</v>
      </c>
      <c r="F814" s="58">
        <f t="shared" si="87"/>
        <v>0</v>
      </c>
      <c r="G814" s="60" t="e">
        <f>IF(AND(C814&lt;&gt;"",SUM(G$32:G813)&lt;E$23),$E$23/$E$28,0)</f>
        <v>#N/A</v>
      </c>
      <c r="H814" s="58">
        <f t="shared" si="88"/>
        <v>0</v>
      </c>
      <c r="I814" s="58">
        <f t="shared" si="90"/>
        <v>0</v>
      </c>
      <c r="J814" s="92" t="str">
        <f t="shared" si="89"/>
        <v>2087–2088</v>
      </c>
      <c r="K814" s="92"/>
      <c r="L814" s="103"/>
      <c r="M814" s="92"/>
      <c r="N814" s="101"/>
      <c r="O814" s="93"/>
      <c r="Q814" s="61"/>
    </row>
    <row r="815" spans="1:17" s="55" customFormat="1" ht="20.25" customHeight="1" x14ac:dyDescent="0.2">
      <c r="A815" s="56">
        <v>68576</v>
      </c>
      <c r="B815" s="57">
        <f t="shared" si="85"/>
        <v>0</v>
      </c>
      <c r="C815" s="150"/>
      <c r="D815" s="58">
        <f t="shared" si="86"/>
        <v>0</v>
      </c>
      <c r="E815" s="59">
        <f t="shared" si="84"/>
        <v>0</v>
      </c>
      <c r="F815" s="58">
        <f t="shared" si="87"/>
        <v>0</v>
      </c>
      <c r="G815" s="60" t="e">
        <f>IF(AND(C815&lt;&gt;"",SUM(G$32:G814)&lt;E$23),$E$23/$E$28,0)</f>
        <v>#N/A</v>
      </c>
      <c r="H815" s="58">
        <f t="shared" si="88"/>
        <v>0</v>
      </c>
      <c r="I815" s="58">
        <f t="shared" si="90"/>
        <v>0</v>
      </c>
      <c r="J815" s="92" t="str">
        <f t="shared" si="89"/>
        <v>2087–2088</v>
      </c>
      <c r="K815" s="92"/>
      <c r="L815" s="103"/>
      <c r="M815" s="92"/>
      <c r="N815" s="101"/>
      <c r="O815" s="93"/>
      <c r="Q815" s="61"/>
    </row>
    <row r="816" spans="1:17" s="55" customFormat="1" ht="20.25" customHeight="1" x14ac:dyDescent="0.2">
      <c r="A816" s="56">
        <v>68607</v>
      </c>
      <c r="B816" s="57">
        <f t="shared" si="85"/>
        <v>0</v>
      </c>
      <c r="C816" s="150"/>
      <c r="D816" s="58">
        <f t="shared" si="86"/>
        <v>0</v>
      </c>
      <c r="E816" s="59">
        <f t="shared" si="84"/>
        <v>0</v>
      </c>
      <c r="F816" s="58">
        <f t="shared" si="87"/>
        <v>0</v>
      </c>
      <c r="G816" s="60" t="e">
        <f>IF(AND(C816&lt;&gt;"",SUM(G$32:G815)&lt;E$23),$E$23/$E$28,0)</f>
        <v>#N/A</v>
      </c>
      <c r="H816" s="58">
        <f t="shared" si="88"/>
        <v>0</v>
      </c>
      <c r="I816" s="58">
        <f t="shared" si="90"/>
        <v>0</v>
      </c>
      <c r="J816" s="92" t="str">
        <f t="shared" si="89"/>
        <v>2087–2088</v>
      </c>
      <c r="K816" s="92"/>
      <c r="L816" s="103"/>
      <c r="M816" s="92"/>
      <c r="N816" s="101"/>
      <c r="O816" s="93"/>
      <c r="Q816" s="61"/>
    </row>
    <row r="817" spans="1:17" s="55" customFormat="1" ht="20.25" customHeight="1" x14ac:dyDescent="0.2">
      <c r="A817" s="56">
        <v>68637</v>
      </c>
      <c r="B817" s="57">
        <f t="shared" si="85"/>
        <v>0</v>
      </c>
      <c r="C817" s="150"/>
      <c r="D817" s="58">
        <f t="shared" si="86"/>
        <v>0</v>
      </c>
      <c r="E817" s="59">
        <f t="shared" si="84"/>
        <v>0</v>
      </c>
      <c r="F817" s="58">
        <f t="shared" si="87"/>
        <v>0</v>
      </c>
      <c r="G817" s="60" t="e">
        <f>IF(AND(C817&lt;&gt;"",SUM(G$32:G816)&lt;E$23),$E$23/$E$28,0)</f>
        <v>#N/A</v>
      </c>
      <c r="H817" s="58">
        <f t="shared" si="88"/>
        <v>0</v>
      </c>
      <c r="I817" s="58">
        <f t="shared" si="90"/>
        <v>0</v>
      </c>
      <c r="J817" s="92" t="str">
        <f t="shared" si="89"/>
        <v>2087–2088</v>
      </c>
      <c r="K817" s="92"/>
      <c r="L817" s="103"/>
      <c r="M817" s="92"/>
      <c r="N817" s="101"/>
      <c r="O817" s="93"/>
      <c r="Q817" s="61"/>
    </row>
    <row r="818" spans="1:17" s="55" customFormat="1" ht="20.25" customHeight="1" x14ac:dyDescent="0.2">
      <c r="A818" s="56">
        <v>68668</v>
      </c>
      <c r="B818" s="57">
        <f t="shared" si="85"/>
        <v>0</v>
      </c>
      <c r="C818" s="150"/>
      <c r="D818" s="58">
        <f t="shared" si="86"/>
        <v>0</v>
      </c>
      <c r="E818" s="59">
        <f t="shared" si="84"/>
        <v>0</v>
      </c>
      <c r="F818" s="58">
        <f t="shared" si="87"/>
        <v>0</v>
      </c>
      <c r="G818" s="60" t="e">
        <f>IF(AND(C818&lt;&gt;"",SUM(G$32:G817)&lt;E$23),$E$23/$E$28,0)</f>
        <v>#N/A</v>
      </c>
      <c r="H818" s="58">
        <f t="shared" si="88"/>
        <v>0</v>
      </c>
      <c r="I818" s="58">
        <f t="shared" si="90"/>
        <v>0</v>
      </c>
      <c r="J818" s="92" t="str">
        <f t="shared" si="89"/>
        <v>2087–2088</v>
      </c>
      <c r="K818" s="92"/>
      <c r="L818" s="103"/>
      <c r="M818" s="92"/>
      <c r="N818" s="101"/>
      <c r="O818" s="93"/>
      <c r="Q818" s="61"/>
    </row>
    <row r="819" spans="1:17" s="55" customFormat="1" ht="20.25" customHeight="1" x14ac:dyDescent="0.2">
      <c r="A819" s="56">
        <v>68699</v>
      </c>
      <c r="B819" s="57">
        <f t="shared" si="85"/>
        <v>0</v>
      </c>
      <c r="C819" s="150"/>
      <c r="D819" s="58">
        <f t="shared" si="86"/>
        <v>0</v>
      </c>
      <c r="E819" s="59">
        <f t="shared" si="84"/>
        <v>0</v>
      </c>
      <c r="F819" s="58">
        <f t="shared" si="87"/>
        <v>0</v>
      </c>
      <c r="G819" s="60" t="e">
        <f>IF(AND(C819&lt;&gt;"",SUM(G$32:G818)&lt;E$23),$E$23/$E$28,0)</f>
        <v>#N/A</v>
      </c>
      <c r="H819" s="58">
        <f t="shared" si="88"/>
        <v>0</v>
      </c>
      <c r="I819" s="58">
        <f t="shared" si="90"/>
        <v>0</v>
      </c>
      <c r="J819" s="92" t="str">
        <f t="shared" si="89"/>
        <v>2087–2088</v>
      </c>
      <c r="K819" s="92"/>
      <c r="L819" s="103"/>
      <c r="M819" s="92"/>
      <c r="N819" s="101"/>
      <c r="O819" s="93"/>
      <c r="Q819" s="61"/>
    </row>
    <row r="820" spans="1:17" s="55" customFormat="1" ht="20.25" customHeight="1" x14ac:dyDescent="0.2">
      <c r="A820" s="56">
        <v>68728</v>
      </c>
      <c r="B820" s="57">
        <f t="shared" si="85"/>
        <v>0</v>
      </c>
      <c r="C820" s="150"/>
      <c r="D820" s="58">
        <f t="shared" si="86"/>
        <v>0</v>
      </c>
      <c r="E820" s="59">
        <f t="shared" si="84"/>
        <v>0</v>
      </c>
      <c r="F820" s="58">
        <f t="shared" si="87"/>
        <v>0</v>
      </c>
      <c r="G820" s="60" t="e">
        <f>IF(AND(C820&lt;&gt;"",SUM(G$32:G819)&lt;E$23),$E$23/$E$28,0)</f>
        <v>#N/A</v>
      </c>
      <c r="H820" s="58">
        <f t="shared" si="88"/>
        <v>0</v>
      </c>
      <c r="I820" s="58">
        <f t="shared" si="90"/>
        <v>0</v>
      </c>
      <c r="J820" s="92" t="str">
        <f t="shared" si="89"/>
        <v>2087–2088</v>
      </c>
      <c r="K820" s="92"/>
      <c r="L820" s="103"/>
      <c r="M820" s="92"/>
      <c r="N820" s="101"/>
      <c r="O820" s="93"/>
      <c r="Q820" s="61"/>
    </row>
    <row r="821" spans="1:17" s="55" customFormat="1" ht="20.25" customHeight="1" x14ac:dyDescent="0.2">
      <c r="A821" s="56">
        <v>68759</v>
      </c>
      <c r="B821" s="57">
        <f t="shared" si="85"/>
        <v>0</v>
      </c>
      <c r="C821" s="150"/>
      <c r="D821" s="58">
        <f t="shared" si="86"/>
        <v>0</v>
      </c>
      <c r="E821" s="59">
        <f t="shared" si="84"/>
        <v>0</v>
      </c>
      <c r="F821" s="58">
        <f t="shared" si="87"/>
        <v>0</v>
      </c>
      <c r="G821" s="60" t="e">
        <f>IF(AND(C821&lt;&gt;"",SUM(G$32:G820)&lt;E$23),$E$23/$E$28,0)</f>
        <v>#N/A</v>
      </c>
      <c r="H821" s="58">
        <f t="shared" si="88"/>
        <v>0</v>
      </c>
      <c r="I821" s="58">
        <f t="shared" si="90"/>
        <v>0</v>
      </c>
      <c r="J821" s="92" t="str">
        <f t="shared" si="89"/>
        <v>2087–2088</v>
      </c>
      <c r="K821" s="92"/>
      <c r="L821" s="103"/>
      <c r="M821" s="92"/>
      <c r="N821" s="101"/>
      <c r="O821" s="93"/>
      <c r="Q821" s="61"/>
    </row>
    <row r="822" spans="1:17" s="55" customFormat="1" ht="20.25" customHeight="1" x14ac:dyDescent="0.2">
      <c r="A822" s="56">
        <v>68789</v>
      </c>
      <c r="B822" s="57">
        <f t="shared" si="85"/>
        <v>0</v>
      </c>
      <c r="C822" s="150"/>
      <c r="D822" s="58">
        <f t="shared" si="86"/>
        <v>0</v>
      </c>
      <c r="E822" s="59">
        <f t="shared" si="84"/>
        <v>0</v>
      </c>
      <c r="F822" s="58">
        <f t="shared" si="87"/>
        <v>0</v>
      </c>
      <c r="G822" s="60" t="e">
        <f>IF(AND(C822&lt;&gt;"",SUM(G$32:G821)&lt;E$23),$E$23/$E$28,0)</f>
        <v>#N/A</v>
      </c>
      <c r="H822" s="58">
        <f t="shared" si="88"/>
        <v>0</v>
      </c>
      <c r="I822" s="58">
        <f t="shared" si="90"/>
        <v>0</v>
      </c>
      <c r="J822" s="92" t="str">
        <f t="shared" si="89"/>
        <v>2087–2088</v>
      </c>
      <c r="K822" s="92"/>
      <c r="L822" s="103"/>
      <c r="M822" s="92"/>
      <c r="N822" s="101"/>
      <c r="O822" s="93"/>
      <c r="Q822" s="61"/>
    </row>
    <row r="823" spans="1:17" s="55" customFormat="1" ht="20.25" customHeight="1" x14ac:dyDescent="0.2">
      <c r="A823" s="56">
        <v>68820</v>
      </c>
      <c r="B823" s="57">
        <f t="shared" si="85"/>
        <v>0</v>
      </c>
      <c r="C823" s="150"/>
      <c r="D823" s="58">
        <f t="shared" si="86"/>
        <v>0</v>
      </c>
      <c r="E823" s="59">
        <f t="shared" si="84"/>
        <v>0</v>
      </c>
      <c r="F823" s="58">
        <f t="shared" si="87"/>
        <v>0</v>
      </c>
      <c r="G823" s="60" t="e">
        <f>IF(AND(C823&lt;&gt;"",SUM(G$32:G822)&lt;E$23),$E$23/$E$28,0)</f>
        <v>#N/A</v>
      </c>
      <c r="H823" s="58">
        <f t="shared" si="88"/>
        <v>0</v>
      </c>
      <c r="I823" s="58">
        <f t="shared" si="90"/>
        <v>0</v>
      </c>
      <c r="J823" s="92" t="str">
        <f t="shared" si="89"/>
        <v>2087–2088</v>
      </c>
      <c r="K823" s="92"/>
      <c r="L823" s="103"/>
      <c r="M823" s="92"/>
      <c r="N823" s="101"/>
      <c r="O823" s="93"/>
      <c r="Q823" s="61"/>
    </row>
    <row r="824" spans="1:17" s="55" customFormat="1" ht="20.25" customHeight="1" x14ac:dyDescent="0.2">
      <c r="A824" s="56">
        <v>68850</v>
      </c>
      <c r="B824" s="57">
        <f t="shared" si="85"/>
        <v>0</v>
      </c>
      <c r="C824" s="150"/>
      <c r="D824" s="58">
        <f t="shared" si="86"/>
        <v>0</v>
      </c>
      <c r="E824" s="59">
        <f t="shared" si="84"/>
        <v>0</v>
      </c>
      <c r="F824" s="58">
        <f t="shared" si="87"/>
        <v>0</v>
      </c>
      <c r="G824" s="60" t="e">
        <f>IF(AND(C824&lt;&gt;"",SUM(G$32:G823)&lt;E$23),$E$23/$E$28,0)</f>
        <v>#N/A</v>
      </c>
      <c r="H824" s="58">
        <f t="shared" si="88"/>
        <v>0</v>
      </c>
      <c r="I824" s="58">
        <f t="shared" si="90"/>
        <v>0</v>
      </c>
      <c r="J824" s="92" t="str">
        <f t="shared" si="89"/>
        <v>2088–2089</v>
      </c>
      <c r="K824" s="92"/>
      <c r="L824" s="103"/>
      <c r="M824" s="92"/>
      <c r="N824" s="101"/>
      <c r="O824" s="93"/>
      <c r="Q824" s="61"/>
    </row>
    <row r="825" spans="1:17" s="55" customFormat="1" ht="20.25" customHeight="1" x14ac:dyDescent="0.2">
      <c r="A825" s="56">
        <v>68881</v>
      </c>
      <c r="B825" s="57">
        <f t="shared" si="85"/>
        <v>0</v>
      </c>
      <c r="C825" s="150"/>
      <c r="D825" s="58">
        <f t="shared" si="86"/>
        <v>0</v>
      </c>
      <c r="E825" s="59">
        <f t="shared" si="84"/>
        <v>0</v>
      </c>
      <c r="F825" s="58">
        <f t="shared" si="87"/>
        <v>0</v>
      </c>
      <c r="G825" s="60" t="e">
        <f>IF(AND(C825&lt;&gt;"",SUM(G$32:G824)&lt;E$23),$E$23/$E$28,0)</f>
        <v>#N/A</v>
      </c>
      <c r="H825" s="58">
        <f t="shared" si="88"/>
        <v>0</v>
      </c>
      <c r="I825" s="58">
        <f t="shared" si="90"/>
        <v>0</v>
      </c>
      <c r="J825" s="92" t="str">
        <f t="shared" si="89"/>
        <v>2088–2089</v>
      </c>
      <c r="K825" s="92"/>
      <c r="L825" s="103"/>
      <c r="M825" s="92"/>
      <c r="N825" s="101"/>
      <c r="O825" s="93"/>
      <c r="Q825" s="61"/>
    </row>
    <row r="826" spans="1:17" s="55" customFormat="1" ht="20.25" customHeight="1" x14ac:dyDescent="0.2">
      <c r="A826" s="56">
        <v>68912</v>
      </c>
      <c r="B826" s="57">
        <f t="shared" si="85"/>
        <v>0</v>
      </c>
      <c r="C826" s="150"/>
      <c r="D826" s="58">
        <f t="shared" si="86"/>
        <v>0</v>
      </c>
      <c r="E826" s="59">
        <f t="shared" si="84"/>
        <v>0</v>
      </c>
      <c r="F826" s="58">
        <f t="shared" si="87"/>
        <v>0</v>
      </c>
      <c r="G826" s="60" t="e">
        <f>IF(AND(C826&lt;&gt;"",SUM(G$32:G825)&lt;E$23),$E$23/$E$28,0)</f>
        <v>#N/A</v>
      </c>
      <c r="H826" s="58">
        <f t="shared" si="88"/>
        <v>0</v>
      </c>
      <c r="I826" s="58">
        <f t="shared" si="90"/>
        <v>0</v>
      </c>
      <c r="J826" s="92" t="str">
        <f t="shared" si="89"/>
        <v>2088–2089</v>
      </c>
      <c r="K826" s="92"/>
      <c r="L826" s="103"/>
      <c r="M826" s="92"/>
      <c r="N826" s="101"/>
      <c r="O826" s="93"/>
      <c r="Q826" s="61"/>
    </row>
    <row r="827" spans="1:17" s="55" customFormat="1" ht="20.25" customHeight="1" x14ac:dyDescent="0.2">
      <c r="A827" s="56">
        <v>68942</v>
      </c>
      <c r="B827" s="57">
        <f t="shared" si="85"/>
        <v>0</v>
      </c>
      <c r="C827" s="150"/>
      <c r="D827" s="58">
        <f t="shared" si="86"/>
        <v>0</v>
      </c>
      <c r="E827" s="59">
        <f t="shared" si="84"/>
        <v>0</v>
      </c>
      <c r="F827" s="58">
        <f t="shared" si="87"/>
        <v>0</v>
      </c>
      <c r="G827" s="60" t="e">
        <f>IF(AND(C827&lt;&gt;"",SUM(G$32:G826)&lt;E$23),$E$23/$E$28,0)</f>
        <v>#N/A</v>
      </c>
      <c r="H827" s="58">
        <f t="shared" si="88"/>
        <v>0</v>
      </c>
      <c r="I827" s="58">
        <f t="shared" si="90"/>
        <v>0</v>
      </c>
      <c r="J827" s="92" t="str">
        <f t="shared" si="89"/>
        <v>2088–2089</v>
      </c>
      <c r="K827" s="92"/>
      <c r="L827" s="103"/>
      <c r="M827" s="92"/>
      <c r="N827" s="101"/>
      <c r="O827" s="93"/>
      <c r="Q827" s="61"/>
    </row>
    <row r="828" spans="1:17" s="55" customFormat="1" ht="20.25" customHeight="1" x14ac:dyDescent="0.2">
      <c r="A828" s="56">
        <v>68973</v>
      </c>
      <c r="B828" s="57">
        <f t="shared" si="85"/>
        <v>0</v>
      </c>
      <c r="C828" s="150"/>
      <c r="D828" s="58">
        <f t="shared" si="86"/>
        <v>0</v>
      </c>
      <c r="E828" s="59">
        <f t="shared" si="84"/>
        <v>0</v>
      </c>
      <c r="F828" s="58">
        <f t="shared" si="87"/>
        <v>0</v>
      </c>
      <c r="G828" s="60" t="e">
        <f>IF(AND(C828&lt;&gt;"",SUM(G$32:G827)&lt;E$23),$E$23/$E$28,0)</f>
        <v>#N/A</v>
      </c>
      <c r="H828" s="58">
        <f t="shared" si="88"/>
        <v>0</v>
      </c>
      <c r="I828" s="58">
        <f t="shared" si="90"/>
        <v>0</v>
      </c>
      <c r="J828" s="92" t="str">
        <f t="shared" si="89"/>
        <v>2088–2089</v>
      </c>
      <c r="K828" s="92"/>
      <c r="L828" s="103"/>
      <c r="M828" s="92"/>
      <c r="N828" s="101"/>
      <c r="O828" s="93"/>
      <c r="Q828" s="61"/>
    </row>
    <row r="829" spans="1:17" s="55" customFormat="1" ht="20.25" customHeight="1" x14ac:dyDescent="0.2">
      <c r="A829" s="56">
        <v>69003</v>
      </c>
      <c r="B829" s="57">
        <f t="shared" si="85"/>
        <v>0</v>
      </c>
      <c r="C829" s="150"/>
      <c r="D829" s="58">
        <f t="shared" si="86"/>
        <v>0</v>
      </c>
      <c r="E829" s="59">
        <f t="shared" si="84"/>
        <v>0</v>
      </c>
      <c r="F829" s="58">
        <f t="shared" si="87"/>
        <v>0</v>
      </c>
      <c r="G829" s="60" t="e">
        <f>IF(AND(C829&lt;&gt;"",SUM(G$32:G828)&lt;E$23),$E$23/$E$28,0)</f>
        <v>#N/A</v>
      </c>
      <c r="H829" s="58">
        <f t="shared" si="88"/>
        <v>0</v>
      </c>
      <c r="I829" s="58">
        <f t="shared" si="90"/>
        <v>0</v>
      </c>
      <c r="J829" s="92" t="str">
        <f t="shared" si="89"/>
        <v>2088–2089</v>
      </c>
      <c r="K829" s="92"/>
      <c r="L829" s="103"/>
      <c r="M829" s="92"/>
      <c r="N829" s="101"/>
      <c r="O829" s="93"/>
      <c r="Q829" s="61"/>
    </row>
    <row r="830" spans="1:17" s="55" customFormat="1" ht="20.25" customHeight="1" x14ac:dyDescent="0.2">
      <c r="A830" s="56">
        <v>69034</v>
      </c>
      <c r="B830" s="57">
        <f t="shared" si="85"/>
        <v>0</v>
      </c>
      <c r="C830" s="150"/>
      <c r="D830" s="58">
        <f t="shared" si="86"/>
        <v>0</v>
      </c>
      <c r="E830" s="59">
        <f t="shared" si="84"/>
        <v>0</v>
      </c>
      <c r="F830" s="58">
        <f t="shared" si="87"/>
        <v>0</v>
      </c>
      <c r="G830" s="60" t="e">
        <f>IF(AND(C830&lt;&gt;"",SUM(G$32:G829)&lt;E$23),$E$23/$E$28,0)</f>
        <v>#N/A</v>
      </c>
      <c r="H830" s="58">
        <f t="shared" si="88"/>
        <v>0</v>
      </c>
      <c r="I830" s="58">
        <f t="shared" si="90"/>
        <v>0</v>
      </c>
      <c r="J830" s="92" t="str">
        <f t="shared" si="89"/>
        <v>2088–2089</v>
      </c>
      <c r="K830" s="92"/>
      <c r="L830" s="103"/>
      <c r="M830" s="92"/>
      <c r="N830" s="101"/>
      <c r="O830" s="93"/>
      <c r="Q830" s="61"/>
    </row>
    <row r="831" spans="1:17" s="55" customFormat="1" ht="20.25" customHeight="1" x14ac:dyDescent="0.2">
      <c r="A831" s="56">
        <v>69065</v>
      </c>
      <c r="B831" s="57">
        <f t="shared" si="85"/>
        <v>0</v>
      </c>
      <c r="C831" s="150"/>
      <c r="D831" s="58">
        <f t="shared" si="86"/>
        <v>0</v>
      </c>
      <c r="E831" s="59">
        <f t="shared" si="84"/>
        <v>0</v>
      </c>
      <c r="F831" s="58">
        <f t="shared" si="87"/>
        <v>0</v>
      </c>
      <c r="G831" s="60" t="e">
        <f>IF(AND(C831&lt;&gt;"",SUM(G$32:G830)&lt;E$23),$E$23/$E$28,0)</f>
        <v>#N/A</v>
      </c>
      <c r="H831" s="58">
        <f t="shared" si="88"/>
        <v>0</v>
      </c>
      <c r="I831" s="58">
        <f t="shared" si="90"/>
        <v>0</v>
      </c>
      <c r="J831" s="92" t="str">
        <f t="shared" si="89"/>
        <v>2088–2089</v>
      </c>
      <c r="K831" s="92"/>
      <c r="L831" s="103"/>
      <c r="M831" s="92"/>
      <c r="N831" s="101"/>
      <c r="O831" s="93"/>
      <c r="Q831" s="61"/>
    </row>
    <row r="832" spans="1:17" s="55" customFormat="1" ht="20.25" customHeight="1" x14ac:dyDescent="0.2">
      <c r="A832" s="56">
        <v>69093</v>
      </c>
      <c r="B832" s="57">
        <f t="shared" si="85"/>
        <v>0</v>
      </c>
      <c r="C832" s="150"/>
      <c r="D832" s="58">
        <f t="shared" si="86"/>
        <v>0</v>
      </c>
      <c r="E832" s="59">
        <f t="shared" si="84"/>
        <v>0</v>
      </c>
      <c r="F832" s="58">
        <f t="shared" si="87"/>
        <v>0</v>
      </c>
      <c r="G832" s="60" t="e">
        <f>IF(AND(C832&lt;&gt;"",SUM(G$32:G831)&lt;E$23),$E$23/$E$28,0)</f>
        <v>#N/A</v>
      </c>
      <c r="H832" s="58">
        <f t="shared" si="88"/>
        <v>0</v>
      </c>
      <c r="I832" s="58">
        <f t="shared" si="90"/>
        <v>0</v>
      </c>
      <c r="J832" s="92" t="str">
        <f t="shared" si="89"/>
        <v>2088–2089</v>
      </c>
      <c r="K832" s="92"/>
      <c r="L832" s="103"/>
      <c r="M832" s="92"/>
      <c r="N832" s="101"/>
      <c r="O832" s="93"/>
      <c r="Q832" s="61"/>
    </row>
    <row r="833" spans="1:17" s="55" customFormat="1" ht="20.25" customHeight="1" x14ac:dyDescent="0.2">
      <c r="A833" s="56">
        <v>69124</v>
      </c>
      <c r="B833" s="57">
        <f t="shared" si="85"/>
        <v>0</v>
      </c>
      <c r="C833" s="150"/>
      <c r="D833" s="58">
        <f t="shared" si="86"/>
        <v>0</v>
      </c>
      <c r="E833" s="59">
        <f t="shared" si="84"/>
        <v>0</v>
      </c>
      <c r="F833" s="58">
        <f t="shared" si="87"/>
        <v>0</v>
      </c>
      <c r="G833" s="60" t="e">
        <f>IF(AND(C833&lt;&gt;"",SUM(G$32:G832)&lt;E$23),$E$23/$E$28,0)</f>
        <v>#N/A</v>
      </c>
      <c r="H833" s="58">
        <f t="shared" si="88"/>
        <v>0</v>
      </c>
      <c r="I833" s="58">
        <f t="shared" si="90"/>
        <v>0</v>
      </c>
      <c r="J833" s="92" t="str">
        <f t="shared" si="89"/>
        <v>2088–2089</v>
      </c>
      <c r="K833" s="92"/>
      <c r="L833" s="103"/>
      <c r="M833" s="92"/>
      <c r="N833" s="101"/>
      <c r="O833" s="93"/>
      <c r="Q833" s="61"/>
    </row>
    <row r="834" spans="1:17" s="55" customFormat="1" ht="20.25" customHeight="1" x14ac:dyDescent="0.2">
      <c r="A834" s="56">
        <v>69154</v>
      </c>
      <c r="B834" s="57">
        <f t="shared" si="85"/>
        <v>0</v>
      </c>
      <c r="C834" s="150"/>
      <c r="D834" s="58">
        <f t="shared" si="86"/>
        <v>0</v>
      </c>
      <c r="E834" s="59">
        <f t="shared" si="84"/>
        <v>0</v>
      </c>
      <c r="F834" s="58">
        <f t="shared" si="87"/>
        <v>0</v>
      </c>
      <c r="G834" s="60" t="e">
        <f>IF(AND(C834&lt;&gt;"",SUM(G$32:G833)&lt;E$23),$E$23/$E$28,0)</f>
        <v>#N/A</v>
      </c>
      <c r="H834" s="58">
        <f t="shared" si="88"/>
        <v>0</v>
      </c>
      <c r="I834" s="58">
        <f t="shared" si="90"/>
        <v>0</v>
      </c>
      <c r="J834" s="92" t="str">
        <f t="shared" si="89"/>
        <v>2088–2089</v>
      </c>
      <c r="K834" s="92"/>
      <c r="L834" s="103"/>
      <c r="M834" s="92"/>
      <c r="N834" s="101"/>
      <c r="O834" s="93"/>
      <c r="Q834" s="61"/>
    </row>
    <row r="835" spans="1:17" s="55" customFormat="1" ht="20.25" customHeight="1" x14ac:dyDescent="0.2">
      <c r="A835" s="56">
        <v>69185</v>
      </c>
      <c r="B835" s="57">
        <f t="shared" si="85"/>
        <v>0</v>
      </c>
      <c r="C835" s="150"/>
      <c r="D835" s="58">
        <f t="shared" si="86"/>
        <v>0</v>
      </c>
      <c r="E835" s="59">
        <f t="shared" si="84"/>
        <v>0</v>
      </c>
      <c r="F835" s="58">
        <f t="shared" si="87"/>
        <v>0</v>
      </c>
      <c r="G835" s="60" t="e">
        <f>IF(AND(C835&lt;&gt;"",SUM(G$32:G834)&lt;E$23),$E$23/$E$28,0)</f>
        <v>#N/A</v>
      </c>
      <c r="H835" s="58">
        <f t="shared" si="88"/>
        <v>0</v>
      </c>
      <c r="I835" s="58">
        <f t="shared" si="90"/>
        <v>0</v>
      </c>
      <c r="J835" s="92" t="str">
        <f t="shared" si="89"/>
        <v>2088–2089</v>
      </c>
      <c r="K835" s="92"/>
      <c r="L835" s="103"/>
      <c r="M835" s="92"/>
      <c r="N835" s="101"/>
      <c r="O835" s="93"/>
      <c r="Q835" s="61"/>
    </row>
    <row r="836" spans="1:17" s="55" customFormat="1" ht="20.25" customHeight="1" x14ac:dyDescent="0.2">
      <c r="A836" s="56">
        <v>69215</v>
      </c>
      <c r="B836" s="57">
        <f t="shared" si="85"/>
        <v>0</v>
      </c>
      <c r="C836" s="150"/>
      <c r="D836" s="58">
        <f t="shared" si="86"/>
        <v>0</v>
      </c>
      <c r="E836" s="59">
        <f t="shared" si="84"/>
        <v>0</v>
      </c>
      <c r="F836" s="58">
        <f t="shared" si="87"/>
        <v>0</v>
      </c>
      <c r="G836" s="60" t="e">
        <f>IF(AND(C836&lt;&gt;"",SUM(G$32:G835)&lt;E$23),$E$23/$E$28,0)</f>
        <v>#N/A</v>
      </c>
      <c r="H836" s="58">
        <f t="shared" si="88"/>
        <v>0</v>
      </c>
      <c r="I836" s="58">
        <f t="shared" si="90"/>
        <v>0</v>
      </c>
      <c r="J836" s="92" t="str">
        <f t="shared" si="89"/>
        <v>2089–2090</v>
      </c>
      <c r="K836" s="92"/>
      <c r="L836" s="103"/>
      <c r="M836" s="92"/>
      <c r="N836" s="101"/>
      <c r="O836" s="93"/>
      <c r="Q836" s="61"/>
    </row>
    <row r="837" spans="1:17" s="55" customFormat="1" ht="20.25" customHeight="1" x14ac:dyDescent="0.2">
      <c r="A837" s="56">
        <v>69246</v>
      </c>
      <c r="B837" s="57">
        <f t="shared" si="85"/>
        <v>0</v>
      </c>
      <c r="C837" s="150"/>
      <c r="D837" s="58">
        <f t="shared" si="86"/>
        <v>0</v>
      </c>
      <c r="E837" s="59">
        <f t="shared" si="84"/>
        <v>0</v>
      </c>
      <c r="F837" s="58">
        <f t="shared" si="87"/>
        <v>0</v>
      </c>
      <c r="G837" s="60" t="e">
        <f>IF(AND(C837&lt;&gt;"",SUM(G$32:G836)&lt;E$23),$E$23/$E$28,0)</f>
        <v>#N/A</v>
      </c>
      <c r="H837" s="58">
        <f t="shared" si="88"/>
        <v>0</v>
      </c>
      <c r="I837" s="58">
        <f t="shared" si="90"/>
        <v>0</v>
      </c>
      <c r="J837" s="92" t="str">
        <f t="shared" si="89"/>
        <v>2089–2090</v>
      </c>
      <c r="K837" s="92"/>
      <c r="L837" s="103"/>
      <c r="M837" s="92"/>
      <c r="N837" s="101"/>
      <c r="O837" s="93"/>
      <c r="Q837" s="61"/>
    </row>
    <row r="838" spans="1:17" s="55" customFormat="1" ht="20.25" customHeight="1" x14ac:dyDescent="0.2">
      <c r="A838" s="56">
        <v>69277</v>
      </c>
      <c r="B838" s="57">
        <f t="shared" si="85"/>
        <v>0</v>
      </c>
      <c r="C838" s="150"/>
      <c r="D838" s="58">
        <f t="shared" si="86"/>
        <v>0</v>
      </c>
      <c r="E838" s="59">
        <f t="shared" si="84"/>
        <v>0</v>
      </c>
      <c r="F838" s="58">
        <f t="shared" si="87"/>
        <v>0</v>
      </c>
      <c r="G838" s="60" t="e">
        <f>IF(AND(C838&lt;&gt;"",SUM(G$32:G837)&lt;E$23),$E$23/$E$28,0)</f>
        <v>#N/A</v>
      </c>
      <c r="H838" s="58">
        <f t="shared" si="88"/>
        <v>0</v>
      </c>
      <c r="I838" s="58">
        <f t="shared" si="90"/>
        <v>0</v>
      </c>
      <c r="J838" s="92" t="str">
        <f t="shared" si="89"/>
        <v>2089–2090</v>
      </c>
      <c r="K838" s="92"/>
      <c r="L838" s="103"/>
      <c r="M838" s="92"/>
      <c r="N838" s="101"/>
      <c r="O838" s="93"/>
      <c r="Q838" s="61"/>
    </row>
    <row r="839" spans="1:17" s="55" customFormat="1" ht="20.25" customHeight="1" x14ac:dyDescent="0.2">
      <c r="A839" s="56">
        <v>69307</v>
      </c>
      <c r="B839" s="57">
        <f t="shared" si="85"/>
        <v>0</v>
      </c>
      <c r="C839" s="150"/>
      <c r="D839" s="58">
        <f t="shared" si="86"/>
        <v>0</v>
      </c>
      <c r="E839" s="59">
        <f t="shared" si="84"/>
        <v>0</v>
      </c>
      <c r="F839" s="58">
        <f t="shared" si="87"/>
        <v>0</v>
      </c>
      <c r="G839" s="60" t="e">
        <f>IF(AND(C839&lt;&gt;"",SUM(G$32:G838)&lt;E$23),$E$23/$E$28,0)</f>
        <v>#N/A</v>
      </c>
      <c r="H839" s="58">
        <f t="shared" si="88"/>
        <v>0</v>
      </c>
      <c r="I839" s="58">
        <f t="shared" si="90"/>
        <v>0</v>
      </c>
      <c r="J839" s="92" t="str">
        <f t="shared" si="89"/>
        <v>2089–2090</v>
      </c>
      <c r="K839" s="92"/>
      <c r="L839" s="103"/>
      <c r="M839" s="92"/>
      <c r="N839" s="101"/>
      <c r="O839" s="93"/>
      <c r="Q839" s="61"/>
    </row>
    <row r="840" spans="1:17" s="55" customFormat="1" ht="20.25" customHeight="1" x14ac:dyDescent="0.2">
      <c r="A840" s="56">
        <v>69338</v>
      </c>
      <c r="B840" s="57">
        <f t="shared" si="85"/>
        <v>0</v>
      </c>
      <c r="C840" s="150"/>
      <c r="D840" s="58">
        <f t="shared" si="86"/>
        <v>0</v>
      </c>
      <c r="E840" s="59">
        <f t="shared" si="84"/>
        <v>0</v>
      </c>
      <c r="F840" s="58">
        <f t="shared" si="87"/>
        <v>0</v>
      </c>
      <c r="G840" s="60" t="e">
        <f>IF(AND(C840&lt;&gt;"",SUM(G$32:G839)&lt;E$23),$E$23/$E$28,0)</f>
        <v>#N/A</v>
      </c>
      <c r="H840" s="58">
        <f t="shared" si="88"/>
        <v>0</v>
      </c>
      <c r="I840" s="58">
        <f t="shared" si="90"/>
        <v>0</v>
      </c>
      <c r="J840" s="92" t="str">
        <f t="shared" si="89"/>
        <v>2089–2090</v>
      </c>
      <c r="K840" s="92"/>
      <c r="L840" s="103"/>
      <c r="M840" s="92"/>
      <c r="N840" s="101"/>
      <c r="O840" s="93"/>
      <c r="Q840" s="61"/>
    </row>
    <row r="841" spans="1:17" s="55" customFormat="1" ht="20.25" customHeight="1" x14ac:dyDescent="0.2">
      <c r="A841" s="56">
        <v>69368</v>
      </c>
      <c r="B841" s="57">
        <f t="shared" si="85"/>
        <v>0</v>
      </c>
      <c r="C841" s="150"/>
      <c r="D841" s="58">
        <f t="shared" si="86"/>
        <v>0</v>
      </c>
      <c r="E841" s="59">
        <f t="shared" si="84"/>
        <v>0</v>
      </c>
      <c r="F841" s="58">
        <f t="shared" si="87"/>
        <v>0</v>
      </c>
      <c r="G841" s="60" t="e">
        <f>IF(AND(C841&lt;&gt;"",SUM(G$32:G840)&lt;E$23),$E$23/$E$28,0)</f>
        <v>#N/A</v>
      </c>
      <c r="H841" s="58">
        <f t="shared" si="88"/>
        <v>0</v>
      </c>
      <c r="I841" s="58">
        <f t="shared" si="90"/>
        <v>0</v>
      </c>
      <c r="J841" s="92" t="str">
        <f t="shared" si="89"/>
        <v>2089–2090</v>
      </c>
      <c r="K841" s="92"/>
      <c r="L841" s="103"/>
      <c r="M841" s="92"/>
      <c r="N841" s="101"/>
      <c r="O841" s="93"/>
      <c r="Q841" s="61"/>
    </row>
    <row r="842" spans="1:17" s="55" customFormat="1" ht="20.25" customHeight="1" x14ac:dyDescent="0.2">
      <c r="A842" s="56">
        <v>69399</v>
      </c>
      <c r="B842" s="57">
        <f t="shared" si="85"/>
        <v>0</v>
      </c>
      <c r="C842" s="150"/>
      <c r="D842" s="58">
        <f t="shared" si="86"/>
        <v>0</v>
      </c>
      <c r="E842" s="59">
        <f t="shared" si="84"/>
        <v>0</v>
      </c>
      <c r="F842" s="58">
        <f t="shared" si="87"/>
        <v>0</v>
      </c>
      <c r="G842" s="60" t="e">
        <f>IF(AND(C842&lt;&gt;"",SUM(G$32:G841)&lt;E$23),$E$23/$E$28,0)</f>
        <v>#N/A</v>
      </c>
      <c r="H842" s="58">
        <f t="shared" si="88"/>
        <v>0</v>
      </c>
      <c r="I842" s="58">
        <f t="shared" si="90"/>
        <v>0</v>
      </c>
      <c r="J842" s="92" t="str">
        <f t="shared" si="89"/>
        <v>2089–2090</v>
      </c>
      <c r="K842" s="92"/>
      <c r="L842" s="103"/>
      <c r="M842" s="92"/>
      <c r="N842" s="101"/>
      <c r="O842" s="93"/>
      <c r="Q842" s="61"/>
    </row>
    <row r="843" spans="1:17" s="55" customFormat="1" ht="20.25" customHeight="1" x14ac:dyDescent="0.2">
      <c r="A843" s="56">
        <v>69430</v>
      </c>
      <c r="B843" s="57">
        <f t="shared" si="85"/>
        <v>0</v>
      </c>
      <c r="C843" s="150"/>
      <c r="D843" s="58">
        <f t="shared" si="86"/>
        <v>0</v>
      </c>
      <c r="E843" s="59">
        <f t="shared" si="84"/>
        <v>0</v>
      </c>
      <c r="F843" s="58">
        <f t="shared" si="87"/>
        <v>0</v>
      </c>
      <c r="G843" s="60" t="e">
        <f>IF(AND(C843&lt;&gt;"",SUM(G$32:G842)&lt;E$23),$E$23/$E$28,0)</f>
        <v>#N/A</v>
      </c>
      <c r="H843" s="58">
        <f t="shared" si="88"/>
        <v>0</v>
      </c>
      <c r="I843" s="58">
        <f t="shared" si="90"/>
        <v>0</v>
      </c>
      <c r="J843" s="92" t="str">
        <f t="shared" si="89"/>
        <v>2089–2090</v>
      </c>
      <c r="K843" s="92"/>
      <c r="L843" s="103"/>
      <c r="M843" s="92"/>
      <c r="N843" s="101"/>
      <c r="O843" s="93"/>
      <c r="Q843" s="61"/>
    </row>
    <row r="844" spans="1:17" s="55" customFormat="1" ht="20.25" customHeight="1" x14ac:dyDescent="0.2">
      <c r="A844" s="56">
        <v>69458</v>
      </c>
      <c r="B844" s="57">
        <f t="shared" si="85"/>
        <v>0</v>
      </c>
      <c r="C844" s="150"/>
      <c r="D844" s="58">
        <f t="shared" si="86"/>
        <v>0</v>
      </c>
      <c r="E844" s="59">
        <f t="shared" si="84"/>
        <v>0</v>
      </c>
      <c r="F844" s="58">
        <f t="shared" si="87"/>
        <v>0</v>
      </c>
      <c r="G844" s="60" t="e">
        <f>IF(AND(C844&lt;&gt;"",SUM(G$32:G843)&lt;E$23),$E$23/$E$28,0)</f>
        <v>#N/A</v>
      </c>
      <c r="H844" s="58">
        <f t="shared" si="88"/>
        <v>0</v>
      </c>
      <c r="I844" s="58">
        <f t="shared" si="90"/>
        <v>0</v>
      </c>
      <c r="J844" s="92" t="str">
        <f t="shared" si="89"/>
        <v>2089–2090</v>
      </c>
      <c r="K844" s="92"/>
      <c r="L844" s="103"/>
      <c r="M844" s="92"/>
      <c r="N844" s="101"/>
      <c r="O844" s="93"/>
      <c r="Q844" s="61"/>
    </row>
    <row r="845" spans="1:17" s="55" customFormat="1" ht="20.25" customHeight="1" x14ac:dyDescent="0.2">
      <c r="A845" s="56">
        <v>69489</v>
      </c>
      <c r="B845" s="57">
        <f t="shared" si="85"/>
        <v>0</v>
      </c>
      <c r="C845" s="150"/>
      <c r="D845" s="58">
        <f t="shared" si="86"/>
        <v>0</v>
      </c>
      <c r="E845" s="59">
        <f t="shared" si="84"/>
        <v>0</v>
      </c>
      <c r="F845" s="58">
        <f t="shared" si="87"/>
        <v>0</v>
      </c>
      <c r="G845" s="60" t="e">
        <f>IF(AND(C845&lt;&gt;"",SUM(G$32:G844)&lt;E$23),$E$23/$E$28,0)</f>
        <v>#N/A</v>
      </c>
      <c r="H845" s="58">
        <f t="shared" si="88"/>
        <v>0</v>
      </c>
      <c r="I845" s="58">
        <f t="shared" si="90"/>
        <v>0</v>
      </c>
      <c r="J845" s="92" t="str">
        <f t="shared" si="89"/>
        <v>2089–2090</v>
      </c>
      <c r="K845" s="92"/>
      <c r="L845" s="103"/>
      <c r="M845" s="92"/>
      <c r="N845" s="101"/>
      <c r="O845" s="93"/>
      <c r="Q845" s="61"/>
    </row>
    <row r="846" spans="1:17" s="55" customFormat="1" ht="20.25" customHeight="1" x14ac:dyDescent="0.2">
      <c r="A846" s="56">
        <v>69519</v>
      </c>
      <c r="B846" s="57">
        <f t="shared" si="85"/>
        <v>0</v>
      </c>
      <c r="C846" s="150"/>
      <c r="D846" s="58">
        <f t="shared" si="86"/>
        <v>0</v>
      </c>
      <c r="E846" s="59">
        <f t="shared" si="84"/>
        <v>0</v>
      </c>
      <c r="F846" s="58">
        <f t="shared" si="87"/>
        <v>0</v>
      </c>
      <c r="G846" s="60" t="e">
        <f>IF(AND(C846&lt;&gt;"",SUM(G$32:G845)&lt;E$23),$E$23/$E$28,0)</f>
        <v>#N/A</v>
      </c>
      <c r="H846" s="58">
        <f t="shared" si="88"/>
        <v>0</v>
      </c>
      <c r="I846" s="58">
        <f t="shared" si="90"/>
        <v>0</v>
      </c>
      <c r="J846" s="92" t="str">
        <f t="shared" si="89"/>
        <v>2089–2090</v>
      </c>
      <c r="K846" s="92"/>
      <c r="L846" s="103"/>
      <c r="M846" s="92"/>
      <c r="N846" s="101"/>
      <c r="O846" s="93"/>
      <c r="Q846" s="61"/>
    </row>
    <row r="847" spans="1:17" s="55" customFormat="1" ht="20.25" customHeight="1" x14ac:dyDescent="0.2">
      <c r="A847" s="56">
        <v>69550</v>
      </c>
      <c r="B847" s="57">
        <f t="shared" si="85"/>
        <v>0</v>
      </c>
      <c r="C847" s="150"/>
      <c r="D847" s="58">
        <f t="shared" si="86"/>
        <v>0</v>
      </c>
      <c r="E847" s="59">
        <f t="shared" si="84"/>
        <v>0</v>
      </c>
      <c r="F847" s="58">
        <f t="shared" si="87"/>
        <v>0</v>
      </c>
      <c r="G847" s="60" t="e">
        <f>IF(AND(C847&lt;&gt;"",SUM(G$32:G846)&lt;E$23),$E$23/$E$28,0)</f>
        <v>#N/A</v>
      </c>
      <c r="H847" s="58">
        <f t="shared" si="88"/>
        <v>0</v>
      </c>
      <c r="I847" s="58">
        <f t="shared" si="90"/>
        <v>0</v>
      </c>
      <c r="J847" s="92" t="str">
        <f t="shared" si="89"/>
        <v>2089–2090</v>
      </c>
      <c r="K847" s="92"/>
      <c r="L847" s="103"/>
      <c r="M847" s="92"/>
      <c r="N847" s="101"/>
      <c r="O847" s="93"/>
      <c r="Q847" s="61"/>
    </row>
    <row r="848" spans="1:17" s="55" customFormat="1" ht="20.25" customHeight="1" x14ac:dyDescent="0.2">
      <c r="A848" s="56">
        <v>69580</v>
      </c>
      <c r="B848" s="57">
        <f t="shared" si="85"/>
        <v>0</v>
      </c>
      <c r="C848" s="150"/>
      <c r="D848" s="58">
        <f t="shared" si="86"/>
        <v>0</v>
      </c>
      <c r="E848" s="59">
        <f t="shared" si="84"/>
        <v>0</v>
      </c>
      <c r="F848" s="58">
        <f t="shared" si="87"/>
        <v>0</v>
      </c>
      <c r="G848" s="60" t="e">
        <f>IF(AND(C848&lt;&gt;"",SUM(G$32:G847)&lt;E$23),$E$23/$E$28,0)</f>
        <v>#N/A</v>
      </c>
      <c r="H848" s="58">
        <f t="shared" si="88"/>
        <v>0</v>
      </c>
      <c r="I848" s="58">
        <f t="shared" si="90"/>
        <v>0</v>
      </c>
      <c r="J848" s="92" t="str">
        <f t="shared" si="89"/>
        <v>2090–2091</v>
      </c>
      <c r="K848" s="92"/>
      <c r="L848" s="103"/>
      <c r="M848" s="92"/>
      <c r="N848" s="101"/>
      <c r="O848" s="93"/>
      <c r="Q848" s="61"/>
    </row>
    <row r="849" spans="1:17" s="55" customFormat="1" ht="20.25" customHeight="1" x14ac:dyDescent="0.2">
      <c r="A849" s="56">
        <v>69611</v>
      </c>
      <c r="B849" s="57">
        <f t="shared" si="85"/>
        <v>0</v>
      </c>
      <c r="C849" s="150"/>
      <c r="D849" s="58">
        <f t="shared" si="86"/>
        <v>0</v>
      </c>
      <c r="E849" s="59">
        <f t="shared" si="84"/>
        <v>0</v>
      </c>
      <c r="F849" s="58">
        <f t="shared" si="87"/>
        <v>0</v>
      </c>
      <c r="G849" s="60" t="e">
        <f>IF(AND(C849&lt;&gt;"",SUM(G$32:G848)&lt;E$23),$E$23/$E$28,0)</f>
        <v>#N/A</v>
      </c>
      <c r="H849" s="58">
        <f t="shared" si="88"/>
        <v>0</v>
      </c>
      <c r="I849" s="58">
        <f t="shared" si="90"/>
        <v>0</v>
      </c>
      <c r="J849" s="92" t="str">
        <f t="shared" si="89"/>
        <v>2090–2091</v>
      </c>
      <c r="K849" s="92"/>
      <c r="L849" s="103"/>
      <c r="M849" s="92"/>
      <c r="N849" s="101"/>
      <c r="O849" s="93"/>
      <c r="Q849" s="61"/>
    </row>
    <row r="850" spans="1:17" s="55" customFormat="1" ht="20.25" customHeight="1" x14ac:dyDescent="0.2">
      <c r="A850" s="56">
        <v>69642</v>
      </c>
      <c r="B850" s="57">
        <f t="shared" si="85"/>
        <v>0</v>
      </c>
      <c r="C850" s="150"/>
      <c r="D850" s="58">
        <f t="shared" si="86"/>
        <v>0</v>
      </c>
      <c r="E850" s="59">
        <f t="shared" si="84"/>
        <v>0</v>
      </c>
      <c r="F850" s="58">
        <f t="shared" si="87"/>
        <v>0</v>
      </c>
      <c r="G850" s="60" t="e">
        <f>IF(AND(C850&lt;&gt;"",SUM(G$32:G849)&lt;E$23),$E$23/$E$28,0)</f>
        <v>#N/A</v>
      </c>
      <c r="H850" s="58">
        <f t="shared" si="88"/>
        <v>0</v>
      </c>
      <c r="I850" s="58">
        <f t="shared" si="90"/>
        <v>0</v>
      </c>
      <c r="J850" s="92" t="str">
        <f t="shared" si="89"/>
        <v>2090–2091</v>
      </c>
      <c r="K850" s="92"/>
      <c r="L850" s="103"/>
      <c r="M850" s="92"/>
      <c r="N850" s="101"/>
      <c r="O850" s="93"/>
      <c r="Q850" s="61"/>
    </row>
    <row r="851" spans="1:17" s="55" customFormat="1" ht="20.25" customHeight="1" x14ac:dyDescent="0.2">
      <c r="A851" s="56">
        <v>69672</v>
      </c>
      <c r="B851" s="57">
        <f t="shared" si="85"/>
        <v>0</v>
      </c>
      <c r="C851" s="150"/>
      <c r="D851" s="58">
        <f t="shared" si="86"/>
        <v>0</v>
      </c>
      <c r="E851" s="59">
        <f t="shared" si="84"/>
        <v>0</v>
      </c>
      <c r="F851" s="58">
        <f t="shared" si="87"/>
        <v>0</v>
      </c>
      <c r="G851" s="60" t="e">
        <f>IF(AND(C851&lt;&gt;"",SUM(G$32:G850)&lt;E$23),$E$23/$E$28,0)</f>
        <v>#N/A</v>
      </c>
      <c r="H851" s="58">
        <f t="shared" si="88"/>
        <v>0</v>
      </c>
      <c r="I851" s="58">
        <f t="shared" si="90"/>
        <v>0</v>
      </c>
      <c r="J851" s="92" t="str">
        <f t="shared" si="89"/>
        <v>2090–2091</v>
      </c>
      <c r="K851" s="92"/>
      <c r="L851" s="103"/>
      <c r="M851" s="92"/>
      <c r="N851" s="101"/>
      <c r="O851" s="93"/>
      <c r="Q851" s="61"/>
    </row>
    <row r="852" spans="1:17" s="55" customFormat="1" ht="20.25" customHeight="1" x14ac:dyDescent="0.2">
      <c r="A852" s="56">
        <v>69703</v>
      </c>
      <c r="B852" s="57">
        <f t="shared" si="85"/>
        <v>0</v>
      </c>
      <c r="C852" s="150"/>
      <c r="D852" s="58">
        <f t="shared" si="86"/>
        <v>0</v>
      </c>
      <c r="E852" s="59">
        <f t="shared" si="84"/>
        <v>0</v>
      </c>
      <c r="F852" s="58">
        <f t="shared" si="87"/>
        <v>0</v>
      </c>
      <c r="G852" s="60" t="e">
        <f>IF(AND(C852&lt;&gt;"",SUM(G$32:G851)&lt;E$23),$E$23/$E$28,0)</f>
        <v>#N/A</v>
      </c>
      <c r="H852" s="58">
        <f t="shared" si="88"/>
        <v>0</v>
      </c>
      <c r="I852" s="58">
        <f t="shared" si="90"/>
        <v>0</v>
      </c>
      <c r="J852" s="92" t="str">
        <f t="shared" si="89"/>
        <v>2090–2091</v>
      </c>
      <c r="K852" s="92"/>
      <c r="L852" s="103"/>
      <c r="M852" s="92"/>
      <c r="N852" s="101"/>
      <c r="O852" s="93"/>
      <c r="Q852" s="61"/>
    </row>
    <row r="853" spans="1:17" s="55" customFormat="1" ht="20.25" customHeight="1" x14ac:dyDescent="0.2">
      <c r="A853" s="56">
        <v>69733</v>
      </c>
      <c r="B853" s="57">
        <f t="shared" si="85"/>
        <v>0</v>
      </c>
      <c r="C853" s="150"/>
      <c r="D853" s="58">
        <f t="shared" si="86"/>
        <v>0</v>
      </c>
      <c r="E853" s="59">
        <f t="shared" si="84"/>
        <v>0</v>
      </c>
      <c r="F853" s="58">
        <f t="shared" si="87"/>
        <v>0</v>
      </c>
      <c r="G853" s="60" t="e">
        <f>IF(AND(C853&lt;&gt;"",SUM(G$32:G852)&lt;E$23),$E$23/$E$28,0)</f>
        <v>#N/A</v>
      </c>
      <c r="H853" s="58">
        <f t="shared" si="88"/>
        <v>0</v>
      </c>
      <c r="I853" s="58">
        <f t="shared" si="90"/>
        <v>0</v>
      </c>
      <c r="J853" s="92" t="str">
        <f t="shared" si="89"/>
        <v>2090–2091</v>
      </c>
      <c r="K853" s="92"/>
      <c r="L853" s="103"/>
      <c r="M853" s="92"/>
      <c r="N853" s="101"/>
      <c r="O853" s="93"/>
      <c r="Q853" s="61"/>
    </row>
    <row r="854" spans="1:17" s="55" customFormat="1" ht="20.25" customHeight="1" x14ac:dyDescent="0.2">
      <c r="A854" s="56">
        <v>69764</v>
      </c>
      <c r="B854" s="57">
        <f t="shared" si="85"/>
        <v>0</v>
      </c>
      <c r="C854" s="150"/>
      <c r="D854" s="58">
        <f t="shared" si="86"/>
        <v>0</v>
      </c>
      <c r="E854" s="59">
        <f t="shared" si="84"/>
        <v>0</v>
      </c>
      <c r="F854" s="58">
        <f t="shared" si="87"/>
        <v>0</v>
      </c>
      <c r="G854" s="60" t="e">
        <f>IF(AND(C854&lt;&gt;"",SUM(G$32:G853)&lt;E$23),$E$23/$E$28,0)</f>
        <v>#N/A</v>
      </c>
      <c r="H854" s="58">
        <f t="shared" si="88"/>
        <v>0</v>
      </c>
      <c r="I854" s="58">
        <f t="shared" si="90"/>
        <v>0</v>
      </c>
      <c r="J854" s="92" t="str">
        <f t="shared" si="89"/>
        <v>2090–2091</v>
      </c>
      <c r="K854" s="92"/>
      <c r="L854" s="103"/>
      <c r="M854" s="92"/>
      <c r="N854" s="101"/>
      <c r="O854" s="93"/>
      <c r="Q854" s="61"/>
    </row>
    <row r="855" spans="1:17" s="55" customFormat="1" ht="20.25" customHeight="1" x14ac:dyDescent="0.2">
      <c r="A855" s="56">
        <v>69795</v>
      </c>
      <c r="B855" s="57">
        <f t="shared" si="85"/>
        <v>0</v>
      </c>
      <c r="C855" s="150"/>
      <c r="D855" s="58">
        <f t="shared" si="86"/>
        <v>0</v>
      </c>
      <c r="E855" s="59">
        <f t="shared" si="84"/>
        <v>0</v>
      </c>
      <c r="F855" s="58">
        <f t="shared" si="87"/>
        <v>0</v>
      </c>
      <c r="G855" s="60" t="e">
        <f>IF(AND(C855&lt;&gt;"",SUM(G$32:G854)&lt;E$23),$E$23/$E$28,0)</f>
        <v>#N/A</v>
      </c>
      <c r="H855" s="58">
        <f t="shared" si="88"/>
        <v>0</v>
      </c>
      <c r="I855" s="58">
        <f t="shared" si="90"/>
        <v>0</v>
      </c>
      <c r="J855" s="92" t="str">
        <f t="shared" si="89"/>
        <v>2090–2091</v>
      </c>
      <c r="K855" s="92"/>
      <c r="L855" s="103"/>
      <c r="M855" s="92"/>
      <c r="N855" s="101"/>
      <c r="O855" s="93"/>
      <c r="Q855" s="61"/>
    </row>
    <row r="856" spans="1:17" s="55" customFormat="1" ht="20.25" customHeight="1" x14ac:dyDescent="0.2">
      <c r="A856" s="56">
        <v>69823</v>
      </c>
      <c r="B856" s="57">
        <f t="shared" si="85"/>
        <v>0</v>
      </c>
      <c r="C856" s="150"/>
      <c r="D856" s="58">
        <f t="shared" si="86"/>
        <v>0</v>
      </c>
      <c r="E856" s="59">
        <f t="shared" si="84"/>
        <v>0</v>
      </c>
      <c r="F856" s="58">
        <f t="shared" si="87"/>
        <v>0</v>
      </c>
      <c r="G856" s="60" t="e">
        <f>IF(AND(C856&lt;&gt;"",SUM(G$32:G855)&lt;E$23),$E$23/$E$28,0)</f>
        <v>#N/A</v>
      </c>
      <c r="H856" s="58">
        <f t="shared" si="88"/>
        <v>0</v>
      </c>
      <c r="I856" s="58">
        <f t="shared" si="90"/>
        <v>0</v>
      </c>
      <c r="J856" s="92" t="str">
        <f t="shared" si="89"/>
        <v>2090–2091</v>
      </c>
      <c r="K856" s="92"/>
      <c r="L856" s="103"/>
      <c r="M856" s="92"/>
      <c r="N856" s="101"/>
      <c r="O856" s="93"/>
      <c r="Q856" s="61"/>
    </row>
    <row r="857" spans="1:17" s="55" customFormat="1" ht="20.25" customHeight="1" x14ac:dyDescent="0.2">
      <c r="A857" s="56">
        <v>69854</v>
      </c>
      <c r="B857" s="57">
        <f t="shared" si="85"/>
        <v>0</v>
      </c>
      <c r="C857" s="150"/>
      <c r="D857" s="58">
        <f t="shared" si="86"/>
        <v>0</v>
      </c>
      <c r="E857" s="59">
        <f t="shared" si="84"/>
        <v>0</v>
      </c>
      <c r="F857" s="58">
        <f t="shared" si="87"/>
        <v>0</v>
      </c>
      <c r="G857" s="60" t="e">
        <f>IF(AND(C857&lt;&gt;"",SUM(G$32:G856)&lt;E$23),$E$23/$E$28,0)</f>
        <v>#N/A</v>
      </c>
      <c r="H857" s="58">
        <f t="shared" si="88"/>
        <v>0</v>
      </c>
      <c r="I857" s="58">
        <f t="shared" si="90"/>
        <v>0</v>
      </c>
      <c r="J857" s="92" t="str">
        <f t="shared" si="89"/>
        <v>2090–2091</v>
      </c>
      <c r="K857" s="92"/>
      <c r="L857" s="103"/>
      <c r="M857" s="92"/>
      <c r="N857" s="101"/>
      <c r="O857" s="93"/>
      <c r="Q857" s="61"/>
    </row>
    <row r="858" spans="1:17" s="55" customFormat="1" ht="20.25" customHeight="1" x14ac:dyDescent="0.2">
      <c r="A858" s="56">
        <v>69884</v>
      </c>
      <c r="B858" s="57">
        <f t="shared" si="85"/>
        <v>0</v>
      </c>
      <c r="C858" s="150"/>
      <c r="D858" s="58">
        <f t="shared" si="86"/>
        <v>0</v>
      </c>
      <c r="E858" s="59">
        <f t="shared" si="84"/>
        <v>0</v>
      </c>
      <c r="F858" s="58">
        <f t="shared" si="87"/>
        <v>0</v>
      </c>
      <c r="G858" s="60" t="e">
        <f>IF(AND(C858&lt;&gt;"",SUM(G$32:G857)&lt;E$23),$E$23/$E$28,0)</f>
        <v>#N/A</v>
      </c>
      <c r="H858" s="58">
        <f t="shared" si="88"/>
        <v>0</v>
      </c>
      <c r="I858" s="58">
        <f t="shared" si="90"/>
        <v>0</v>
      </c>
      <c r="J858" s="92" t="str">
        <f t="shared" si="89"/>
        <v>2090–2091</v>
      </c>
      <c r="K858" s="92"/>
      <c r="L858" s="103"/>
      <c r="M858" s="92"/>
      <c r="N858" s="101"/>
      <c r="O858" s="93"/>
      <c r="Q858" s="61"/>
    </row>
    <row r="859" spans="1:17" s="55" customFormat="1" ht="20.25" customHeight="1" x14ac:dyDescent="0.2">
      <c r="A859" s="56">
        <v>69915</v>
      </c>
      <c r="B859" s="57">
        <f t="shared" si="85"/>
        <v>0</v>
      </c>
      <c r="C859" s="150"/>
      <c r="D859" s="58">
        <f t="shared" si="86"/>
        <v>0</v>
      </c>
      <c r="E859" s="59">
        <f t="shared" si="84"/>
        <v>0</v>
      </c>
      <c r="F859" s="58">
        <f t="shared" si="87"/>
        <v>0</v>
      </c>
      <c r="G859" s="60" t="e">
        <f>IF(AND(C859&lt;&gt;"",SUM(G$32:G858)&lt;E$23),$E$23/$E$28,0)</f>
        <v>#N/A</v>
      </c>
      <c r="H859" s="58">
        <f t="shared" si="88"/>
        <v>0</v>
      </c>
      <c r="I859" s="58">
        <f t="shared" si="90"/>
        <v>0</v>
      </c>
      <c r="J859" s="92" t="str">
        <f t="shared" si="89"/>
        <v>2090–2091</v>
      </c>
      <c r="K859" s="92"/>
      <c r="L859" s="103"/>
      <c r="M859" s="92"/>
      <c r="N859" s="101"/>
      <c r="O859" s="93"/>
      <c r="Q859" s="61"/>
    </row>
    <row r="860" spans="1:17" s="55" customFormat="1" ht="20.25" customHeight="1" x14ac:dyDescent="0.2">
      <c r="A860" s="56">
        <v>69945</v>
      </c>
      <c r="B860" s="57">
        <f t="shared" si="85"/>
        <v>0</v>
      </c>
      <c r="C860" s="150"/>
      <c r="D860" s="58">
        <f t="shared" si="86"/>
        <v>0</v>
      </c>
      <c r="E860" s="59">
        <f t="shared" si="84"/>
        <v>0</v>
      </c>
      <c r="F860" s="58">
        <f t="shared" si="87"/>
        <v>0</v>
      </c>
      <c r="G860" s="60" t="e">
        <f>IF(AND(C860&lt;&gt;"",SUM(G$32:G859)&lt;E$23),$E$23/$E$28,0)</f>
        <v>#N/A</v>
      </c>
      <c r="H860" s="58">
        <f t="shared" si="88"/>
        <v>0</v>
      </c>
      <c r="I860" s="58">
        <f t="shared" si="90"/>
        <v>0</v>
      </c>
      <c r="J860" s="92" t="str">
        <f t="shared" si="89"/>
        <v>2091–2092</v>
      </c>
      <c r="K860" s="92"/>
      <c r="L860" s="103"/>
      <c r="M860" s="92"/>
      <c r="N860" s="101"/>
      <c r="O860" s="93"/>
      <c r="Q860" s="61"/>
    </row>
    <row r="861" spans="1:17" s="55" customFormat="1" ht="20.25" customHeight="1" x14ac:dyDescent="0.2">
      <c r="A861" s="56">
        <v>69976</v>
      </c>
      <c r="B861" s="57">
        <f t="shared" si="85"/>
        <v>0</v>
      </c>
      <c r="C861" s="150"/>
      <c r="D861" s="58">
        <f t="shared" si="86"/>
        <v>0</v>
      </c>
      <c r="E861" s="59">
        <f t="shared" si="84"/>
        <v>0</v>
      </c>
      <c r="F861" s="58">
        <f t="shared" si="87"/>
        <v>0</v>
      </c>
      <c r="G861" s="60" t="e">
        <f>IF(AND(C861&lt;&gt;"",SUM(G$32:G860)&lt;E$23),$E$23/$E$28,0)</f>
        <v>#N/A</v>
      </c>
      <c r="H861" s="58">
        <f t="shared" si="88"/>
        <v>0</v>
      </c>
      <c r="I861" s="58">
        <f t="shared" si="90"/>
        <v>0</v>
      </c>
      <c r="J861" s="92" t="str">
        <f t="shared" si="89"/>
        <v>2091–2092</v>
      </c>
      <c r="K861" s="92"/>
      <c r="L861" s="103"/>
      <c r="M861" s="92"/>
      <c r="N861" s="101"/>
      <c r="O861" s="93"/>
      <c r="Q861" s="61"/>
    </row>
    <row r="862" spans="1:17" s="55" customFormat="1" ht="20.25" customHeight="1" x14ac:dyDescent="0.2">
      <c r="A862" s="56">
        <v>70007</v>
      </c>
      <c r="B862" s="57">
        <f t="shared" si="85"/>
        <v>0</v>
      </c>
      <c r="C862" s="150"/>
      <c r="D862" s="58">
        <f t="shared" si="86"/>
        <v>0</v>
      </c>
      <c r="E862" s="59">
        <f t="shared" si="84"/>
        <v>0</v>
      </c>
      <c r="F862" s="58">
        <f t="shared" si="87"/>
        <v>0</v>
      </c>
      <c r="G862" s="60" t="e">
        <f>IF(AND(C862&lt;&gt;"",SUM(G$32:G861)&lt;E$23),$E$23/$E$28,0)</f>
        <v>#N/A</v>
      </c>
      <c r="H862" s="58">
        <f t="shared" si="88"/>
        <v>0</v>
      </c>
      <c r="I862" s="58">
        <f t="shared" si="90"/>
        <v>0</v>
      </c>
      <c r="J862" s="92" t="str">
        <f t="shared" si="89"/>
        <v>2091–2092</v>
      </c>
      <c r="K862" s="92"/>
      <c r="L862" s="103"/>
      <c r="M862" s="92"/>
      <c r="N862" s="101"/>
      <c r="O862" s="93"/>
      <c r="Q862" s="61"/>
    </row>
    <row r="863" spans="1:17" s="55" customFormat="1" ht="20.25" customHeight="1" x14ac:dyDescent="0.2">
      <c r="A863" s="56">
        <v>70037</v>
      </c>
      <c r="B863" s="57">
        <f t="shared" si="85"/>
        <v>0</v>
      </c>
      <c r="C863" s="150"/>
      <c r="D863" s="58">
        <f t="shared" si="86"/>
        <v>0</v>
      </c>
      <c r="E863" s="59">
        <f t="shared" si="84"/>
        <v>0</v>
      </c>
      <c r="F863" s="58">
        <f t="shared" si="87"/>
        <v>0</v>
      </c>
      <c r="G863" s="60" t="e">
        <f>IF(AND(C863&lt;&gt;"",SUM(G$32:G862)&lt;E$23),$E$23/$E$28,0)</f>
        <v>#N/A</v>
      </c>
      <c r="H863" s="58">
        <f t="shared" si="88"/>
        <v>0</v>
      </c>
      <c r="I863" s="58">
        <f t="shared" si="90"/>
        <v>0</v>
      </c>
      <c r="J863" s="92" t="str">
        <f t="shared" si="89"/>
        <v>2091–2092</v>
      </c>
      <c r="K863" s="92"/>
      <c r="L863" s="103"/>
      <c r="M863" s="92"/>
      <c r="N863" s="101"/>
      <c r="O863" s="93"/>
      <c r="Q863" s="61"/>
    </row>
    <row r="864" spans="1:17" s="55" customFormat="1" ht="20.25" customHeight="1" x14ac:dyDescent="0.2">
      <c r="A864" s="56">
        <v>70068</v>
      </c>
      <c r="B864" s="57">
        <f t="shared" si="85"/>
        <v>0</v>
      </c>
      <c r="C864" s="150"/>
      <c r="D864" s="58">
        <f t="shared" si="86"/>
        <v>0</v>
      </c>
      <c r="E864" s="59">
        <f t="shared" ref="E864:E927" si="91">C864-D864</f>
        <v>0</v>
      </c>
      <c r="F864" s="58">
        <f t="shared" si="87"/>
        <v>0</v>
      </c>
      <c r="G864" s="60" t="e">
        <f>IF(AND(C864&lt;&gt;"",SUM(G$32:G863)&lt;E$23),$E$23/$E$28,0)</f>
        <v>#N/A</v>
      </c>
      <c r="H864" s="58">
        <f t="shared" si="88"/>
        <v>0</v>
      </c>
      <c r="I864" s="58">
        <f t="shared" si="90"/>
        <v>0</v>
      </c>
      <c r="J864" s="92" t="str">
        <f t="shared" si="89"/>
        <v>2091–2092</v>
      </c>
      <c r="K864" s="92"/>
      <c r="L864" s="103"/>
      <c r="M864" s="92"/>
      <c r="N864" s="101"/>
      <c r="O864" s="93"/>
      <c r="Q864" s="61"/>
    </row>
    <row r="865" spans="1:17" s="55" customFormat="1" ht="20.25" customHeight="1" x14ac:dyDescent="0.2">
      <c r="A865" s="56">
        <v>70098</v>
      </c>
      <c r="B865" s="57">
        <f t="shared" ref="B865:B928" si="92">IF(C865&gt;0,C865*-1,C865)</f>
        <v>0</v>
      </c>
      <c r="C865" s="150"/>
      <c r="D865" s="58">
        <f t="shared" ref="D865:D928" si="93">IF(C865="",0,IF($E$14="Beginning",IF(C864&lt;&gt;"",$F864*$E$7/12,0),IF(C864&lt;&gt;"",$F864*$E$7/12,$E$21*$E$7/12)))</f>
        <v>0</v>
      </c>
      <c r="E865" s="59">
        <f t="shared" si="91"/>
        <v>0</v>
      </c>
      <c r="F865" s="58">
        <f t="shared" ref="F865:F928" si="94">IF(C865="",0,IF(C864="",$E$21-E865,IF(C865&lt;&gt;"",F864-E865)))</f>
        <v>0</v>
      </c>
      <c r="G865" s="60" t="e">
        <f>IF(AND(C865&lt;&gt;"",SUM(G$32:G864)&lt;E$23),$E$23/$E$28,0)</f>
        <v>#N/A</v>
      </c>
      <c r="H865" s="58">
        <f t="shared" ref="H865:H928" si="95">IF(C865&lt;&gt;"",G865+H864,0)</f>
        <v>0</v>
      </c>
      <c r="I865" s="58">
        <f t="shared" si="90"/>
        <v>0</v>
      </c>
      <c r="J865" s="92" t="str">
        <f t="shared" ref="J865:J928" si="96">IF(OR(MONTH(A865)=1,MONTH(A865)=2,MONTH(A865)=3,MONTH(A865)=4,MONTH(A865)=5,MONTH(A865)=6),YEAR(A865)-1&amp;"–"&amp;YEAR(A865),YEAR(A865)&amp;"–"&amp;YEAR(A865)+1)</f>
        <v>2091–2092</v>
      </c>
      <c r="K865" s="92"/>
      <c r="L865" s="103"/>
      <c r="M865" s="92"/>
      <c r="N865" s="101"/>
      <c r="O865" s="93"/>
      <c r="Q865" s="61"/>
    </row>
    <row r="866" spans="1:17" s="55" customFormat="1" ht="20.25" customHeight="1" x14ac:dyDescent="0.2">
      <c r="A866" s="56">
        <v>70129</v>
      </c>
      <c r="B866" s="57">
        <f t="shared" si="92"/>
        <v>0</v>
      </c>
      <c r="C866" s="150"/>
      <c r="D866" s="58">
        <f t="shared" si="93"/>
        <v>0</v>
      </c>
      <c r="E866" s="59">
        <f t="shared" si="91"/>
        <v>0</v>
      </c>
      <c r="F866" s="58">
        <f t="shared" si="94"/>
        <v>0</v>
      </c>
      <c r="G866" s="60" t="e">
        <f>IF(AND(C866&lt;&gt;"",SUM(G$32:G865)&lt;E$23),$E$23/$E$28,0)</f>
        <v>#N/A</v>
      </c>
      <c r="H866" s="58">
        <f t="shared" si="95"/>
        <v>0</v>
      </c>
      <c r="I866" s="58">
        <f t="shared" si="90"/>
        <v>0</v>
      </c>
      <c r="J866" s="92" t="str">
        <f t="shared" si="96"/>
        <v>2091–2092</v>
      </c>
      <c r="K866" s="92"/>
      <c r="L866" s="103"/>
      <c r="M866" s="92"/>
      <c r="N866" s="101"/>
      <c r="O866" s="93"/>
      <c r="Q866" s="61"/>
    </row>
    <row r="867" spans="1:17" s="55" customFormat="1" ht="20.25" customHeight="1" x14ac:dyDescent="0.2">
      <c r="A867" s="56">
        <v>70160</v>
      </c>
      <c r="B867" s="57">
        <f t="shared" si="92"/>
        <v>0</v>
      </c>
      <c r="C867" s="150"/>
      <c r="D867" s="58">
        <f t="shared" si="93"/>
        <v>0</v>
      </c>
      <c r="E867" s="59">
        <f t="shared" si="91"/>
        <v>0</v>
      </c>
      <c r="F867" s="58">
        <f t="shared" si="94"/>
        <v>0</v>
      </c>
      <c r="G867" s="60" t="e">
        <f>IF(AND(C867&lt;&gt;"",SUM(G$32:G866)&lt;E$23),$E$23/$E$28,0)</f>
        <v>#N/A</v>
      </c>
      <c r="H867" s="58">
        <f t="shared" si="95"/>
        <v>0</v>
      </c>
      <c r="I867" s="58">
        <f t="shared" ref="I867:I930" si="97">IF(C867&lt;&gt;"",$E$23-H867,0)</f>
        <v>0</v>
      </c>
      <c r="J867" s="92" t="str">
        <f t="shared" si="96"/>
        <v>2091–2092</v>
      </c>
      <c r="K867" s="92"/>
      <c r="L867" s="103"/>
      <c r="M867" s="92"/>
      <c r="N867" s="101"/>
      <c r="O867" s="93"/>
      <c r="Q867" s="61"/>
    </row>
    <row r="868" spans="1:17" s="55" customFormat="1" ht="20.25" customHeight="1" x14ac:dyDescent="0.2">
      <c r="A868" s="56">
        <v>70189</v>
      </c>
      <c r="B868" s="57">
        <f t="shared" si="92"/>
        <v>0</v>
      </c>
      <c r="C868" s="150"/>
      <c r="D868" s="58">
        <f t="shared" si="93"/>
        <v>0</v>
      </c>
      <c r="E868" s="59">
        <f t="shared" si="91"/>
        <v>0</v>
      </c>
      <c r="F868" s="58">
        <f t="shared" si="94"/>
        <v>0</v>
      </c>
      <c r="G868" s="60" t="e">
        <f>IF(AND(C868&lt;&gt;"",SUM(G$32:G867)&lt;E$23),$E$23/$E$28,0)</f>
        <v>#N/A</v>
      </c>
      <c r="H868" s="58">
        <f t="shared" si="95"/>
        <v>0</v>
      </c>
      <c r="I868" s="58">
        <f t="shared" si="97"/>
        <v>0</v>
      </c>
      <c r="J868" s="92" t="str">
        <f t="shared" si="96"/>
        <v>2091–2092</v>
      </c>
      <c r="K868" s="92"/>
      <c r="L868" s="103"/>
      <c r="M868" s="92"/>
      <c r="N868" s="101"/>
      <c r="O868" s="93"/>
      <c r="Q868" s="61"/>
    </row>
    <row r="869" spans="1:17" s="55" customFormat="1" ht="20.25" customHeight="1" x14ac:dyDescent="0.2">
      <c r="A869" s="56">
        <v>70220</v>
      </c>
      <c r="B869" s="57">
        <f t="shared" si="92"/>
        <v>0</v>
      </c>
      <c r="C869" s="150"/>
      <c r="D869" s="58">
        <f t="shared" si="93"/>
        <v>0</v>
      </c>
      <c r="E869" s="59">
        <f t="shared" si="91"/>
        <v>0</v>
      </c>
      <c r="F869" s="58">
        <f t="shared" si="94"/>
        <v>0</v>
      </c>
      <c r="G869" s="60" t="e">
        <f>IF(AND(C869&lt;&gt;"",SUM(G$32:G868)&lt;E$23),$E$23/$E$28,0)</f>
        <v>#N/A</v>
      </c>
      <c r="H869" s="58">
        <f t="shared" si="95"/>
        <v>0</v>
      </c>
      <c r="I869" s="58">
        <f t="shared" si="97"/>
        <v>0</v>
      </c>
      <c r="J869" s="92" t="str">
        <f t="shared" si="96"/>
        <v>2091–2092</v>
      </c>
      <c r="K869" s="92"/>
      <c r="L869" s="103"/>
      <c r="M869" s="92"/>
      <c r="N869" s="101"/>
      <c r="O869" s="93"/>
      <c r="Q869" s="61"/>
    </row>
    <row r="870" spans="1:17" s="55" customFormat="1" ht="20.25" customHeight="1" x14ac:dyDescent="0.2">
      <c r="A870" s="56">
        <v>70250</v>
      </c>
      <c r="B870" s="57">
        <f t="shared" si="92"/>
        <v>0</v>
      </c>
      <c r="C870" s="150"/>
      <c r="D870" s="58">
        <f t="shared" si="93"/>
        <v>0</v>
      </c>
      <c r="E870" s="59">
        <f t="shared" si="91"/>
        <v>0</v>
      </c>
      <c r="F870" s="58">
        <f t="shared" si="94"/>
        <v>0</v>
      </c>
      <c r="G870" s="60" t="e">
        <f>IF(AND(C870&lt;&gt;"",SUM(G$32:G869)&lt;E$23),$E$23/$E$28,0)</f>
        <v>#N/A</v>
      </c>
      <c r="H870" s="58">
        <f t="shared" si="95"/>
        <v>0</v>
      </c>
      <c r="I870" s="58">
        <f t="shared" si="97"/>
        <v>0</v>
      </c>
      <c r="J870" s="92" t="str">
        <f t="shared" si="96"/>
        <v>2091–2092</v>
      </c>
      <c r="K870" s="92"/>
      <c r="L870" s="103"/>
      <c r="M870" s="92"/>
      <c r="N870" s="101"/>
      <c r="O870" s="93"/>
      <c r="Q870" s="61"/>
    </row>
    <row r="871" spans="1:17" s="55" customFormat="1" ht="20.25" customHeight="1" x14ac:dyDescent="0.2">
      <c r="A871" s="56">
        <v>70281</v>
      </c>
      <c r="B871" s="57">
        <f t="shared" si="92"/>
        <v>0</v>
      </c>
      <c r="C871" s="150"/>
      <c r="D871" s="58">
        <f t="shared" si="93"/>
        <v>0</v>
      </c>
      <c r="E871" s="59">
        <f t="shared" si="91"/>
        <v>0</v>
      </c>
      <c r="F871" s="58">
        <f t="shared" si="94"/>
        <v>0</v>
      </c>
      <c r="G871" s="60" t="e">
        <f>IF(AND(C871&lt;&gt;"",SUM(G$32:G870)&lt;E$23),$E$23/$E$28,0)</f>
        <v>#N/A</v>
      </c>
      <c r="H871" s="58">
        <f t="shared" si="95"/>
        <v>0</v>
      </c>
      <c r="I871" s="58">
        <f t="shared" si="97"/>
        <v>0</v>
      </c>
      <c r="J871" s="92" t="str">
        <f t="shared" si="96"/>
        <v>2091–2092</v>
      </c>
      <c r="K871" s="92"/>
      <c r="L871" s="103"/>
      <c r="M871" s="92"/>
      <c r="N871" s="101"/>
      <c r="O871" s="93"/>
      <c r="Q871" s="61"/>
    </row>
    <row r="872" spans="1:17" s="55" customFormat="1" ht="20.25" customHeight="1" x14ac:dyDescent="0.2">
      <c r="A872" s="56">
        <v>70311</v>
      </c>
      <c r="B872" s="57">
        <f t="shared" si="92"/>
        <v>0</v>
      </c>
      <c r="C872" s="150"/>
      <c r="D872" s="58">
        <f t="shared" si="93"/>
        <v>0</v>
      </c>
      <c r="E872" s="59">
        <f t="shared" si="91"/>
        <v>0</v>
      </c>
      <c r="F872" s="58">
        <f t="shared" si="94"/>
        <v>0</v>
      </c>
      <c r="G872" s="60" t="e">
        <f>IF(AND(C872&lt;&gt;"",SUM(G$32:G871)&lt;E$23),$E$23/$E$28,0)</f>
        <v>#N/A</v>
      </c>
      <c r="H872" s="58">
        <f t="shared" si="95"/>
        <v>0</v>
      </c>
      <c r="I872" s="58">
        <f t="shared" si="97"/>
        <v>0</v>
      </c>
      <c r="J872" s="92" t="str">
        <f t="shared" si="96"/>
        <v>2092–2093</v>
      </c>
      <c r="K872" s="92"/>
      <c r="L872" s="103"/>
      <c r="M872" s="92"/>
      <c r="N872" s="101"/>
      <c r="O872" s="93"/>
      <c r="Q872" s="61"/>
    </row>
    <row r="873" spans="1:17" s="55" customFormat="1" ht="20.25" customHeight="1" x14ac:dyDescent="0.2">
      <c r="A873" s="56">
        <v>70342</v>
      </c>
      <c r="B873" s="57">
        <f t="shared" si="92"/>
        <v>0</v>
      </c>
      <c r="C873" s="150"/>
      <c r="D873" s="58">
        <f t="shared" si="93"/>
        <v>0</v>
      </c>
      <c r="E873" s="59">
        <f t="shared" si="91"/>
        <v>0</v>
      </c>
      <c r="F873" s="58">
        <f t="shared" si="94"/>
        <v>0</v>
      </c>
      <c r="G873" s="60" t="e">
        <f>IF(AND(C873&lt;&gt;"",SUM(G$32:G872)&lt;E$23),$E$23/$E$28,0)</f>
        <v>#N/A</v>
      </c>
      <c r="H873" s="58">
        <f t="shared" si="95"/>
        <v>0</v>
      </c>
      <c r="I873" s="58">
        <f t="shared" si="97"/>
        <v>0</v>
      </c>
      <c r="J873" s="92" t="str">
        <f t="shared" si="96"/>
        <v>2092–2093</v>
      </c>
      <c r="K873" s="92"/>
      <c r="L873" s="103"/>
      <c r="M873" s="92"/>
      <c r="N873" s="101"/>
      <c r="O873" s="93"/>
      <c r="Q873" s="61"/>
    </row>
    <row r="874" spans="1:17" s="55" customFormat="1" ht="20.25" customHeight="1" x14ac:dyDescent="0.2">
      <c r="A874" s="56">
        <v>70373</v>
      </c>
      <c r="B874" s="57">
        <f t="shared" si="92"/>
        <v>0</v>
      </c>
      <c r="C874" s="150"/>
      <c r="D874" s="58">
        <f t="shared" si="93"/>
        <v>0</v>
      </c>
      <c r="E874" s="59">
        <f t="shared" si="91"/>
        <v>0</v>
      </c>
      <c r="F874" s="58">
        <f t="shared" si="94"/>
        <v>0</v>
      </c>
      <c r="G874" s="60" t="e">
        <f>IF(AND(C874&lt;&gt;"",SUM(G$32:G873)&lt;E$23),$E$23/$E$28,0)</f>
        <v>#N/A</v>
      </c>
      <c r="H874" s="58">
        <f t="shared" si="95"/>
        <v>0</v>
      </c>
      <c r="I874" s="58">
        <f t="shared" si="97"/>
        <v>0</v>
      </c>
      <c r="J874" s="92" t="str">
        <f t="shared" si="96"/>
        <v>2092–2093</v>
      </c>
      <c r="K874" s="92"/>
      <c r="L874" s="103"/>
      <c r="M874" s="92"/>
      <c r="N874" s="101"/>
      <c r="O874" s="93"/>
      <c r="Q874" s="61"/>
    </row>
    <row r="875" spans="1:17" s="55" customFormat="1" ht="20.25" customHeight="1" x14ac:dyDescent="0.2">
      <c r="A875" s="56">
        <v>70403</v>
      </c>
      <c r="B875" s="57">
        <f t="shared" si="92"/>
        <v>0</v>
      </c>
      <c r="C875" s="150"/>
      <c r="D875" s="58">
        <f t="shared" si="93"/>
        <v>0</v>
      </c>
      <c r="E875" s="59">
        <f t="shared" si="91"/>
        <v>0</v>
      </c>
      <c r="F875" s="58">
        <f t="shared" si="94"/>
        <v>0</v>
      </c>
      <c r="G875" s="60" t="e">
        <f>IF(AND(C875&lt;&gt;"",SUM(G$32:G874)&lt;E$23),$E$23/$E$28,0)</f>
        <v>#N/A</v>
      </c>
      <c r="H875" s="58">
        <f t="shared" si="95"/>
        <v>0</v>
      </c>
      <c r="I875" s="58">
        <f t="shared" si="97"/>
        <v>0</v>
      </c>
      <c r="J875" s="92" t="str">
        <f t="shared" si="96"/>
        <v>2092–2093</v>
      </c>
      <c r="K875" s="92"/>
      <c r="L875" s="103"/>
      <c r="M875" s="92"/>
      <c r="N875" s="101"/>
      <c r="O875" s="93"/>
      <c r="Q875" s="61"/>
    </row>
    <row r="876" spans="1:17" s="55" customFormat="1" ht="20.25" customHeight="1" x14ac:dyDescent="0.2">
      <c r="A876" s="56">
        <v>70434</v>
      </c>
      <c r="B876" s="57">
        <f t="shared" si="92"/>
        <v>0</v>
      </c>
      <c r="C876" s="150"/>
      <c r="D876" s="58">
        <f t="shared" si="93"/>
        <v>0</v>
      </c>
      <c r="E876" s="59">
        <f t="shared" si="91"/>
        <v>0</v>
      </c>
      <c r="F876" s="58">
        <f t="shared" si="94"/>
        <v>0</v>
      </c>
      <c r="G876" s="60" t="e">
        <f>IF(AND(C876&lt;&gt;"",SUM(G$32:G875)&lt;E$23),$E$23/$E$28,0)</f>
        <v>#N/A</v>
      </c>
      <c r="H876" s="58">
        <f t="shared" si="95"/>
        <v>0</v>
      </c>
      <c r="I876" s="58">
        <f t="shared" si="97"/>
        <v>0</v>
      </c>
      <c r="J876" s="92" t="str">
        <f t="shared" si="96"/>
        <v>2092–2093</v>
      </c>
      <c r="K876" s="92"/>
      <c r="L876" s="103"/>
      <c r="M876" s="92"/>
      <c r="N876" s="101"/>
      <c r="O876" s="93"/>
      <c r="Q876" s="61"/>
    </row>
    <row r="877" spans="1:17" s="55" customFormat="1" ht="20.25" customHeight="1" x14ac:dyDescent="0.2">
      <c r="A877" s="56">
        <v>70464</v>
      </c>
      <c r="B877" s="57">
        <f t="shared" si="92"/>
        <v>0</v>
      </c>
      <c r="C877" s="150"/>
      <c r="D877" s="58">
        <f t="shared" si="93"/>
        <v>0</v>
      </c>
      <c r="E877" s="59">
        <f t="shared" si="91"/>
        <v>0</v>
      </c>
      <c r="F877" s="58">
        <f t="shared" si="94"/>
        <v>0</v>
      </c>
      <c r="G877" s="60" t="e">
        <f>IF(AND(C877&lt;&gt;"",SUM(G$32:G876)&lt;E$23),$E$23/$E$28,0)</f>
        <v>#N/A</v>
      </c>
      <c r="H877" s="58">
        <f t="shared" si="95"/>
        <v>0</v>
      </c>
      <c r="I877" s="58">
        <f t="shared" si="97"/>
        <v>0</v>
      </c>
      <c r="J877" s="92" t="str">
        <f t="shared" si="96"/>
        <v>2092–2093</v>
      </c>
      <c r="K877" s="92"/>
      <c r="L877" s="103"/>
      <c r="M877" s="92"/>
      <c r="N877" s="101"/>
      <c r="O877" s="93"/>
      <c r="Q877" s="61"/>
    </row>
    <row r="878" spans="1:17" s="55" customFormat="1" ht="20.25" customHeight="1" x14ac:dyDescent="0.2">
      <c r="A878" s="56">
        <v>70495</v>
      </c>
      <c r="B878" s="57">
        <f t="shared" si="92"/>
        <v>0</v>
      </c>
      <c r="C878" s="150"/>
      <c r="D878" s="58">
        <f t="shared" si="93"/>
        <v>0</v>
      </c>
      <c r="E878" s="59">
        <f t="shared" si="91"/>
        <v>0</v>
      </c>
      <c r="F878" s="58">
        <f t="shared" si="94"/>
        <v>0</v>
      </c>
      <c r="G878" s="60" t="e">
        <f>IF(AND(C878&lt;&gt;"",SUM(G$32:G877)&lt;E$23),$E$23/$E$28,0)</f>
        <v>#N/A</v>
      </c>
      <c r="H878" s="58">
        <f t="shared" si="95"/>
        <v>0</v>
      </c>
      <c r="I878" s="58">
        <f t="shared" si="97"/>
        <v>0</v>
      </c>
      <c r="J878" s="92" t="str">
        <f t="shared" si="96"/>
        <v>2092–2093</v>
      </c>
      <c r="K878" s="92"/>
      <c r="L878" s="103"/>
      <c r="M878" s="92"/>
      <c r="N878" s="101"/>
      <c r="O878" s="93"/>
      <c r="Q878" s="61"/>
    </row>
    <row r="879" spans="1:17" s="55" customFormat="1" ht="20.25" customHeight="1" x14ac:dyDescent="0.2">
      <c r="A879" s="56">
        <v>70526</v>
      </c>
      <c r="B879" s="57">
        <f t="shared" si="92"/>
        <v>0</v>
      </c>
      <c r="C879" s="150"/>
      <c r="D879" s="58">
        <f t="shared" si="93"/>
        <v>0</v>
      </c>
      <c r="E879" s="59">
        <f t="shared" si="91"/>
        <v>0</v>
      </c>
      <c r="F879" s="58">
        <f t="shared" si="94"/>
        <v>0</v>
      </c>
      <c r="G879" s="60" t="e">
        <f>IF(AND(C879&lt;&gt;"",SUM(G$32:G878)&lt;E$23),$E$23/$E$28,0)</f>
        <v>#N/A</v>
      </c>
      <c r="H879" s="58">
        <f t="shared" si="95"/>
        <v>0</v>
      </c>
      <c r="I879" s="58">
        <f t="shared" si="97"/>
        <v>0</v>
      </c>
      <c r="J879" s="92" t="str">
        <f t="shared" si="96"/>
        <v>2092–2093</v>
      </c>
      <c r="K879" s="92"/>
      <c r="L879" s="103"/>
      <c r="M879" s="92"/>
      <c r="N879" s="101"/>
      <c r="O879" s="93"/>
      <c r="Q879" s="61"/>
    </row>
    <row r="880" spans="1:17" s="55" customFormat="1" ht="20.25" customHeight="1" x14ac:dyDescent="0.2">
      <c r="A880" s="56">
        <v>70554</v>
      </c>
      <c r="B880" s="57">
        <f t="shared" si="92"/>
        <v>0</v>
      </c>
      <c r="C880" s="150"/>
      <c r="D880" s="58">
        <f t="shared" si="93"/>
        <v>0</v>
      </c>
      <c r="E880" s="59">
        <f t="shared" si="91"/>
        <v>0</v>
      </c>
      <c r="F880" s="58">
        <f t="shared" si="94"/>
        <v>0</v>
      </c>
      <c r="G880" s="60" t="e">
        <f>IF(AND(C880&lt;&gt;"",SUM(G$32:G879)&lt;E$23),$E$23/$E$28,0)</f>
        <v>#N/A</v>
      </c>
      <c r="H880" s="58">
        <f t="shared" si="95"/>
        <v>0</v>
      </c>
      <c r="I880" s="58">
        <f t="shared" si="97"/>
        <v>0</v>
      </c>
      <c r="J880" s="92" t="str">
        <f t="shared" si="96"/>
        <v>2092–2093</v>
      </c>
      <c r="K880" s="92"/>
      <c r="L880" s="103"/>
      <c r="M880" s="92"/>
      <c r="N880" s="101"/>
      <c r="O880" s="93"/>
      <c r="Q880" s="61"/>
    </row>
    <row r="881" spans="1:17" s="55" customFormat="1" ht="20.25" customHeight="1" x14ac:dyDescent="0.2">
      <c r="A881" s="56">
        <v>70585</v>
      </c>
      <c r="B881" s="57">
        <f t="shared" si="92"/>
        <v>0</v>
      </c>
      <c r="C881" s="150"/>
      <c r="D881" s="58">
        <f t="shared" si="93"/>
        <v>0</v>
      </c>
      <c r="E881" s="59">
        <f t="shared" si="91"/>
        <v>0</v>
      </c>
      <c r="F881" s="58">
        <f t="shared" si="94"/>
        <v>0</v>
      </c>
      <c r="G881" s="60" t="e">
        <f>IF(AND(C881&lt;&gt;"",SUM(G$32:G880)&lt;E$23),$E$23/$E$28,0)</f>
        <v>#N/A</v>
      </c>
      <c r="H881" s="58">
        <f t="shared" si="95"/>
        <v>0</v>
      </c>
      <c r="I881" s="58">
        <f t="shared" si="97"/>
        <v>0</v>
      </c>
      <c r="J881" s="92" t="str">
        <f t="shared" si="96"/>
        <v>2092–2093</v>
      </c>
      <c r="K881" s="92"/>
      <c r="L881" s="103"/>
      <c r="M881" s="92"/>
      <c r="N881" s="101"/>
      <c r="O881" s="93"/>
      <c r="Q881" s="61"/>
    </row>
    <row r="882" spans="1:17" s="55" customFormat="1" ht="20.25" customHeight="1" x14ac:dyDescent="0.2">
      <c r="A882" s="56">
        <v>70615</v>
      </c>
      <c r="B882" s="57">
        <f t="shared" si="92"/>
        <v>0</v>
      </c>
      <c r="C882" s="150"/>
      <c r="D882" s="58">
        <f t="shared" si="93"/>
        <v>0</v>
      </c>
      <c r="E882" s="59">
        <f t="shared" si="91"/>
        <v>0</v>
      </c>
      <c r="F882" s="58">
        <f t="shared" si="94"/>
        <v>0</v>
      </c>
      <c r="G882" s="60" t="e">
        <f>IF(AND(C882&lt;&gt;"",SUM(G$32:G881)&lt;E$23),$E$23/$E$28,0)</f>
        <v>#N/A</v>
      </c>
      <c r="H882" s="58">
        <f t="shared" si="95"/>
        <v>0</v>
      </c>
      <c r="I882" s="58">
        <f t="shared" si="97"/>
        <v>0</v>
      </c>
      <c r="J882" s="92" t="str">
        <f t="shared" si="96"/>
        <v>2092–2093</v>
      </c>
      <c r="K882" s="92"/>
      <c r="L882" s="103"/>
      <c r="M882" s="92"/>
      <c r="N882" s="101"/>
      <c r="O882" s="93"/>
      <c r="Q882" s="61"/>
    </row>
    <row r="883" spans="1:17" s="55" customFormat="1" ht="20.25" customHeight="1" x14ac:dyDescent="0.2">
      <c r="A883" s="56">
        <v>70646</v>
      </c>
      <c r="B883" s="57">
        <f t="shared" si="92"/>
        <v>0</v>
      </c>
      <c r="C883" s="150"/>
      <c r="D883" s="58">
        <f t="shared" si="93"/>
        <v>0</v>
      </c>
      <c r="E883" s="59">
        <f t="shared" si="91"/>
        <v>0</v>
      </c>
      <c r="F883" s="58">
        <f t="shared" si="94"/>
        <v>0</v>
      </c>
      <c r="G883" s="60" t="e">
        <f>IF(AND(C883&lt;&gt;"",SUM(G$32:G882)&lt;E$23),$E$23/$E$28,0)</f>
        <v>#N/A</v>
      </c>
      <c r="H883" s="58">
        <f t="shared" si="95"/>
        <v>0</v>
      </c>
      <c r="I883" s="58">
        <f t="shared" si="97"/>
        <v>0</v>
      </c>
      <c r="J883" s="92" t="str">
        <f t="shared" si="96"/>
        <v>2092–2093</v>
      </c>
      <c r="K883" s="92"/>
      <c r="L883" s="103"/>
      <c r="M883" s="92"/>
      <c r="N883" s="101"/>
      <c r="O883" s="93"/>
      <c r="Q883" s="61"/>
    </row>
    <row r="884" spans="1:17" s="55" customFormat="1" ht="20.25" customHeight="1" x14ac:dyDescent="0.2">
      <c r="A884" s="56">
        <v>70676</v>
      </c>
      <c r="B884" s="57">
        <f t="shared" si="92"/>
        <v>0</v>
      </c>
      <c r="C884" s="150"/>
      <c r="D884" s="58">
        <f t="shared" si="93"/>
        <v>0</v>
      </c>
      <c r="E884" s="59">
        <f t="shared" si="91"/>
        <v>0</v>
      </c>
      <c r="F884" s="58">
        <f t="shared" si="94"/>
        <v>0</v>
      </c>
      <c r="G884" s="60" t="e">
        <f>IF(AND(C884&lt;&gt;"",SUM(G$32:G883)&lt;E$23),$E$23/$E$28,0)</f>
        <v>#N/A</v>
      </c>
      <c r="H884" s="58">
        <f t="shared" si="95"/>
        <v>0</v>
      </c>
      <c r="I884" s="58">
        <f t="shared" si="97"/>
        <v>0</v>
      </c>
      <c r="J884" s="92" t="str">
        <f t="shared" si="96"/>
        <v>2093–2094</v>
      </c>
      <c r="K884" s="92"/>
      <c r="L884" s="103"/>
      <c r="M884" s="92"/>
      <c r="N884" s="101"/>
      <c r="O884" s="93"/>
      <c r="Q884" s="61"/>
    </row>
    <row r="885" spans="1:17" s="55" customFormat="1" ht="20.25" customHeight="1" x14ac:dyDescent="0.2">
      <c r="A885" s="56">
        <v>70707</v>
      </c>
      <c r="B885" s="57">
        <f t="shared" si="92"/>
        <v>0</v>
      </c>
      <c r="C885" s="150"/>
      <c r="D885" s="58">
        <f t="shared" si="93"/>
        <v>0</v>
      </c>
      <c r="E885" s="59">
        <f t="shared" si="91"/>
        <v>0</v>
      </c>
      <c r="F885" s="58">
        <f t="shared" si="94"/>
        <v>0</v>
      </c>
      <c r="G885" s="60" t="e">
        <f>IF(AND(C885&lt;&gt;"",SUM(G$32:G884)&lt;E$23),$E$23/$E$28,0)</f>
        <v>#N/A</v>
      </c>
      <c r="H885" s="58">
        <f t="shared" si="95"/>
        <v>0</v>
      </c>
      <c r="I885" s="58">
        <f t="shared" si="97"/>
        <v>0</v>
      </c>
      <c r="J885" s="92" t="str">
        <f t="shared" si="96"/>
        <v>2093–2094</v>
      </c>
      <c r="K885" s="92"/>
      <c r="L885" s="103"/>
      <c r="M885" s="92"/>
      <c r="N885" s="101"/>
      <c r="O885" s="93"/>
      <c r="Q885" s="61"/>
    </row>
    <row r="886" spans="1:17" s="55" customFormat="1" ht="20.25" customHeight="1" x14ac:dyDescent="0.2">
      <c r="A886" s="56">
        <v>70738</v>
      </c>
      <c r="B886" s="57">
        <f t="shared" si="92"/>
        <v>0</v>
      </c>
      <c r="C886" s="150"/>
      <c r="D886" s="58">
        <f t="shared" si="93"/>
        <v>0</v>
      </c>
      <c r="E886" s="59">
        <f t="shared" si="91"/>
        <v>0</v>
      </c>
      <c r="F886" s="58">
        <f t="shared" si="94"/>
        <v>0</v>
      </c>
      <c r="G886" s="60" t="e">
        <f>IF(AND(C886&lt;&gt;"",SUM(G$32:G885)&lt;E$23),$E$23/$E$28,0)</f>
        <v>#N/A</v>
      </c>
      <c r="H886" s="58">
        <f t="shared" si="95"/>
        <v>0</v>
      </c>
      <c r="I886" s="58">
        <f t="shared" si="97"/>
        <v>0</v>
      </c>
      <c r="J886" s="92" t="str">
        <f t="shared" si="96"/>
        <v>2093–2094</v>
      </c>
      <c r="K886" s="92"/>
      <c r="L886" s="103"/>
      <c r="M886" s="92"/>
      <c r="N886" s="101"/>
      <c r="O886" s="93"/>
      <c r="Q886" s="61"/>
    </row>
    <row r="887" spans="1:17" s="55" customFormat="1" ht="20.25" customHeight="1" x14ac:dyDescent="0.2">
      <c r="A887" s="56">
        <v>70768</v>
      </c>
      <c r="B887" s="57">
        <f t="shared" si="92"/>
        <v>0</v>
      </c>
      <c r="C887" s="150"/>
      <c r="D887" s="58">
        <f t="shared" si="93"/>
        <v>0</v>
      </c>
      <c r="E887" s="59">
        <f t="shared" si="91"/>
        <v>0</v>
      </c>
      <c r="F887" s="58">
        <f t="shared" si="94"/>
        <v>0</v>
      </c>
      <c r="G887" s="60" t="e">
        <f>IF(AND(C887&lt;&gt;"",SUM(G$32:G886)&lt;E$23),$E$23/$E$28,0)</f>
        <v>#N/A</v>
      </c>
      <c r="H887" s="58">
        <f t="shared" si="95"/>
        <v>0</v>
      </c>
      <c r="I887" s="58">
        <f t="shared" si="97"/>
        <v>0</v>
      </c>
      <c r="J887" s="92" t="str">
        <f t="shared" si="96"/>
        <v>2093–2094</v>
      </c>
      <c r="K887" s="92"/>
      <c r="L887" s="103"/>
      <c r="M887" s="92"/>
      <c r="N887" s="101"/>
      <c r="O887" s="93"/>
      <c r="Q887" s="61"/>
    </row>
    <row r="888" spans="1:17" s="55" customFormat="1" ht="20.25" customHeight="1" x14ac:dyDescent="0.2">
      <c r="A888" s="56">
        <v>70799</v>
      </c>
      <c r="B888" s="57">
        <f t="shared" si="92"/>
        <v>0</v>
      </c>
      <c r="C888" s="150"/>
      <c r="D888" s="58">
        <f t="shared" si="93"/>
        <v>0</v>
      </c>
      <c r="E888" s="59">
        <f t="shared" si="91"/>
        <v>0</v>
      </c>
      <c r="F888" s="58">
        <f t="shared" si="94"/>
        <v>0</v>
      </c>
      <c r="G888" s="60" t="e">
        <f>IF(AND(C888&lt;&gt;"",SUM(G$32:G887)&lt;E$23),$E$23/$E$28,0)</f>
        <v>#N/A</v>
      </c>
      <c r="H888" s="58">
        <f t="shared" si="95"/>
        <v>0</v>
      </c>
      <c r="I888" s="58">
        <f t="shared" si="97"/>
        <v>0</v>
      </c>
      <c r="J888" s="92" t="str">
        <f t="shared" si="96"/>
        <v>2093–2094</v>
      </c>
      <c r="K888" s="92"/>
      <c r="L888" s="103"/>
      <c r="M888" s="92"/>
      <c r="N888" s="101"/>
      <c r="O888" s="93"/>
      <c r="Q888" s="61"/>
    </row>
    <row r="889" spans="1:17" s="55" customFormat="1" ht="20.25" customHeight="1" x14ac:dyDescent="0.2">
      <c r="A889" s="56">
        <v>70829</v>
      </c>
      <c r="B889" s="57">
        <f t="shared" si="92"/>
        <v>0</v>
      </c>
      <c r="C889" s="150"/>
      <c r="D889" s="58">
        <f t="shared" si="93"/>
        <v>0</v>
      </c>
      <c r="E889" s="59">
        <f t="shared" si="91"/>
        <v>0</v>
      </c>
      <c r="F889" s="58">
        <f t="shared" si="94"/>
        <v>0</v>
      </c>
      <c r="G889" s="60" t="e">
        <f>IF(AND(C889&lt;&gt;"",SUM(G$32:G888)&lt;E$23),$E$23/$E$28,0)</f>
        <v>#N/A</v>
      </c>
      <c r="H889" s="58">
        <f t="shared" si="95"/>
        <v>0</v>
      </c>
      <c r="I889" s="58">
        <f t="shared" si="97"/>
        <v>0</v>
      </c>
      <c r="J889" s="92" t="str">
        <f t="shared" si="96"/>
        <v>2093–2094</v>
      </c>
      <c r="K889" s="92"/>
      <c r="L889" s="103"/>
      <c r="M889" s="92"/>
      <c r="N889" s="101"/>
      <c r="O889" s="93"/>
      <c r="Q889" s="61"/>
    </row>
    <row r="890" spans="1:17" s="55" customFormat="1" ht="20.25" customHeight="1" x14ac:dyDescent="0.2">
      <c r="A890" s="56">
        <v>70860</v>
      </c>
      <c r="B890" s="57">
        <f t="shared" si="92"/>
        <v>0</v>
      </c>
      <c r="C890" s="150"/>
      <c r="D890" s="58">
        <f t="shared" si="93"/>
        <v>0</v>
      </c>
      <c r="E890" s="59">
        <f t="shared" si="91"/>
        <v>0</v>
      </c>
      <c r="F890" s="58">
        <f t="shared" si="94"/>
        <v>0</v>
      </c>
      <c r="G890" s="60" t="e">
        <f>IF(AND(C890&lt;&gt;"",SUM(G$32:G889)&lt;E$23),$E$23/$E$28,0)</f>
        <v>#N/A</v>
      </c>
      <c r="H890" s="58">
        <f t="shared" si="95"/>
        <v>0</v>
      </c>
      <c r="I890" s="58">
        <f t="shared" si="97"/>
        <v>0</v>
      </c>
      <c r="J890" s="92" t="str">
        <f t="shared" si="96"/>
        <v>2093–2094</v>
      </c>
      <c r="K890" s="92"/>
      <c r="L890" s="103"/>
      <c r="M890" s="92"/>
      <c r="N890" s="101"/>
      <c r="O890" s="93"/>
      <c r="Q890" s="61"/>
    </row>
    <row r="891" spans="1:17" s="55" customFormat="1" ht="20.25" customHeight="1" x14ac:dyDescent="0.2">
      <c r="A891" s="56">
        <v>70891</v>
      </c>
      <c r="B891" s="57">
        <f t="shared" si="92"/>
        <v>0</v>
      </c>
      <c r="C891" s="150"/>
      <c r="D891" s="58">
        <f t="shared" si="93"/>
        <v>0</v>
      </c>
      <c r="E891" s="59">
        <f t="shared" si="91"/>
        <v>0</v>
      </c>
      <c r="F891" s="58">
        <f t="shared" si="94"/>
        <v>0</v>
      </c>
      <c r="G891" s="60" t="e">
        <f>IF(AND(C891&lt;&gt;"",SUM(G$32:G890)&lt;E$23),$E$23/$E$28,0)</f>
        <v>#N/A</v>
      </c>
      <c r="H891" s="58">
        <f t="shared" si="95"/>
        <v>0</v>
      </c>
      <c r="I891" s="58">
        <f t="shared" si="97"/>
        <v>0</v>
      </c>
      <c r="J891" s="92" t="str">
        <f t="shared" si="96"/>
        <v>2093–2094</v>
      </c>
      <c r="K891" s="92"/>
      <c r="L891" s="103"/>
      <c r="M891" s="92"/>
      <c r="N891" s="101"/>
      <c r="O891" s="93"/>
      <c r="Q891" s="61"/>
    </row>
    <row r="892" spans="1:17" s="55" customFormat="1" ht="20.25" customHeight="1" x14ac:dyDescent="0.2">
      <c r="A892" s="56">
        <v>70919</v>
      </c>
      <c r="B892" s="57">
        <f t="shared" si="92"/>
        <v>0</v>
      </c>
      <c r="C892" s="150"/>
      <c r="D892" s="58">
        <f t="shared" si="93"/>
        <v>0</v>
      </c>
      <c r="E892" s="59">
        <f t="shared" si="91"/>
        <v>0</v>
      </c>
      <c r="F892" s="58">
        <f t="shared" si="94"/>
        <v>0</v>
      </c>
      <c r="G892" s="60" t="e">
        <f>IF(AND(C892&lt;&gt;"",SUM(G$32:G891)&lt;E$23),$E$23/$E$28,0)</f>
        <v>#N/A</v>
      </c>
      <c r="H892" s="58">
        <f t="shared" si="95"/>
        <v>0</v>
      </c>
      <c r="I892" s="58">
        <f t="shared" si="97"/>
        <v>0</v>
      </c>
      <c r="J892" s="92" t="str">
        <f t="shared" si="96"/>
        <v>2093–2094</v>
      </c>
      <c r="K892" s="92"/>
      <c r="L892" s="103"/>
      <c r="M892" s="92"/>
      <c r="N892" s="101"/>
      <c r="O892" s="93"/>
      <c r="Q892" s="61"/>
    </row>
    <row r="893" spans="1:17" s="55" customFormat="1" ht="20.25" customHeight="1" x14ac:dyDescent="0.2">
      <c r="A893" s="56">
        <v>70950</v>
      </c>
      <c r="B893" s="57">
        <f t="shared" si="92"/>
        <v>0</v>
      </c>
      <c r="C893" s="150"/>
      <c r="D893" s="58">
        <f t="shared" si="93"/>
        <v>0</v>
      </c>
      <c r="E893" s="59">
        <f t="shared" si="91"/>
        <v>0</v>
      </c>
      <c r="F893" s="58">
        <f t="shared" si="94"/>
        <v>0</v>
      </c>
      <c r="G893" s="60" t="e">
        <f>IF(AND(C893&lt;&gt;"",SUM(G$32:G892)&lt;E$23),$E$23/$E$28,0)</f>
        <v>#N/A</v>
      </c>
      <c r="H893" s="58">
        <f t="shared" si="95"/>
        <v>0</v>
      </c>
      <c r="I893" s="58">
        <f t="shared" si="97"/>
        <v>0</v>
      </c>
      <c r="J893" s="92" t="str">
        <f t="shared" si="96"/>
        <v>2093–2094</v>
      </c>
      <c r="K893" s="92"/>
      <c r="L893" s="103"/>
      <c r="M893" s="92"/>
      <c r="N893" s="101"/>
      <c r="O893" s="93"/>
      <c r="Q893" s="61"/>
    </row>
    <row r="894" spans="1:17" s="55" customFormat="1" ht="20.25" customHeight="1" x14ac:dyDescent="0.2">
      <c r="A894" s="56">
        <v>70980</v>
      </c>
      <c r="B894" s="57">
        <f t="shared" si="92"/>
        <v>0</v>
      </c>
      <c r="C894" s="150"/>
      <c r="D894" s="58">
        <f t="shared" si="93"/>
        <v>0</v>
      </c>
      <c r="E894" s="59">
        <f t="shared" si="91"/>
        <v>0</v>
      </c>
      <c r="F894" s="58">
        <f t="shared" si="94"/>
        <v>0</v>
      </c>
      <c r="G894" s="60" t="e">
        <f>IF(AND(C894&lt;&gt;"",SUM(G$32:G893)&lt;E$23),$E$23/$E$28,0)</f>
        <v>#N/A</v>
      </c>
      <c r="H894" s="58">
        <f t="shared" si="95"/>
        <v>0</v>
      </c>
      <c r="I894" s="58">
        <f t="shared" si="97"/>
        <v>0</v>
      </c>
      <c r="J894" s="92" t="str">
        <f t="shared" si="96"/>
        <v>2093–2094</v>
      </c>
      <c r="K894" s="92"/>
      <c r="L894" s="103"/>
      <c r="M894" s="92"/>
      <c r="N894" s="101"/>
      <c r="O894" s="93"/>
      <c r="Q894" s="61"/>
    </row>
    <row r="895" spans="1:17" s="55" customFormat="1" ht="20.25" customHeight="1" x14ac:dyDescent="0.2">
      <c r="A895" s="56">
        <v>71011</v>
      </c>
      <c r="B895" s="57">
        <f t="shared" si="92"/>
        <v>0</v>
      </c>
      <c r="C895" s="150"/>
      <c r="D895" s="58">
        <f t="shared" si="93"/>
        <v>0</v>
      </c>
      <c r="E895" s="59">
        <f t="shared" si="91"/>
        <v>0</v>
      </c>
      <c r="F895" s="58">
        <f t="shared" si="94"/>
        <v>0</v>
      </c>
      <c r="G895" s="60" t="e">
        <f>IF(AND(C895&lt;&gt;"",SUM(G$32:G894)&lt;E$23),$E$23/$E$28,0)</f>
        <v>#N/A</v>
      </c>
      <c r="H895" s="58">
        <f t="shared" si="95"/>
        <v>0</v>
      </c>
      <c r="I895" s="58">
        <f t="shared" si="97"/>
        <v>0</v>
      </c>
      <c r="J895" s="92" t="str">
        <f t="shared" si="96"/>
        <v>2093–2094</v>
      </c>
      <c r="K895" s="92"/>
      <c r="L895" s="103"/>
      <c r="M895" s="92"/>
      <c r="N895" s="101"/>
      <c r="O895" s="93"/>
      <c r="Q895" s="61"/>
    </row>
    <row r="896" spans="1:17" s="55" customFormat="1" ht="20.25" customHeight="1" x14ac:dyDescent="0.2">
      <c r="A896" s="56">
        <v>71041</v>
      </c>
      <c r="B896" s="57">
        <f t="shared" si="92"/>
        <v>0</v>
      </c>
      <c r="C896" s="150"/>
      <c r="D896" s="58">
        <f t="shared" si="93"/>
        <v>0</v>
      </c>
      <c r="E896" s="59">
        <f t="shared" si="91"/>
        <v>0</v>
      </c>
      <c r="F896" s="58">
        <f t="shared" si="94"/>
        <v>0</v>
      </c>
      <c r="G896" s="60" t="e">
        <f>IF(AND(C896&lt;&gt;"",SUM(G$32:G895)&lt;E$23),$E$23/$E$28,0)</f>
        <v>#N/A</v>
      </c>
      <c r="H896" s="58">
        <f t="shared" si="95"/>
        <v>0</v>
      </c>
      <c r="I896" s="58">
        <f t="shared" si="97"/>
        <v>0</v>
      </c>
      <c r="J896" s="92" t="str">
        <f t="shared" si="96"/>
        <v>2094–2095</v>
      </c>
      <c r="K896" s="92"/>
      <c r="L896" s="103"/>
      <c r="M896" s="92"/>
      <c r="N896" s="101"/>
      <c r="O896" s="93"/>
      <c r="Q896" s="61"/>
    </row>
    <row r="897" spans="1:17" s="55" customFormat="1" ht="20.25" customHeight="1" x14ac:dyDescent="0.2">
      <c r="A897" s="56">
        <v>71072</v>
      </c>
      <c r="B897" s="57">
        <f t="shared" si="92"/>
        <v>0</v>
      </c>
      <c r="C897" s="150"/>
      <c r="D897" s="58">
        <f t="shared" si="93"/>
        <v>0</v>
      </c>
      <c r="E897" s="59">
        <f t="shared" si="91"/>
        <v>0</v>
      </c>
      <c r="F897" s="58">
        <f t="shared" si="94"/>
        <v>0</v>
      </c>
      <c r="G897" s="60" t="e">
        <f>IF(AND(C897&lt;&gt;"",SUM(G$32:G896)&lt;E$23),$E$23/$E$28,0)</f>
        <v>#N/A</v>
      </c>
      <c r="H897" s="58">
        <f t="shared" si="95"/>
        <v>0</v>
      </c>
      <c r="I897" s="58">
        <f t="shared" si="97"/>
        <v>0</v>
      </c>
      <c r="J897" s="92" t="str">
        <f t="shared" si="96"/>
        <v>2094–2095</v>
      </c>
      <c r="K897" s="92"/>
      <c r="L897" s="103"/>
      <c r="M897" s="92"/>
      <c r="N897" s="101"/>
      <c r="O897" s="93"/>
      <c r="Q897" s="61"/>
    </row>
    <row r="898" spans="1:17" s="55" customFormat="1" ht="20.25" customHeight="1" x14ac:dyDescent="0.2">
      <c r="A898" s="56">
        <v>71103</v>
      </c>
      <c r="B898" s="57">
        <f t="shared" si="92"/>
        <v>0</v>
      </c>
      <c r="C898" s="150"/>
      <c r="D898" s="58">
        <f t="shared" si="93"/>
        <v>0</v>
      </c>
      <c r="E898" s="59">
        <f t="shared" si="91"/>
        <v>0</v>
      </c>
      <c r="F898" s="58">
        <f t="shared" si="94"/>
        <v>0</v>
      </c>
      <c r="G898" s="60" t="e">
        <f>IF(AND(C898&lt;&gt;"",SUM(G$32:G897)&lt;E$23),$E$23/$E$28,0)</f>
        <v>#N/A</v>
      </c>
      <c r="H898" s="58">
        <f t="shared" si="95"/>
        <v>0</v>
      </c>
      <c r="I898" s="58">
        <f t="shared" si="97"/>
        <v>0</v>
      </c>
      <c r="J898" s="92" t="str">
        <f t="shared" si="96"/>
        <v>2094–2095</v>
      </c>
      <c r="K898" s="92"/>
      <c r="L898" s="103"/>
      <c r="M898" s="92"/>
      <c r="N898" s="101"/>
      <c r="O898" s="93"/>
      <c r="Q898" s="61"/>
    </row>
    <row r="899" spans="1:17" s="55" customFormat="1" ht="20.25" customHeight="1" x14ac:dyDescent="0.2">
      <c r="A899" s="56">
        <v>71133</v>
      </c>
      <c r="B899" s="57">
        <f t="shared" si="92"/>
        <v>0</v>
      </c>
      <c r="C899" s="150"/>
      <c r="D899" s="58">
        <f t="shared" si="93"/>
        <v>0</v>
      </c>
      <c r="E899" s="59">
        <f t="shared" si="91"/>
        <v>0</v>
      </c>
      <c r="F899" s="58">
        <f t="shared" si="94"/>
        <v>0</v>
      </c>
      <c r="G899" s="60" t="e">
        <f>IF(AND(C899&lt;&gt;"",SUM(G$32:G898)&lt;E$23),$E$23/$E$28,0)</f>
        <v>#N/A</v>
      </c>
      <c r="H899" s="58">
        <f t="shared" si="95"/>
        <v>0</v>
      </c>
      <c r="I899" s="58">
        <f t="shared" si="97"/>
        <v>0</v>
      </c>
      <c r="J899" s="92" t="str">
        <f t="shared" si="96"/>
        <v>2094–2095</v>
      </c>
      <c r="K899" s="92"/>
      <c r="L899" s="103"/>
      <c r="M899" s="92"/>
      <c r="N899" s="101"/>
      <c r="O899" s="93"/>
      <c r="Q899" s="61"/>
    </row>
    <row r="900" spans="1:17" s="55" customFormat="1" ht="20.25" customHeight="1" x14ac:dyDescent="0.2">
      <c r="A900" s="56">
        <v>71164</v>
      </c>
      <c r="B900" s="57">
        <f t="shared" si="92"/>
        <v>0</v>
      </c>
      <c r="C900" s="150"/>
      <c r="D900" s="58">
        <f t="shared" si="93"/>
        <v>0</v>
      </c>
      <c r="E900" s="59">
        <f t="shared" si="91"/>
        <v>0</v>
      </c>
      <c r="F900" s="58">
        <f t="shared" si="94"/>
        <v>0</v>
      </c>
      <c r="G900" s="60" t="e">
        <f>IF(AND(C900&lt;&gt;"",SUM(G$32:G899)&lt;E$23),$E$23/$E$28,0)</f>
        <v>#N/A</v>
      </c>
      <c r="H900" s="58">
        <f t="shared" si="95"/>
        <v>0</v>
      </c>
      <c r="I900" s="58">
        <f t="shared" si="97"/>
        <v>0</v>
      </c>
      <c r="J900" s="92" t="str">
        <f t="shared" si="96"/>
        <v>2094–2095</v>
      </c>
      <c r="K900" s="92"/>
      <c r="L900" s="103"/>
      <c r="M900" s="92"/>
      <c r="N900" s="101"/>
      <c r="O900" s="93"/>
      <c r="Q900" s="61"/>
    </row>
    <row r="901" spans="1:17" s="55" customFormat="1" ht="20.25" customHeight="1" x14ac:dyDescent="0.2">
      <c r="A901" s="56">
        <v>71194</v>
      </c>
      <c r="B901" s="57">
        <f t="shared" si="92"/>
        <v>0</v>
      </c>
      <c r="C901" s="150"/>
      <c r="D901" s="58">
        <f t="shared" si="93"/>
        <v>0</v>
      </c>
      <c r="E901" s="59">
        <f t="shared" si="91"/>
        <v>0</v>
      </c>
      <c r="F901" s="58">
        <f t="shared" si="94"/>
        <v>0</v>
      </c>
      <c r="G901" s="60" t="e">
        <f>IF(AND(C901&lt;&gt;"",SUM(G$32:G900)&lt;E$23),$E$23/$E$28,0)</f>
        <v>#N/A</v>
      </c>
      <c r="H901" s="58">
        <f t="shared" si="95"/>
        <v>0</v>
      </c>
      <c r="I901" s="58">
        <f t="shared" si="97"/>
        <v>0</v>
      </c>
      <c r="J901" s="92" t="str">
        <f t="shared" si="96"/>
        <v>2094–2095</v>
      </c>
      <c r="K901" s="92"/>
      <c r="L901" s="103"/>
      <c r="M901" s="92"/>
      <c r="N901" s="101"/>
      <c r="O901" s="93"/>
      <c r="Q901" s="61"/>
    </row>
    <row r="902" spans="1:17" s="55" customFormat="1" ht="20.25" customHeight="1" x14ac:dyDescent="0.2">
      <c r="A902" s="56">
        <v>71225</v>
      </c>
      <c r="B902" s="57">
        <f t="shared" si="92"/>
        <v>0</v>
      </c>
      <c r="C902" s="150"/>
      <c r="D902" s="58">
        <f t="shared" si="93"/>
        <v>0</v>
      </c>
      <c r="E902" s="59">
        <f t="shared" si="91"/>
        <v>0</v>
      </c>
      <c r="F902" s="58">
        <f t="shared" si="94"/>
        <v>0</v>
      </c>
      <c r="G902" s="60" t="e">
        <f>IF(AND(C902&lt;&gt;"",SUM(G$32:G901)&lt;E$23),$E$23/$E$28,0)</f>
        <v>#N/A</v>
      </c>
      <c r="H902" s="58">
        <f t="shared" si="95"/>
        <v>0</v>
      </c>
      <c r="I902" s="58">
        <f t="shared" si="97"/>
        <v>0</v>
      </c>
      <c r="J902" s="92" t="str">
        <f t="shared" si="96"/>
        <v>2094–2095</v>
      </c>
      <c r="K902" s="92"/>
      <c r="L902" s="103"/>
      <c r="M902" s="92"/>
      <c r="N902" s="101"/>
      <c r="O902" s="93"/>
      <c r="Q902" s="61"/>
    </row>
    <row r="903" spans="1:17" s="55" customFormat="1" ht="20.25" customHeight="1" x14ac:dyDescent="0.2">
      <c r="A903" s="56">
        <v>71256</v>
      </c>
      <c r="B903" s="57">
        <f t="shared" si="92"/>
        <v>0</v>
      </c>
      <c r="C903" s="150"/>
      <c r="D903" s="58">
        <f t="shared" si="93"/>
        <v>0</v>
      </c>
      <c r="E903" s="59">
        <f t="shared" si="91"/>
        <v>0</v>
      </c>
      <c r="F903" s="58">
        <f t="shared" si="94"/>
        <v>0</v>
      </c>
      <c r="G903" s="60" t="e">
        <f>IF(AND(C903&lt;&gt;"",SUM(G$32:G902)&lt;E$23),$E$23/$E$28,0)</f>
        <v>#N/A</v>
      </c>
      <c r="H903" s="58">
        <f t="shared" si="95"/>
        <v>0</v>
      </c>
      <c r="I903" s="58">
        <f t="shared" si="97"/>
        <v>0</v>
      </c>
      <c r="J903" s="92" t="str">
        <f t="shared" si="96"/>
        <v>2094–2095</v>
      </c>
      <c r="K903" s="92"/>
      <c r="L903" s="103"/>
      <c r="M903" s="92"/>
      <c r="N903" s="101"/>
      <c r="O903" s="93"/>
      <c r="Q903" s="61"/>
    </row>
    <row r="904" spans="1:17" s="55" customFormat="1" ht="20.25" customHeight="1" x14ac:dyDescent="0.2">
      <c r="A904" s="56">
        <v>71284</v>
      </c>
      <c r="B904" s="57">
        <f t="shared" si="92"/>
        <v>0</v>
      </c>
      <c r="C904" s="150"/>
      <c r="D904" s="58">
        <f t="shared" si="93"/>
        <v>0</v>
      </c>
      <c r="E904" s="59">
        <f t="shared" si="91"/>
        <v>0</v>
      </c>
      <c r="F904" s="58">
        <f t="shared" si="94"/>
        <v>0</v>
      </c>
      <c r="G904" s="60" t="e">
        <f>IF(AND(C904&lt;&gt;"",SUM(G$32:G903)&lt;E$23),$E$23/$E$28,0)</f>
        <v>#N/A</v>
      </c>
      <c r="H904" s="58">
        <f t="shared" si="95"/>
        <v>0</v>
      </c>
      <c r="I904" s="58">
        <f t="shared" si="97"/>
        <v>0</v>
      </c>
      <c r="J904" s="92" t="str">
        <f t="shared" si="96"/>
        <v>2094–2095</v>
      </c>
      <c r="K904" s="92"/>
      <c r="L904" s="103"/>
      <c r="M904" s="92"/>
      <c r="N904" s="101"/>
      <c r="O904" s="93"/>
      <c r="Q904" s="61"/>
    </row>
    <row r="905" spans="1:17" s="55" customFormat="1" ht="20.25" customHeight="1" x14ac:dyDescent="0.2">
      <c r="A905" s="56">
        <v>71315</v>
      </c>
      <c r="B905" s="57">
        <f t="shared" si="92"/>
        <v>0</v>
      </c>
      <c r="C905" s="150"/>
      <c r="D905" s="58">
        <f t="shared" si="93"/>
        <v>0</v>
      </c>
      <c r="E905" s="59">
        <f t="shared" si="91"/>
        <v>0</v>
      </c>
      <c r="F905" s="58">
        <f t="shared" si="94"/>
        <v>0</v>
      </c>
      <c r="G905" s="60" t="e">
        <f>IF(AND(C905&lt;&gt;"",SUM(G$32:G904)&lt;E$23),$E$23/$E$28,0)</f>
        <v>#N/A</v>
      </c>
      <c r="H905" s="58">
        <f t="shared" si="95"/>
        <v>0</v>
      </c>
      <c r="I905" s="58">
        <f t="shared" si="97"/>
        <v>0</v>
      </c>
      <c r="J905" s="92" t="str">
        <f t="shared" si="96"/>
        <v>2094–2095</v>
      </c>
      <c r="K905" s="92"/>
      <c r="L905" s="103"/>
      <c r="M905" s="92"/>
      <c r="N905" s="101"/>
      <c r="O905" s="93"/>
      <c r="Q905" s="61"/>
    </row>
    <row r="906" spans="1:17" s="55" customFormat="1" ht="20.25" customHeight="1" x14ac:dyDescent="0.2">
      <c r="A906" s="56">
        <v>71345</v>
      </c>
      <c r="B906" s="57">
        <f t="shared" si="92"/>
        <v>0</v>
      </c>
      <c r="C906" s="150"/>
      <c r="D906" s="58">
        <f t="shared" si="93"/>
        <v>0</v>
      </c>
      <c r="E906" s="59">
        <f t="shared" si="91"/>
        <v>0</v>
      </c>
      <c r="F906" s="58">
        <f t="shared" si="94"/>
        <v>0</v>
      </c>
      <c r="G906" s="60" t="e">
        <f>IF(AND(C906&lt;&gt;"",SUM(G$32:G905)&lt;E$23),$E$23/$E$28,0)</f>
        <v>#N/A</v>
      </c>
      <c r="H906" s="58">
        <f t="shared" si="95"/>
        <v>0</v>
      </c>
      <c r="I906" s="58">
        <f t="shared" si="97"/>
        <v>0</v>
      </c>
      <c r="J906" s="92" t="str">
        <f t="shared" si="96"/>
        <v>2094–2095</v>
      </c>
      <c r="K906" s="92"/>
      <c r="L906" s="103"/>
      <c r="M906" s="92"/>
      <c r="N906" s="101"/>
      <c r="O906" s="93"/>
      <c r="Q906" s="61"/>
    </row>
    <row r="907" spans="1:17" s="55" customFormat="1" ht="20.25" customHeight="1" x14ac:dyDescent="0.2">
      <c r="A907" s="56">
        <v>71376</v>
      </c>
      <c r="B907" s="57">
        <f t="shared" si="92"/>
        <v>0</v>
      </c>
      <c r="C907" s="150"/>
      <c r="D907" s="58">
        <f t="shared" si="93"/>
        <v>0</v>
      </c>
      <c r="E907" s="59">
        <f t="shared" si="91"/>
        <v>0</v>
      </c>
      <c r="F907" s="58">
        <f t="shared" si="94"/>
        <v>0</v>
      </c>
      <c r="G907" s="60" t="e">
        <f>IF(AND(C907&lt;&gt;"",SUM(G$32:G906)&lt;E$23),$E$23/$E$28,0)</f>
        <v>#N/A</v>
      </c>
      <c r="H907" s="58">
        <f t="shared" si="95"/>
        <v>0</v>
      </c>
      <c r="I907" s="58">
        <f t="shared" si="97"/>
        <v>0</v>
      </c>
      <c r="J907" s="92" t="str">
        <f t="shared" si="96"/>
        <v>2094–2095</v>
      </c>
      <c r="K907" s="92"/>
      <c r="L907" s="103"/>
      <c r="M907" s="92"/>
      <c r="N907" s="101"/>
      <c r="O907" s="93"/>
      <c r="Q907" s="61"/>
    </row>
    <row r="908" spans="1:17" s="55" customFormat="1" ht="20.25" customHeight="1" x14ac:dyDescent="0.2">
      <c r="A908" s="56">
        <v>71406</v>
      </c>
      <c r="B908" s="57">
        <f t="shared" si="92"/>
        <v>0</v>
      </c>
      <c r="C908" s="150"/>
      <c r="D908" s="58">
        <f t="shared" si="93"/>
        <v>0</v>
      </c>
      <c r="E908" s="59">
        <f t="shared" si="91"/>
        <v>0</v>
      </c>
      <c r="F908" s="58">
        <f t="shared" si="94"/>
        <v>0</v>
      </c>
      <c r="G908" s="60" t="e">
        <f>IF(AND(C908&lt;&gt;"",SUM(G$32:G907)&lt;E$23),$E$23/$E$28,0)</f>
        <v>#N/A</v>
      </c>
      <c r="H908" s="58">
        <f t="shared" si="95"/>
        <v>0</v>
      </c>
      <c r="I908" s="58">
        <f t="shared" si="97"/>
        <v>0</v>
      </c>
      <c r="J908" s="92" t="str">
        <f t="shared" si="96"/>
        <v>2095–2096</v>
      </c>
      <c r="K908" s="92"/>
      <c r="L908" s="103"/>
      <c r="M908" s="92"/>
      <c r="N908" s="101"/>
      <c r="O908" s="93"/>
      <c r="Q908" s="61"/>
    </row>
    <row r="909" spans="1:17" s="55" customFormat="1" ht="20.25" customHeight="1" x14ac:dyDescent="0.2">
      <c r="A909" s="56">
        <v>71437</v>
      </c>
      <c r="B909" s="57">
        <f t="shared" si="92"/>
        <v>0</v>
      </c>
      <c r="C909" s="150"/>
      <c r="D909" s="58">
        <f t="shared" si="93"/>
        <v>0</v>
      </c>
      <c r="E909" s="59">
        <f t="shared" si="91"/>
        <v>0</v>
      </c>
      <c r="F909" s="58">
        <f t="shared" si="94"/>
        <v>0</v>
      </c>
      <c r="G909" s="60" t="e">
        <f>IF(AND(C909&lt;&gt;"",SUM(G$32:G908)&lt;E$23),$E$23/$E$28,0)</f>
        <v>#N/A</v>
      </c>
      <c r="H909" s="58">
        <f t="shared" si="95"/>
        <v>0</v>
      </c>
      <c r="I909" s="58">
        <f t="shared" si="97"/>
        <v>0</v>
      </c>
      <c r="J909" s="92" t="str">
        <f t="shared" si="96"/>
        <v>2095–2096</v>
      </c>
      <c r="K909" s="92"/>
      <c r="L909" s="103"/>
      <c r="M909" s="92"/>
      <c r="N909" s="101"/>
      <c r="O909" s="93"/>
      <c r="Q909" s="61"/>
    </row>
    <row r="910" spans="1:17" s="55" customFormat="1" ht="20.25" customHeight="1" x14ac:dyDescent="0.2">
      <c r="A910" s="56">
        <v>71468</v>
      </c>
      <c r="B910" s="57">
        <f t="shared" si="92"/>
        <v>0</v>
      </c>
      <c r="C910" s="150"/>
      <c r="D910" s="58">
        <f t="shared" si="93"/>
        <v>0</v>
      </c>
      <c r="E910" s="59">
        <f t="shared" si="91"/>
        <v>0</v>
      </c>
      <c r="F910" s="58">
        <f t="shared" si="94"/>
        <v>0</v>
      </c>
      <c r="G910" s="60" t="e">
        <f>IF(AND(C910&lt;&gt;"",SUM(G$32:G909)&lt;E$23),$E$23/$E$28,0)</f>
        <v>#N/A</v>
      </c>
      <c r="H910" s="58">
        <f t="shared" si="95"/>
        <v>0</v>
      </c>
      <c r="I910" s="58">
        <f t="shared" si="97"/>
        <v>0</v>
      </c>
      <c r="J910" s="92" t="str">
        <f t="shared" si="96"/>
        <v>2095–2096</v>
      </c>
      <c r="K910" s="92"/>
      <c r="L910" s="103"/>
      <c r="M910" s="92"/>
      <c r="N910" s="101"/>
      <c r="O910" s="93"/>
      <c r="Q910" s="61"/>
    </row>
    <row r="911" spans="1:17" s="55" customFormat="1" ht="20.25" customHeight="1" x14ac:dyDescent="0.2">
      <c r="A911" s="56">
        <v>71498</v>
      </c>
      <c r="B911" s="57">
        <f t="shared" si="92"/>
        <v>0</v>
      </c>
      <c r="C911" s="150"/>
      <c r="D911" s="58">
        <f t="shared" si="93"/>
        <v>0</v>
      </c>
      <c r="E911" s="59">
        <f t="shared" si="91"/>
        <v>0</v>
      </c>
      <c r="F911" s="58">
        <f t="shared" si="94"/>
        <v>0</v>
      </c>
      <c r="G911" s="60" t="e">
        <f>IF(AND(C911&lt;&gt;"",SUM(G$32:G910)&lt;E$23),$E$23/$E$28,0)</f>
        <v>#N/A</v>
      </c>
      <c r="H911" s="58">
        <f t="shared" si="95"/>
        <v>0</v>
      </c>
      <c r="I911" s="58">
        <f t="shared" si="97"/>
        <v>0</v>
      </c>
      <c r="J911" s="92" t="str">
        <f t="shared" si="96"/>
        <v>2095–2096</v>
      </c>
      <c r="K911" s="92"/>
      <c r="L911" s="103"/>
      <c r="M911" s="92"/>
      <c r="N911" s="101"/>
      <c r="O911" s="93"/>
      <c r="Q911" s="61"/>
    </row>
    <row r="912" spans="1:17" s="55" customFormat="1" ht="20.25" customHeight="1" x14ac:dyDescent="0.2">
      <c r="A912" s="56">
        <v>71529</v>
      </c>
      <c r="B912" s="57">
        <f t="shared" si="92"/>
        <v>0</v>
      </c>
      <c r="C912" s="150"/>
      <c r="D912" s="58">
        <f t="shared" si="93"/>
        <v>0</v>
      </c>
      <c r="E912" s="59">
        <f t="shared" si="91"/>
        <v>0</v>
      </c>
      <c r="F912" s="58">
        <f t="shared" si="94"/>
        <v>0</v>
      </c>
      <c r="G912" s="60" t="e">
        <f>IF(AND(C912&lt;&gt;"",SUM(G$32:G911)&lt;E$23),$E$23/$E$28,0)</f>
        <v>#N/A</v>
      </c>
      <c r="H912" s="58">
        <f t="shared" si="95"/>
        <v>0</v>
      </c>
      <c r="I912" s="58">
        <f t="shared" si="97"/>
        <v>0</v>
      </c>
      <c r="J912" s="92" t="str">
        <f t="shared" si="96"/>
        <v>2095–2096</v>
      </c>
      <c r="K912" s="92"/>
      <c r="L912" s="103"/>
      <c r="M912" s="92"/>
      <c r="N912" s="101"/>
      <c r="O912" s="93"/>
      <c r="Q912" s="61"/>
    </row>
    <row r="913" spans="1:17" s="55" customFormat="1" ht="20.25" customHeight="1" x14ac:dyDescent="0.2">
      <c r="A913" s="56">
        <v>71559</v>
      </c>
      <c r="B913" s="57">
        <f t="shared" si="92"/>
        <v>0</v>
      </c>
      <c r="C913" s="150"/>
      <c r="D913" s="58">
        <f t="shared" si="93"/>
        <v>0</v>
      </c>
      <c r="E913" s="59">
        <f t="shared" si="91"/>
        <v>0</v>
      </c>
      <c r="F913" s="58">
        <f t="shared" si="94"/>
        <v>0</v>
      </c>
      <c r="G913" s="60" t="e">
        <f>IF(AND(C913&lt;&gt;"",SUM(G$32:G912)&lt;E$23),$E$23/$E$28,0)</f>
        <v>#N/A</v>
      </c>
      <c r="H913" s="58">
        <f t="shared" si="95"/>
        <v>0</v>
      </c>
      <c r="I913" s="58">
        <f t="shared" si="97"/>
        <v>0</v>
      </c>
      <c r="J913" s="92" t="str">
        <f t="shared" si="96"/>
        <v>2095–2096</v>
      </c>
      <c r="K913" s="92"/>
      <c r="L913" s="103"/>
      <c r="M913" s="92"/>
      <c r="N913" s="101"/>
      <c r="O913" s="93"/>
      <c r="Q913" s="61"/>
    </row>
    <row r="914" spans="1:17" s="55" customFormat="1" ht="20.25" customHeight="1" x14ac:dyDescent="0.2">
      <c r="A914" s="56">
        <v>71590</v>
      </c>
      <c r="B914" s="57">
        <f t="shared" si="92"/>
        <v>0</v>
      </c>
      <c r="C914" s="150"/>
      <c r="D914" s="58">
        <f t="shared" si="93"/>
        <v>0</v>
      </c>
      <c r="E914" s="59">
        <f t="shared" si="91"/>
        <v>0</v>
      </c>
      <c r="F914" s="58">
        <f t="shared" si="94"/>
        <v>0</v>
      </c>
      <c r="G914" s="60" t="e">
        <f>IF(AND(C914&lt;&gt;"",SUM(G$32:G913)&lt;E$23),$E$23/$E$28,0)</f>
        <v>#N/A</v>
      </c>
      <c r="H914" s="58">
        <f t="shared" si="95"/>
        <v>0</v>
      </c>
      <c r="I914" s="58">
        <f t="shared" si="97"/>
        <v>0</v>
      </c>
      <c r="J914" s="92" t="str">
        <f t="shared" si="96"/>
        <v>2095–2096</v>
      </c>
      <c r="K914" s="92"/>
      <c r="L914" s="103"/>
      <c r="M914" s="92"/>
      <c r="N914" s="101"/>
      <c r="O914" s="93"/>
      <c r="Q914" s="61"/>
    </row>
    <row r="915" spans="1:17" s="55" customFormat="1" ht="20.25" customHeight="1" x14ac:dyDescent="0.2">
      <c r="A915" s="56">
        <v>71621</v>
      </c>
      <c r="B915" s="57">
        <f t="shared" si="92"/>
        <v>0</v>
      </c>
      <c r="C915" s="150"/>
      <c r="D915" s="58">
        <f t="shared" si="93"/>
        <v>0</v>
      </c>
      <c r="E915" s="59">
        <f t="shared" si="91"/>
        <v>0</v>
      </c>
      <c r="F915" s="58">
        <f t="shared" si="94"/>
        <v>0</v>
      </c>
      <c r="G915" s="60" t="e">
        <f>IF(AND(C915&lt;&gt;"",SUM(G$32:G914)&lt;E$23),$E$23/$E$28,0)</f>
        <v>#N/A</v>
      </c>
      <c r="H915" s="58">
        <f t="shared" si="95"/>
        <v>0</v>
      </c>
      <c r="I915" s="58">
        <f t="shared" si="97"/>
        <v>0</v>
      </c>
      <c r="J915" s="92" t="str">
        <f t="shared" si="96"/>
        <v>2095–2096</v>
      </c>
      <c r="K915" s="92"/>
      <c r="L915" s="103"/>
      <c r="M915" s="92"/>
      <c r="N915" s="101"/>
      <c r="O915" s="93"/>
      <c r="Q915" s="61"/>
    </row>
    <row r="916" spans="1:17" s="55" customFormat="1" ht="20.25" customHeight="1" x14ac:dyDescent="0.2">
      <c r="A916" s="56">
        <v>71650</v>
      </c>
      <c r="B916" s="57">
        <f t="shared" si="92"/>
        <v>0</v>
      </c>
      <c r="C916" s="150"/>
      <c r="D916" s="58">
        <f t="shared" si="93"/>
        <v>0</v>
      </c>
      <c r="E916" s="59">
        <f t="shared" si="91"/>
        <v>0</v>
      </c>
      <c r="F916" s="58">
        <f t="shared" si="94"/>
        <v>0</v>
      </c>
      <c r="G916" s="60" t="e">
        <f>IF(AND(C916&lt;&gt;"",SUM(G$32:G915)&lt;E$23),$E$23/$E$28,0)</f>
        <v>#N/A</v>
      </c>
      <c r="H916" s="58">
        <f t="shared" si="95"/>
        <v>0</v>
      </c>
      <c r="I916" s="58">
        <f t="shared" si="97"/>
        <v>0</v>
      </c>
      <c r="J916" s="92" t="str">
        <f t="shared" si="96"/>
        <v>2095–2096</v>
      </c>
      <c r="K916" s="92"/>
      <c r="L916" s="103"/>
      <c r="M916" s="92"/>
      <c r="N916" s="101"/>
      <c r="O916" s="93"/>
      <c r="Q916" s="61"/>
    </row>
    <row r="917" spans="1:17" s="55" customFormat="1" ht="20.25" customHeight="1" x14ac:dyDescent="0.2">
      <c r="A917" s="56">
        <v>71681</v>
      </c>
      <c r="B917" s="57">
        <f t="shared" si="92"/>
        <v>0</v>
      </c>
      <c r="C917" s="150"/>
      <c r="D917" s="58">
        <f t="shared" si="93"/>
        <v>0</v>
      </c>
      <c r="E917" s="59">
        <f t="shared" si="91"/>
        <v>0</v>
      </c>
      <c r="F917" s="58">
        <f t="shared" si="94"/>
        <v>0</v>
      </c>
      <c r="G917" s="60" t="e">
        <f>IF(AND(C917&lt;&gt;"",SUM(G$32:G916)&lt;E$23),$E$23/$E$28,0)</f>
        <v>#N/A</v>
      </c>
      <c r="H917" s="58">
        <f t="shared" si="95"/>
        <v>0</v>
      </c>
      <c r="I917" s="58">
        <f t="shared" si="97"/>
        <v>0</v>
      </c>
      <c r="J917" s="92" t="str">
        <f t="shared" si="96"/>
        <v>2095–2096</v>
      </c>
      <c r="K917" s="92"/>
      <c r="L917" s="103"/>
      <c r="M917" s="92"/>
      <c r="N917" s="101"/>
      <c r="O917" s="93"/>
      <c r="Q917" s="61"/>
    </row>
    <row r="918" spans="1:17" s="55" customFormat="1" ht="20.25" customHeight="1" x14ac:dyDescent="0.2">
      <c r="A918" s="56">
        <v>71711</v>
      </c>
      <c r="B918" s="57">
        <f t="shared" si="92"/>
        <v>0</v>
      </c>
      <c r="C918" s="150"/>
      <c r="D918" s="58">
        <f t="shared" si="93"/>
        <v>0</v>
      </c>
      <c r="E918" s="59">
        <f t="shared" si="91"/>
        <v>0</v>
      </c>
      <c r="F918" s="58">
        <f t="shared" si="94"/>
        <v>0</v>
      </c>
      <c r="G918" s="60" t="e">
        <f>IF(AND(C918&lt;&gt;"",SUM(G$32:G917)&lt;E$23),$E$23/$E$28,0)</f>
        <v>#N/A</v>
      </c>
      <c r="H918" s="58">
        <f t="shared" si="95"/>
        <v>0</v>
      </c>
      <c r="I918" s="58">
        <f t="shared" si="97"/>
        <v>0</v>
      </c>
      <c r="J918" s="92" t="str">
        <f t="shared" si="96"/>
        <v>2095–2096</v>
      </c>
      <c r="K918" s="92"/>
      <c r="L918" s="103"/>
      <c r="M918" s="92"/>
      <c r="N918" s="101"/>
      <c r="O918" s="93"/>
      <c r="Q918" s="61"/>
    </row>
    <row r="919" spans="1:17" s="55" customFormat="1" ht="20.25" customHeight="1" x14ac:dyDescent="0.2">
      <c r="A919" s="56">
        <v>71742</v>
      </c>
      <c r="B919" s="57">
        <f t="shared" si="92"/>
        <v>0</v>
      </c>
      <c r="C919" s="150"/>
      <c r="D919" s="58">
        <f t="shared" si="93"/>
        <v>0</v>
      </c>
      <c r="E919" s="59">
        <f t="shared" si="91"/>
        <v>0</v>
      </c>
      <c r="F919" s="58">
        <f t="shared" si="94"/>
        <v>0</v>
      </c>
      <c r="G919" s="60" t="e">
        <f>IF(AND(C919&lt;&gt;"",SUM(G$32:G918)&lt;E$23),$E$23/$E$28,0)</f>
        <v>#N/A</v>
      </c>
      <c r="H919" s="58">
        <f t="shared" si="95"/>
        <v>0</v>
      </c>
      <c r="I919" s="58">
        <f t="shared" si="97"/>
        <v>0</v>
      </c>
      <c r="J919" s="92" t="str">
        <f t="shared" si="96"/>
        <v>2095–2096</v>
      </c>
      <c r="K919" s="92"/>
      <c r="L919" s="103"/>
      <c r="M919" s="92"/>
      <c r="N919" s="101"/>
      <c r="O919" s="93"/>
      <c r="Q919" s="61"/>
    </row>
    <row r="920" spans="1:17" s="55" customFormat="1" ht="20.25" customHeight="1" x14ac:dyDescent="0.2">
      <c r="A920" s="56">
        <v>71772</v>
      </c>
      <c r="B920" s="57">
        <f t="shared" si="92"/>
        <v>0</v>
      </c>
      <c r="C920" s="150"/>
      <c r="D920" s="58">
        <f t="shared" si="93"/>
        <v>0</v>
      </c>
      <c r="E920" s="59">
        <f t="shared" si="91"/>
        <v>0</v>
      </c>
      <c r="F920" s="58">
        <f t="shared" si="94"/>
        <v>0</v>
      </c>
      <c r="G920" s="60" t="e">
        <f>IF(AND(C920&lt;&gt;"",SUM(G$32:G919)&lt;E$23),$E$23/$E$28,0)</f>
        <v>#N/A</v>
      </c>
      <c r="H920" s="58">
        <f t="shared" si="95"/>
        <v>0</v>
      </c>
      <c r="I920" s="58">
        <f t="shared" si="97"/>
        <v>0</v>
      </c>
      <c r="J920" s="92" t="str">
        <f t="shared" si="96"/>
        <v>2096–2097</v>
      </c>
      <c r="K920" s="92"/>
      <c r="L920" s="103"/>
      <c r="M920" s="92"/>
      <c r="N920" s="101"/>
      <c r="O920" s="93"/>
      <c r="Q920" s="61"/>
    </row>
    <row r="921" spans="1:17" s="55" customFormat="1" ht="20.25" customHeight="1" x14ac:dyDescent="0.2">
      <c r="A921" s="56">
        <v>71803</v>
      </c>
      <c r="B921" s="57">
        <f t="shared" si="92"/>
        <v>0</v>
      </c>
      <c r="C921" s="150"/>
      <c r="D921" s="58">
        <f t="shared" si="93"/>
        <v>0</v>
      </c>
      <c r="E921" s="59">
        <f t="shared" si="91"/>
        <v>0</v>
      </c>
      <c r="F921" s="58">
        <f t="shared" si="94"/>
        <v>0</v>
      </c>
      <c r="G921" s="60" t="e">
        <f>IF(AND(C921&lt;&gt;"",SUM(G$32:G920)&lt;E$23),$E$23/$E$28,0)</f>
        <v>#N/A</v>
      </c>
      <c r="H921" s="58">
        <f t="shared" si="95"/>
        <v>0</v>
      </c>
      <c r="I921" s="58">
        <f t="shared" si="97"/>
        <v>0</v>
      </c>
      <c r="J921" s="92" t="str">
        <f t="shared" si="96"/>
        <v>2096–2097</v>
      </c>
      <c r="K921" s="92"/>
      <c r="L921" s="103"/>
      <c r="M921" s="92"/>
      <c r="N921" s="101"/>
      <c r="O921" s="93"/>
      <c r="Q921" s="61"/>
    </row>
    <row r="922" spans="1:17" s="55" customFormat="1" ht="20.25" customHeight="1" x14ac:dyDescent="0.2">
      <c r="A922" s="56">
        <v>71834</v>
      </c>
      <c r="B922" s="57">
        <f t="shared" si="92"/>
        <v>0</v>
      </c>
      <c r="C922" s="150"/>
      <c r="D922" s="58">
        <f t="shared" si="93"/>
        <v>0</v>
      </c>
      <c r="E922" s="59">
        <f t="shared" si="91"/>
        <v>0</v>
      </c>
      <c r="F922" s="58">
        <f t="shared" si="94"/>
        <v>0</v>
      </c>
      <c r="G922" s="60" t="e">
        <f>IF(AND(C922&lt;&gt;"",SUM(G$32:G921)&lt;E$23),$E$23/$E$28,0)</f>
        <v>#N/A</v>
      </c>
      <c r="H922" s="58">
        <f t="shared" si="95"/>
        <v>0</v>
      </c>
      <c r="I922" s="58">
        <f t="shared" si="97"/>
        <v>0</v>
      </c>
      <c r="J922" s="92" t="str">
        <f t="shared" si="96"/>
        <v>2096–2097</v>
      </c>
      <c r="K922" s="92"/>
      <c r="L922" s="103"/>
      <c r="M922" s="92"/>
      <c r="N922" s="101"/>
      <c r="O922" s="93"/>
      <c r="Q922" s="61"/>
    </row>
    <row r="923" spans="1:17" s="55" customFormat="1" ht="20.25" customHeight="1" x14ac:dyDescent="0.2">
      <c r="A923" s="56">
        <v>71864</v>
      </c>
      <c r="B923" s="57">
        <f t="shared" si="92"/>
        <v>0</v>
      </c>
      <c r="C923" s="150"/>
      <c r="D923" s="58">
        <f t="shared" si="93"/>
        <v>0</v>
      </c>
      <c r="E923" s="59">
        <f t="shared" si="91"/>
        <v>0</v>
      </c>
      <c r="F923" s="58">
        <f t="shared" si="94"/>
        <v>0</v>
      </c>
      <c r="G923" s="60" t="e">
        <f>IF(AND(C923&lt;&gt;"",SUM(G$32:G922)&lt;E$23),$E$23/$E$28,0)</f>
        <v>#N/A</v>
      </c>
      <c r="H923" s="58">
        <f t="shared" si="95"/>
        <v>0</v>
      </c>
      <c r="I923" s="58">
        <f t="shared" si="97"/>
        <v>0</v>
      </c>
      <c r="J923" s="92" t="str">
        <f t="shared" si="96"/>
        <v>2096–2097</v>
      </c>
      <c r="K923" s="92"/>
      <c r="L923" s="103"/>
      <c r="M923" s="92"/>
      <c r="N923" s="101"/>
      <c r="O923" s="93"/>
      <c r="Q923" s="61"/>
    </row>
    <row r="924" spans="1:17" s="55" customFormat="1" ht="20.25" customHeight="1" x14ac:dyDescent="0.2">
      <c r="A924" s="56">
        <v>71895</v>
      </c>
      <c r="B924" s="57">
        <f t="shared" si="92"/>
        <v>0</v>
      </c>
      <c r="C924" s="150"/>
      <c r="D924" s="58">
        <f t="shared" si="93"/>
        <v>0</v>
      </c>
      <c r="E924" s="59">
        <f t="shared" si="91"/>
        <v>0</v>
      </c>
      <c r="F924" s="58">
        <f t="shared" si="94"/>
        <v>0</v>
      </c>
      <c r="G924" s="60" t="e">
        <f>IF(AND(C924&lt;&gt;"",SUM(G$32:G923)&lt;E$23),$E$23/$E$28,0)</f>
        <v>#N/A</v>
      </c>
      <c r="H924" s="58">
        <f t="shared" si="95"/>
        <v>0</v>
      </c>
      <c r="I924" s="58">
        <f t="shared" si="97"/>
        <v>0</v>
      </c>
      <c r="J924" s="92" t="str">
        <f t="shared" si="96"/>
        <v>2096–2097</v>
      </c>
      <c r="K924" s="92"/>
      <c r="L924" s="103"/>
      <c r="M924" s="92"/>
      <c r="N924" s="101"/>
      <c r="O924" s="93"/>
      <c r="Q924" s="61"/>
    </row>
    <row r="925" spans="1:17" s="55" customFormat="1" ht="20.25" customHeight="1" x14ac:dyDescent="0.2">
      <c r="A925" s="56">
        <v>71925</v>
      </c>
      <c r="B925" s="57">
        <f t="shared" si="92"/>
        <v>0</v>
      </c>
      <c r="C925" s="150"/>
      <c r="D925" s="58">
        <f t="shared" si="93"/>
        <v>0</v>
      </c>
      <c r="E925" s="59">
        <f t="shared" si="91"/>
        <v>0</v>
      </c>
      <c r="F925" s="58">
        <f t="shared" si="94"/>
        <v>0</v>
      </c>
      <c r="G925" s="60" t="e">
        <f>IF(AND(C925&lt;&gt;"",SUM(G$32:G924)&lt;E$23),$E$23/$E$28,0)</f>
        <v>#N/A</v>
      </c>
      <c r="H925" s="58">
        <f t="shared" si="95"/>
        <v>0</v>
      </c>
      <c r="I925" s="58">
        <f t="shared" si="97"/>
        <v>0</v>
      </c>
      <c r="J925" s="92" t="str">
        <f t="shared" si="96"/>
        <v>2096–2097</v>
      </c>
      <c r="K925" s="92"/>
      <c r="L925" s="103"/>
      <c r="M925" s="92"/>
      <c r="N925" s="101"/>
      <c r="O925" s="93"/>
      <c r="Q925" s="61"/>
    </row>
    <row r="926" spans="1:17" s="55" customFormat="1" ht="20.25" customHeight="1" x14ac:dyDescent="0.2">
      <c r="A926" s="56">
        <v>71956</v>
      </c>
      <c r="B926" s="57">
        <f t="shared" si="92"/>
        <v>0</v>
      </c>
      <c r="C926" s="150"/>
      <c r="D926" s="58">
        <f t="shared" si="93"/>
        <v>0</v>
      </c>
      <c r="E926" s="59">
        <f t="shared" si="91"/>
        <v>0</v>
      </c>
      <c r="F926" s="58">
        <f t="shared" si="94"/>
        <v>0</v>
      </c>
      <c r="G926" s="60" t="e">
        <f>IF(AND(C926&lt;&gt;"",SUM(G$32:G925)&lt;E$23),$E$23/$E$28,0)</f>
        <v>#N/A</v>
      </c>
      <c r="H926" s="58">
        <f t="shared" si="95"/>
        <v>0</v>
      </c>
      <c r="I926" s="58">
        <f t="shared" si="97"/>
        <v>0</v>
      </c>
      <c r="J926" s="92" t="str">
        <f t="shared" si="96"/>
        <v>2096–2097</v>
      </c>
      <c r="K926" s="92"/>
      <c r="L926" s="103"/>
      <c r="M926" s="92"/>
      <c r="N926" s="101"/>
      <c r="O926" s="93"/>
      <c r="Q926" s="61"/>
    </row>
    <row r="927" spans="1:17" s="55" customFormat="1" ht="20.25" customHeight="1" x14ac:dyDescent="0.2">
      <c r="A927" s="56">
        <v>71987</v>
      </c>
      <c r="B927" s="57">
        <f t="shared" si="92"/>
        <v>0</v>
      </c>
      <c r="C927" s="150"/>
      <c r="D927" s="58">
        <f t="shared" si="93"/>
        <v>0</v>
      </c>
      <c r="E927" s="59">
        <f t="shared" si="91"/>
        <v>0</v>
      </c>
      <c r="F927" s="58">
        <f t="shared" si="94"/>
        <v>0</v>
      </c>
      <c r="G927" s="60" t="e">
        <f>IF(AND(C927&lt;&gt;"",SUM(G$32:G926)&lt;E$23),$E$23/$E$28,0)</f>
        <v>#N/A</v>
      </c>
      <c r="H927" s="58">
        <f t="shared" si="95"/>
        <v>0</v>
      </c>
      <c r="I927" s="58">
        <f t="shared" si="97"/>
        <v>0</v>
      </c>
      <c r="J927" s="92" t="str">
        <f t="shared" si="96"/>
        <v>2096–2097</v>
      </c>
      <c r="K927" s="92"/>
      <c r="L927" s="103"/>
      <c r="M927" s="92"/>
      <c r="N927" s="101"/>
      <c r="O927" s="93"/>
      <c r="Q927" s="61"/>
    </row>
    <row r="928" spans="1:17" s="55" customFormat="1" ht="20.25" customHeight="1" x14ac:dyDescent="0.2">
      <c r="A928" s="56">
        <v>72015</v>
      </c>
      <c r="B928" s="57">
        <f t="shared" si="92"/>
        <v>0</v>
      </c>
      <c r="C928" s="150"/>
      <c r="D928" s="58">
        <f t="shared" si="93"/>
        <v>0</v>
      </c>
      <c r="E928" s="59">
        <f t="shared" ref="E928:E991" si="98">C928-D928</f>
        <v>0</v>
      </c>
      <c r="F928" s="58">
        <f t="shared" si="94"/>
        <v>0</v>
      </c>
      <c r="G928" s="60" t="e">
        <f>IF(AND(C928&lt;&gt;"",SUM(G$32:G927)&lt;E$23),$E$23/$E$28,0)</f>
        <v>#N/A</v>
      </c>
      <c r="H928" s="58">
        <f t="shared" si="95"/>
        <v>0</v>
      </c>
      <c r="I928" s="58">
        <f t="shared" si="97"/>
        <v>0</v>
      </c>
      <c r="J928" s="92" t="str">
        <f t="shared" si="96"/>
        <v>2096–2097</v>
      </c>
      <c r="K928" s="92"/>
      <c r="L928" s="103"/>
      <c r="M928" s="92"/>
      <c r="N928" s="101"/>
      <c r="O928" s="93"/>
      <c r="Q928" s="61"/>
    </row>
    <row r="929" spans="1:17" s="55" customFormat="1" ht="20.25" customHeight="1" x14ac:dyDescent="0.2">
      <c r="A929" s="56">
        <v>72046</v>
      </c>
      <c r="B929" s="57">
        <f t="shared" ref="B929:B992" si="99">IF(C929&gt;0,C929*-1,C929)</f>
        <v>0</v>
      </c>
      <c r="C929" s="150"/>
      <c r="D929" s="58">
        <f t="shared" ref="D929:D992" si="100">IF(C929="",0,IF($E$14="Beginning",IF(C928&lt;&gt;"",$F928*$E$7/12,0),IF(C928&lt;&gt;"",$F928*$E$7/12,$E$21*$E$7/12)))</f>
        <v>0</v>
      </c>
      <c r="E929" s="59">
        <f t="shared" si="98"/>
        <v>0</v>
      </c>
      <c r="F929" s="58">
        <f t="shared" ref="F929:F992" si="101">IF(C929="",0,IF(C928="",$E$21-E929,IF(C929&lt;&gt;"",F928-E929)))</f>
        <v>0</v>
      </c>
      <c r="G929" s="60" t="e">
        <f>IF(AND(C929&lt;&gt;"",SUM(G$32:G928)&lt;E$23),$E$23/$E$28,0)</f>
        <v>#N/A</v>
      </c>
      <c r="H929" s="58">
        <f t="shared" ref="H929:H992" si="102">IF(C929&lt;&gt;"",G929+H928,0)</f>
        <v>0</v>
      </c>
      <c r="I929" s="58">
        <f t="shared" si="97"/>
        <v>0</v>
      </c>
      <c r="J929" s="92" t="str">
        <f t="shared" ref="J929:J992" si="103">IF(OR(MONTH(A929)=1,MONTH(A929)=2,MONTH(A929)=3,MONTH(A929)=4,MONTH(A929)=5,MONTH(A929)=6),YEAR(A929)-1&amp;"–"&amp;YEAR(A929),YEAR(A929)&amp;"–"&amp;YEAR(A929)+1)</f>
        <v>2096–2097</v>
      </c>
      <c r="K929" s="92"/>
      <c r="L929" s="103"/>
      <c r="M929" s="92"/>
      <c r="N929" s="101"/>
      <c r="O929" s="93"/>
      <c r="Q929" s="61"/>
    </row>
    <row r="930" spans="1:17" s="55" customFormat="1" ht="20.25" customHeight="1" x14ac:dyDescent="0.2">
      <c r="A930" s="56">
        <v>72076</v>
      </c>
      <c r="B930" s="57">
        <f t="shared" si="99"/>
        <v>0</v>
      </c>
      <c r="C930" s="150"/>
      <c r="D930" s="58">
        <f t="shared" si="100"/>
        <v>0</v>
      </c>
      <c r="E930" s="59">
        <f t="shared" si="98"/>
        <v>0</v>
      </c>
      <c r="F930" s="58">
        <f t="shared" si="101"/>
        <v>0</v>
      </c>
      <c r="G930" s="60" t="e">
        <f>IF(AND(C930&lt;&gt;"",SUM(G$32:G929)&lt;E$23),$E$23/$E$28,0)</f>
        <v>#N/A</v>
      </c>
      <c r="H930" s="58">
        <f t="shared" si="102"/>
        <v>0</v>
      </c>
      <c r="I930" s="58">
        <f t="shared" si="97"/>
        <v>0</v>
      </c>
      <c r="J930" s="92" t="str">
        <f t="shared" si="103"/>
        <v>2096–2097</v>
      </c>
      <c r="K930" s="92"/>
      <c r="L930" s="103"/>
      <c r="M930" s="92"/>
      <c r="N930" s="101"/>
      <c r="O930" s="93"/>
      <c r="Q930" s="61"/>
    </row>
    <row r="931" spans="1:17" s="55" customFormat="1" ht="20.25" customHeight="1" x14ac:dyDescent="0.2">
      <c r="A931" s="56">
        <v>72107</v>
      </c>
      <c r="B931" s="57">
        <f t="shared" si="99"/>
        <v>0</v>
      </c>
      <c r="C931" s="150"/>
      <c r="D931" s="58">
        <f t="shared" si="100"/>
        <v>0</v>
      </c>
      <c r="E931" s="59">
        <f t="shared" si="98"/>
        <v>0</v>
      </c>
      <c r="F931" s="58">
        <f t="shared" si="101"/>
        <v>0</v>
      </c>
      <c r="G931" s="60" t="e">
        <f>IF(AND(C931&lt;&gt;"",SUM(G$32:G930)&lt;E$23),$E$23/$E$28,0)</f>
        <v>#N/A</v>
      </c>
      <c r="H931" s="58">
        <f t="shared" si="102"/>
        <v>0</v>
      </c>
      <c r="I931" s="58">
        <f t="shared" ref="I931:I994" si="104">IF(C931&lt;&gt;"",$E$23-H931,0)</f>
        <v>0</v>
      </c>
      <c r="J931" s="92" t="str">
        <f t="shared" si="103"/>
        <v>2096–2097</v>
      </c>
      <c r="K931" s="92"/>
      <c r="L931" s="103"/>
      <c r="M931" s="92"/>
      <c r="N931" s="101"/>
      <c r="O931" s="93"/>
      <c r="Q931" s="61"/>
    </row>
    <row r="932" spans="1:17" s="55" customFormat="1" ht="20.25" customHeight="1" x14ac:dyDescent="0.2">
      <c r="A932" s="56">
        <v>72137</v>
      </c>
      <c r="B932" s="57">
        <f t="shared" si="99"/>
        <v>0</v>
      </c>
      <c r="C932" s="150"/>
      <c r="D932" s="58">
        <f t="shared" si="100"/>
        <v>0</v>
      </c>
      <c r="E932" s="59">
        <f t="shared" si="98"/>
        <v>0</v>
      </c>
      <c r="F932" s="58">
        <f t="shared" si="101"/>
        <v>0</v>
      </c>
      <c r="G932" s="60" t="e">
        <f>IF(AND(C932&lt;&gt;"",SUM(G$32:G931)&lt;E$23),$E$23/$E$28,0)</f>
        <v>#N/A</v>
      </c>
      <c r="H932" s="58">
        <f t="shared" si="102"/>
        <v>0</v>
      </c>
      <c r="I932" s="58">
        <f t="shared" si="104"/>
        <v>0</v>
      </c>
      <c r="J932" s="92" t="str">
        <f t="shared" si="103"/>
        <v>2097–2098</v>
      </c>
      <c r="K932" s="92"/>
      <c r="L932" s="103"/>
      <c r="M932" s="92"/>
      <c r="N932" s="101"/>
      <c r="O932" s="93"/>
      <c r="Q932" s="61"/>
    </row>
    <row r="933" spans="1:17" s="55" customFormat="1" ht="20.25" customHeight="1" x14ac:dyDescent="0.2">
      <c r="A933" s="56">
        <v>72168</v>
      </c>
      <c r="B933" s="57">
        <f t="shared" si="99"/>
        <v>0</v>
      </c>
      <c r="C933" s="150"/>
      <c r="D933" s="58">
        <f t="shared" si="100"/>
        <v>0</v>
      </c>
      <c r="E933" s="59">
        <f t="shared" si="98"/>
        <v>0</v>
      </c>
      <c r="F933" s="58">
        <f t="shared" si="101"/>
        <v>0</v>
      </c>
      <c r="G933" s="60" t="e">
        <f>IF(AND(C933&lt;&gt;"",SUM(G$32:G932)&lt;E$23),$E$23/$E$28,0)</f>
        <v>#N/A</v>
      </c>
      <c r="H933" s="58">
        <f t="shared" si="102"/>
        <v>0</v>
      </c>
      <c r="I933" s="58">
        <f t="shared" si="104"/>
        <v>0</v>
      </c>
      <c r="J933" s="92" t="str">
        <f t="shared" si="103"/>
        <v>2097–2098</v>
      </c>
      <c r="K933" s="92"/>
      <c r="L933" s="103"/>
      <c r="M933" s="92"/>
      <c r="N933" s="101"/>
      <c r="O933" s="93"/>
      <c r="Q933" s="61"/>
    </row>
    <row r="934" spans="1:17" s="55" customFormat="1" ht="20.25" customHeight="1" x14ac:dyDescent="0.2">
      <c r="A934" s="56">
        <v>72199</v>
      </c>
      <c r="B934" s="57">
        <f t="shared" si="99"/>
        <v>0</v>
      </c>
      <c r="C934" s="150"/>
      <c r="D934" s="58">
        <f t="shared" si="100"/>
        <v>0</v>
      </c>
      <c r="E934" s="59">
        <f t="shared" si="98"/>
        <v>0</v>
      </c>
      <c r="F934" s="58">
        <f t="shared" si="101"/>
        <v>0</v>
      </c>
      <c r="G934" s="60" t="e">
        <f>IF(AND(C934&lt;&gt;"",SUM(G$32:G933)&lt;E$23),$E$23/$E$28,0)</f>
        <v>#N/A</v>
      </c>
      <c r="H934" s="58">
        <f t="shared" si="102"/>
        <v>0</v>
      </c>
      <c r="I934" s="58">
        <f t="shared" si="104"/>
        <v>0</v>
      </c>
      <c r="J934" s="92" t="str">
        <f t="shared" si="103"/>
        <v>2097–2098</v>
      </c>
      <c r="K934" s="92"/>
      <c r="L934" s="103"/>
      <c r="M934" s="92"/>
      <c r="N934" s="101"/>
      <c r="O934" s="93"/>
      <c r="Q934" s="61"/>
    </row>
    <row r="935" spans="1:17" s="55" customFormat="1" ht="20.25" customHeight="1" x14ac:dyDescent="0.2">
      <c r="A935" s="56">
        <v>72229</v>
      </c>
      <c r="B935" s="57">
        <f t="shared" si="99"/>
        <v>0</v>
      </c>
      <c r="C935" s="150"/>
      <c r="D935" s="58">
        <f t="shared" si="100"/>
        <v>0</v>
      </c>
      <c r="E935" s="59">
        <f t="shared" si="98"/>
        <v>0</v>
      </c>
      <c r="F935" s="58">
        <f t="shared" si="101"/>
        <v>0</v>
      </c>
      <c r="G935" s="60" t="e">
        <f>IF(AND(C935&lt;&gt;"",SUM(G$32:G934)&lt;E$23),$E$23/$E$28,0)</f>
        <v>#N/A</v>
      </c>
      <c r="H935" s="58">
        <f t="shared" si="102"/>
        <v>0</v>
      </c>
      <c r="I935" s="58">
        <f t="shared" si="104"/>
        <v>0</v>
      </c>
      <c r="J935" s="92" t="str">
        <f t="shared" si="103"/>
        <v>2097–2098</v>
      </c>
      <c r="K935" s="92"/>
      <c r="L935" s="103"/>
      <c r="M935" s="92"/>
      <c r="N935" s="101"/>
      <c r="O935" s="93"/>
      <c r="Q935" s="61"/>
    </row>
    <row r="936" spans="1:17" s="55" customFormat="1" ht="20.25" customHeight="1" x14ac:dyDescent="0.2">
      <c r="A936" s="56">
        <v>72260</v>
      </c>
      <c r="B936" s="57">
        <f t="shared" si="99"/>
        <v>0</v>
      </c>
      <c r="C936" s="150"/>
      <c r="D936" s="58">
        <f t="shared" si="100"/>
        <v>0</v>
      </c>
      <c r="E936" s="59">
        <f t="shared" si="98"/>
        <v>0</v>
      </c>
      <c r="F936" s="58">
        <f t="shared" si="101"/>
        <v>0</v>
      </c>
      <c r="G936" s="60" t="e">
        <f>IF(AND(C936&lt;&gt;"",SUM(G$32:G935)&lt;E$23),$E$23/$E$28,0)</f>
        <v>#N/A</v>
      </c>
      <c r="H936" s="58">
        <f t="shared" si="102"/>
        <v>0</v>
      </c>
      <c r="I936" s="58">
        <f t="shared" si="104"/>
        <v>0</v>
      </c>
      <c r="J936" s="92" t="str">
        <f t="shared" si="103"/>
        <v>2097–2098</v>
      </c>
      <c r="K936" s="92"/>
      <c r="L936" s="103"/>
      <c r="M936" s="92"/>
      <c r="N936" s="101"/>
      <c r="O936" s="93"/>
      <c r="Q936" s="61"/>
    </row>
    <row r="937" spans="1:17" s="55" customFormat="1" ht="20.25" customHeight="1" x14ac:dyDescent="0.2">
      <c r="A937" s="56">
        <v>72290</v>
      </c>
      <c r="B937" s="57">
        <f t="shared" si="99"/>
        <v>0</v>
      </c>
      <c r="C937" s="150"/>
      <c r="D937" s="58">
        <f t="shared" si="100"/>
        <v>0</v>
      </c>
      <c r="E937" s="59">
        <f t="shared" si="98"/>
        <v>0</v>
      </c>
      <c r="F937" s="58">
        <f t="shared" si="101"/>
        <v>0</v>
      </c>
      <c r="G937" s="60" t="e">
        <f>IF(AND(C937&lt;&gt;"",SUM(G$32:G936)&lt;E$23),$E$23/$E$28,0)</f>
        <v>#N/A</v>
      </c>
      <c r="H937" s="58">
        <f t="shared" si="102"/>
        <v>0</v>
      </c>
      <c r="I937" s="58">
        <f t="shared" si="104"/>
        <v>0</v>
      </c>
      <c r="J937" s="92" t="str">
        <f t="shared" si="103"/>
        <v>2097–2098</v>
      </c>
      <c r="K937" s="92"/>
      <c r="L937" s="103"/>
      <c r="M937" s="92"/>
      <c r="N937" s="101"/>
      <c r="O937" s="93"/>
      <c r="Q937" s="61"/>
    </row>
    <row r="938" spans="1:17" s="55" customFormat="1" ht="20.25" customHeight="1" x14ac:dyDescent="0.2">
      <c r="A938" s="56">
        <v>72321</v>
      </c>
      <c r="B938" s="57">
        <f t="shared" si="99"/>
        <v>0</v>
      </c>
      <c r="C938" s="150"/>
      <c r="D938" s="58">
        <f t="shared" si="100"/>
        <v>0</v>
      </c>
      <c r="E938" s="59">
        <f t="shared" si="98"/>
        <v>0</v>
      </c>
      <c r="F938" s="58">
        <f t="shared" si="101"/>
        <v>0</v>
      </c>
      <c r="G938" s="60" t="e">
        <f>IF(AND(C938&lt;&gt;"",SUM(G$32:G937)&lt;E$23),$E$23/$E$28,0)</f>
        <v>#N/A</v>
      </c>
      <c r="H938" s="58">
        <f t="shared" si="102"/>
        <v>0</v>
      </c>
      <c r="I938" s="58">
        <f t="shared" si="104"/>
        <v>0</v>
      </c>
      <c r="J938" s="92" t="str">
        <f t="shared" si="103"/>
        <v>2097–2098</v>
      </c>
      <c r="K938" s="92"/>
      <c r="L938" s="103"/>
      <c r="M938" s="92"/>
      <c r="N938" s="101"/>
      <c r="O938" s="93"/>
      <c r="Q938" s="61"/>
    </row>
    <row r="939" spans="1:17" s="55" customFormat="1" ht="20.25" customHeight="1" x14ac:dyDescent="0.2">
      <c r="A939" s="56">
        <v>72352</v>
      </c>
      <c r="B939" s="57">
        <f t="shared" si="99"/>
        <v>0</v>
      </c>
      <c r="C939" s="150"/>
      <c r="D939" s="58">
        <f t="shared" si="100"/>
        <v>0</v>
      </c>
      <c r="E939" s="59">
        <f t="shared" si="98"/>
        <v>0</v>
      </c>
      <c r="F939" s="58">
        <f t="shared" si="101"/>
        <v>0</v>
      </c>
      <c r="G939" s="60" t="e">
        <f>IF(AND(C939&lt;&gt;"",SUM(G$32:G938)&lt;E$23),$E$23/$E$28,0)</f>
        <v>#N/A</v>
      </c>
      <c r="H939" s="58">
        <f t="shared" si="102"/>
        <v>0</v>
      </c>
      <c r="I939" s="58">
        <f t="shared" si="104"/>
        <v>0</v>
      </c>
      <c r="J939" s="92" t="str">
        <f t="shared" si="103"/>
        <v>2097–2098</v>
      </c>
      <c r="K939" s="92"/>
      <c r="L939" s="103"/>
      <c r="M939" s="92"/>
      <c r="N939" s="101"/>
      <c r="O939" s="93"/>
      <c r="Q939" s="61"/>
    </row>
    <row r="940" spans="1:17" s="55" customFormat="1" ht="20.25" customHeight="1" x14ac:dyDescent="0.2">
      <c r="A940" s="56">
        <v>72380</v>
      </c>
      <c r="B940" s="57">
        <f t="shared" si="99"/>
        <v>0</v>
      </c>
      <c r="C940" s="150"/>
      <c r="D940" s="58">
        <f t="shared" si="100"/>
        <v>0</v>
      </c>
      <c r="E940" s="59">
        <f t="shared" si="98"/>
        <v>0</v>
      </c>
      <c r="F940" s="58">
        <f t="shared" si="101"/>
        <v>0</v>
      </c>
      <c r="G940" s="60" t="e">
        <f>IF(AND(C940&lt;&gt;"",SUM(G$32:G939)&lt;E$23),$E$23/$E$28,0)</f>
        <v>#N/A</v>
      </c>
      <c r="H940" s="58">
        <f t="shared" si="102"/>
        <v>0</v>
      </c>
      <c r="I940" s="58">
        <f t="shared" si="104"/>
        <v>0</v>
      </c>
      <c r="J940" s="92" t="str">
        <f t="shared" si="103"/>
        <v>2097–2098</v>
      </c>
      <c r="K940" s="92"/>
      <c r="L940" s="103"/>
      <c r="M940" s="92"/>
      <c r="N940" s="101"/>
      <c r="O940" s="93"/>
      <c r="Q940" s="61"/>
    </row>
    <row r="941" spans="1:17" s="55" customFormat="1" ht="20.25" customHeight="1" x14ac:dyDescent="0.2">
      <c r="A941" s="56">
        <v>72411</v>
      </c>
      <c r="B941" s="57">
        <f t="shared" si="99"/>
        <v>0</v>
      </c>
      <c r="C941" s="150"/>
      <c r="D941" s="58">
        <f t="shared" si="100"/>
        <v>0</v>
      </c>
      <c r="E941" s="59">
        <f t="shared" si="98"/>
        <v>0</v>
      </c>
      <c r="F941" s="58">
        <f t="shared" si="101"/>
        <v>0</v>
      </c>
      <c r="G941" s="60" t="e">
        <f>IF(AND(C941&lt;&gt;"",SUM(G$32:G940)&lt;E$23),$E$23/$E$28,0)</f>
        <v>#N/A</v>
      </c>
      <c r="H941" s="58">
        <f t="shared" si="102"/>
        <v>0</v>
      </c>
      <c r="I941" s="58">
        <f t="shared" si="104"/>
        <v>0</v>
      </c>
      <c r="J941" s="92" t="str">
        <f t="shared" si="103"/>
        <v>2097–2098</v>
      </c>
      <c r="K941" s="92"/>
      <c r="L941" s="103"/>
      <c r="M941" s="92"/>
      <c r="N941" s="101"/>
      <c r="O941" s="93"/>
      <c r="Q941" s="61"/>
    </row>
    <row r="942" spans="1:17" s="55" customFormat="1" ht="20.25" customHeight="1" x14ac:dyDescent="0.2">
      <c r="A942" s="56">
        <v>72441</v>
      </c>
      <c r="B942" s="57">
        <f t="shared" si="99"/>
        <v>0</v>
      </c>
      <c r="C942" s="150"/>
      <c r="D942" s="58">
        <f t="shared" si="100"/>
        <v>0</v>
      </c>
      <c r="E942" s="59">
        <f t="shared" si="98"/>
        <v>0</v>
      </c>
      <c r="F942" s="58">
        <f t="shared" si="101"/>
        <v>0</v>
      </c>
      <c r="G942" s="60" t="e">
        <f>IF(AND(C942&lt;&gt;"",SUM(G$32:G941)&lt;E$23),$E$23/$E$28,0)</f>
        <v>#N/A</v>
      </c>
      <c r="H942" s="58">
        <f t="shared" si="102"/>
        <v>0</v>
      </c>
      <c r="I942" s="58">
        <f t="shared" si="104"/>
        <v>0</v>
      </c>
      <c r="J942" s="92" t="str">
        <f t="shared" si="103"/>
        <v>2097–2098</v>
      </c>
      <c r="K942" s="92"/>
      <c r="L942" s="103"/>
      <c r="M942" s="92"/>
      <c r="N942" s="101"/>
      <c r="O942" s="93"/>
      <c r="Q942" s="61"/>
    </row>
    <row r="943" spans="1:17" s="55" customFormat="1" ht="20.25" customHeight="1" x14ac:dyDescent="0.2">
      <c r="A943" s="56">
        <v>72472</v>
      </c>
      <c r="B943" s="57">
        <f t="shared" si="99"/>
        <v>0</v>
      </c>
      <c r="C943" s="150"/>
      <c r="D943" s="58">
        <f t="shared" si="100"/>
        <v>0</v>
      </c>
      <c r="E943" s="59">
        <f t="shared" si="98"/>
        <v>0</v>
      </c>
      <c r="F943" s="58">
        <f t="shared" si="101"/>
        <v>0</v>
      </c>
      <c r="G943" s="60" t="e">
        <f>IF(AND(C943&lt;&gt;"",SUM(G$32:G942)&lt;E$23),$E$23/$E$28,0)</f>
        <v>#N/A</v>
      </c>
      <c r="H943" s="58">
        <f t="shared" si="102"/>
        <v>0</v>
      </c>
      <c r="I943" s="58">
        <f t="shared" si="104"/>
        <v>0</v>
      </c>
      <c r="J943" s="92" t="str">
        <f t="shared" si="103"/>
        <v>2097–2098</v>
      </c>
      <c r="K943" s="92"/>
      <c r="L943" s="103"/>
      <c r="M943" s="92"/>
      <c r="N943" s="101"/>
      <c r="O943" s="93"/>
      <c r="Q943" s="61"/>
    </row>
    <row r="944" spans="1:17" s="55" customFormat="1" ht="20.25" customHeight="1" x14ac:dyDescent="0.2">
      <c r="A944" s="56">
        <v>72502</v>
      </c>
      <c r="B944" s="57">
        <f t="shared" si="99"/>
        <v>0</v>
      </c>
      <c r="C944" s="150"/>
      <c r="D944" s="58">
        <f t="shared" si="100"/>
        <v>0</v>
      </c>
      <c r="E944" s="59">
        <f t="shared" si="98"/>
        <v>0</v>
      </c>
      <c r="F944" s="58">
        <f t="shared" si="101"/>
        <v>0</v>
      </c>
      <c r="G944" s="60" t="e">
        <f>IF(AND(C944&lt;&gt;"",SUM(G$32:G943)&lt;E$23),$E$23/$E$28,0)</f>
        <v>#N/A</v>
      </c>
      <c r="H944" s="58">
        <f t="shared" si="102"/>
        <v>0</v>
      </c>
      <c r="I944" s="58">
        <f t="shared" si="104"/>
        <v>0</v>
      </c>
      <c r="J944" s="92" t="str">
        <f t="shared" si="103"/>
        <v>2098–2099</v>
      </c>
      <c r="K944" s="92"/>
      <c r="L944" s="103"/>
      <c r="M944" s="92"/>
      <c r="N944" s="101"/>
      <c r="O944" s="93"/>
      <c r="Q944" s="61"/>
    </row>
    <row r="945" spans="1:17" s="55" customFormat="1" ht="20.25" customHeight="1" x14ac:dyDescent="0.2">
      <c r="A945" s="56">
        <v>72533</v>
      </c>
      <c r="B945" s="57">
        <f t="shared" si="99"/>
        <v>0</v>
      </c>
      <c r="C945" s="150"/>
      <c r="D945" s="58">
        <f t="shared" si="100"/>
        <v>0</v>
      </c>
      <c r="E945" s="59">
        <f t="shared" si="98"/>
        <v>0</v>
      </c>
      <c r="F945" s="58">
        <f t="shared" si="101"/>
        <v>0</v>
      </c>
      <c r="G945" s="60" t="e">
        <f>IF(AND(C945&lt;&gt;"",SUM(G$32:G944)&lt;E$23),$E$23/$E$28,0)</f>
        <v>#N/A</v>
      </c>
      <c r="H945" s="58">
        <f t="shared" si="102"/>
        <v>0</v>
      </c>
      <c r="I945" s="58">
        <f t="shared" si="104"/>
        <v>0</v>
      </c>
      <c r="J945" s="92" t="str">
        <f t="shared" si="103"/>
        <v>2098–2099</v>
      </c>
      <c r="K945" s="92"/>
      <c r="L945" s="103"/>
      <c r="M945" s="92"/>
      <c r="N945" s="101"/>
      <c r="O945" s="93"/>
      <c r="Q945" s="61"/>
    </row>
    <row r="946" spans="1:17" s="55" customFormat="1" ht="20.25" customHeight="1" x14ac:dyDescent="0.2">
      <c r="A946" s="56">
        <v>72564</v>
      </c>
      <c r="B946" s="57">
        <f t="shared" si="99"/>
        <v>0</v>
      </c>
      <c r="C946" s="150"/>
      <c r="D946" s="58">
        <f t="shared" si="100"/>
        <v>0</v>
      </c>
      <c r="E946" s="59">
        <f t="shared" si="98"/>
        <v>0</v>
      </c>
      <c r="F946" s="58">
        <f t="shared" si="101"/>
        <v>0</v>
      </c>
      <c r="G946" s="60" t="e">
        <f>IF(AND(C946&lt;&gt;"",SUM(G$32:G945)&lt;E$23),$E$23/$E$28,0)</f>
        <v>#N/A</v>
      </c>
      <c r="H946" s="58">
        <f t="shared" si="102"/>
        <v>0</v>
      </c>
      <c r="I946" s="58">
        <f t="shared" si="104"/>
        <v>0</v>
      </c>
      <c r="J946" s="92" t="str">
        <f t="shared" si="103"/>
        <v>2098–2099</v>
      </c>
      <c r="K946" s="92"/>
      <c r="L946" s="103"/>
      <c r="M946" s="92"/>
      <c r="N946" s="101"/>
      <c r="O946" s="93"/>
      <c r="Q946" s="61"/>
    </row>
    <row r="947" spans="1:17" s="55" customFormat="1" ht="20.25" customHeight="1" x14ac:dyDescent="0.2">
      <c r="A947" s="56">
        <v>72594</v>
      </c>
      <c r="B947" s="57">
        <f t="shared" si="99"/>
        <v>0</v>
      </c>
      <c r="C947" s="150"/>
      <c r="D947" s="58">
        <f t="shared" si="100"/>
        <v>0</v>
      </c>
      <c r="E947" s="59">
        <f t="shared" si="98"/>
        <v>0</v>
      </c>
      <c r="F947" s="58">
        <f t="shared" si="101"/>
        <v>0</v>
      </c>
      <c r="G947" s="60" t="e">
        <f>IF(AND(C947&lt;&gt;"",SUM(G$32:G946)&lt;E$23),$E$23/$E$28,0)</f>
        <v>#N/A</v>
      </c>
      <c r="H947" s="58">
        <f t="shared" si="102"/>
        <v>0</v>
      </c>
      <c r="I947" s="58">
        <f t="shared" si="104"/>
        <v>0</v>
      </c>
      <c r="J947" s="92" t="str">
        <f t="shared" si="103"/>
        <v>2098–2099</v>
      </c>
      <c r="K947" s="92"/>
      <c r="L947" s="103"/>
      <c r="M947" s="92"/>
      <c r="N947" s="101"/>
      <c r="O947" s="93"/>
      <c r="Q947" s="61"/>
    </row>
    <row r="948" spans="1:17" s="55" customFormat="1" ht="20.25" customHeight="1" x14ac:dyDescent="0.2">
      <c r="A948" s="56">
        <v>72625</v>
      </c>
      <c r="B948" s="57">
        <f t="shared" si="99"/>
        <v>0</v>
      </c>
      <c r="C948" s="150"/>
      <c r="D948" s="58">
        <f t="shared" si="100"/>
        <v>0</v>
      </c>
      <c r="E948" s="59">
        <f t="shared" si="98"/>
        <v>0</v>
      </c>
      <c r="F948" s="58">
        <f t="shared" si="101"/>
        <v>0</v>
      </c>
      <c r="G948" s="60" t="e">
        <f>IF(AND(C948&lt;&gt;"",SUM(G$32:G947)&lt;E$23),$E$23/$E$28,0)</f>
        <v>#N/A</v>
      </c>
      <c r="H948" s="58">
        <f t="shared" si="102"/>
        <v>0</v>
      </c>
      <c r="I948" s="58">
        <f t="shared" si="104"/>
        <v>0</v>
      </c>
      <c r="J948" s="92" t="str">
        <f t="shared" si="103"/>
        <v>2098–2099</v>
      </c>
      <c r="K948" s="92"/>
      <c r="L948" s="103"/>
      <c r="M948" s="92"/>
      <c r="N948" s="101"/>
      <c r="O948" s="93"/>
      <c r="Q948" s="61"/>
    </row>
    <row r="949" spans="1:17" s="55" customFormat="1" ht="20.25" customHeight="1" x14ac:dyDescent="0.2">
      <c r="A949" s="56">
        <v>72655</v>
      </c>
      <c r="B949" s="57">
        <f t="shared" si="99"/>
        <v>0</v>
      </c>
      <c r="C949" s="150"/>
      <c r="D949" s="58">
        <f t="shared" si="100"/>
        <v>0</v>
      </c>
      <c r="E949" s="59">
        <f t="shared" si="98"/>
        <v>0</v>
      </c>
      <c r="F949" s="58">
        <f t="shared" si="101"/>
        <v>0</v>
      </c>
      <c r="G949" s="60" t="e">
        <f>IF(AND(C949&lt;&gt;"",SUM(G$32:G948)&lt;E$23),$E$23/$E$28,0)</f>
        <v>#N/A</v>
      </c>
      <c r="H949" s="58">
        <f t="shared" si="102"/>
        <v>0</v>
      </c>
      <c r="I949" s="58">
        <f t="shared" si="104"/>
        <v>0</v>
      </c>
      <c r="J949" s="92" t="str">
        <f t="shared" si="103"/>
        <v>2098–2099</v>
      </c>
      <c r="K949" s="92"/>
      <c r="L949" s="103"/>
      <c r="M949" s="92"/>
      <c r="N949" s="101"/>
      <c r="O949" s="93"/>
      <c r="Q949" s="61"/>
    </row>
    <row r="950" spans="1:17" s="55" customFormat="1" ht="20.25" customHeight="1" x14ac:dyDescent="0.2">
      <c r="A950" s="56">
        <v>72686</v>
      </c>
      <c r="B950" s="57">
        <f t="shared" si="99"/>
        <v>0</v>
      </c>
      <c r="C950" s="150"/>
      <c r="D950" s="58">
        <f t="shared" si="100"/>
        <v>0</v>
      </c>
      <c r="E950" s="59">
        <f t="shared" si="98"/>
        <v>0</v>
      </c>
      <c r="F950" s="58">
        <f t="shared" si="101"/>
        <v>0</v>
      </c>
      <c r="G950" s="60" t="e">
        <f>IF(AND(C950&lt;&gt;"",SUM(G$32:G949)&lt;E$23),$E$23/$E$28,0)</f>
        <v>#N/A</v>
      </c>
      <c r="H950" s="58">
        <f t="shared" si="102"/>
        <v>0</v>
      </c>
      <c r="I950" s="58">
        <f t="shared" si="104"/>
        <v>0</v>
      </c>
      <c r="J950" s="92" t="str">
        <f t="shared" si="103"/>
        <v>2098–2099</v>
      </c>
      <c r="K950" s="92"/>
      <c r="L950" s="103"/>
      <c r="M950" s="92"/>
      <c r="N950" s="101"/>
      <c r="O950" s="93"/>
      <c r="Q950" s="61"/>
    </row>
    <row r="951" spans="1:17" s="55" customFormat="1" ht="20.25" customHeight="1" x14ac:dyDescent="0.2">
      <c r="A951" s="56">
        <v>72717</v>
      </c>
      <c r="B951" s="57">
        <f t="shared" si="99"/>
        <v>0</v>
      </c>
      <c r="C951" s="150"/>
      <c r="D951" s="58">
        <f t="shared" si="100"/>
        <v>0</v>
      </c>
      <c r="E951" s="59">
        <f t="shared" si="98"/>
        <v>0</v>
      </c>
      <c r="F951" s="58">
        <f t="shared" si="101"/>
        <v>0</v>
      </c>
      <c r="G951" s="60" t="e">
        <f>IF(AND(C951&lt;&gt;"",SUM(G$32:G950)&lt;E$23),$E$23/$E$28,0)</f>
        <v>#N/A</v>
      </c>
      <c r="H951" s="58">
        <f t="shared" si="102"/>
        <v>0</v>
      </c>
      <c r="I951" s="58">
        <f t="shared" si="104"/>
        <v>0</v>
      </c>
      <c r="J951" s="92" t="str">
        <f t="shared" si="103"/>
        <v>2098–2099</v>
      </c>
      <c r="K951" s="92"/>
      <c r="L951" s="103"/>
      <c r="M951" s="92"/>
      <c r="N951" s="101"/>
      <c r="O951" s="93"/>
      <c r="Q951" s="61"/>
    </row>
    <row r="952" spans="1:17" s="55" customFormat="1" ht="20.25" customHeight="1" x14ac:dyDescent="0.2">
      <c r="A952" s="56">
        <v>72745</v>
      </c>
      <c r="B952" s="57">
        <f t="shared" si="99"/>
        <v>0</v>
      </c>
      <c r="C952" s="150"/>
      <c r="D952" s="58">
        <f t="shared" si="100"/>
        <v>0</v>
      </c>
      <c r="E952" s="59">
        <f t="shared" si="98"/>
        <v>0</v>
      </c>
      <c r="F952" s="58">
        <f t="shared" si="101"/>
        <v>0</v>
      </c>
      <c r="G952" s="60" t="e">
        <f>IF(AND(C952&lt;&gt;"",SUM(G$32:G951)&lt;E$23),$E$23/$E$28,0)</f>
        <v>#N/A</v>
      </c>
      <c r="H952" s="58">
        <f t="shared" si="102"/>
        <v>0</v>
      </c>
      <c r="I952" s="58">
        <f t="shared" si="104"/>
        <v>0</v>
      </c>
      <c r="J952" s="92" t="str">
        <f t="shared" si="103"/>
        <v>2098–2099</v>
      </c>
      <c r="K952" s="92"/>
      <c r="L952" s="103"/>
      <c r="M952" s="92"/>
      <c r="N952" s="101"/>
      <c r="O952" s="93"/>
      <c r="Q952" s="61"/>
    </row>
    <row r="953" spans="1:17" s="55" customFormat="1" ht="20.25" customHeight="1" x14ac:dyDescent="0.2">
      <c r="A953" s="56">
        <v>72776</v>
      </c>
      <c r="B953" s="57">
        <f t="shared" si="99"/>
        <v>0</v>
      </c>
      <c r="C953" s="150"/>
      <c r="D953" s="58">
        <f t="shared" si="100"/>
        <v>0</v>
      </c>
      <c r="E953" s="59">
        <f t="shared" si="98"/>
        <v>0</v>
      </c>
      <c r="F953" s="58">
        <f t="shared" si="101"/>
        <v>0</v>
      </c>
      <c r="G953" s="60" t="e">
        <f>IF(AND(C953&lt;&gt;"",SUM(G$32:G952)&lt;E$23),$E$23/$E$28,0)</f>
        <v>#N/A</v>
      </c>
      <c r="H953" s="58">
        <f t="shared" si="102"/>
        <v>0</v>
      </c>
      <c r="I953" s="58">
        <f t="shared" si="104"/>
        <v>0</v>
      </c>
      <c r="J953" s="92" t="str">
        <f t="shared" si="103"/>
        <v>2098–2099</v>
      </c>
      <c r="K953" s="92"/>
      <c r="L953" s="103"/>
      <c r="M953" s="92"/>
      <c r="N953" s="101"/>
      <c r="O953" s="93"/>
      <c r="Q953" s="61"/>
    </row>
    <row r="954" spans="1:17" s="55" customFormat="1" ht="20.25" customHeight="1" x14ac:dyDescent="0.2">
      <c r="A954" s="56">
        <v>72806</v>
      </c>
      <c r="B954" s="57">
        <f t="shared" si="99"/>
        <v>0</v>
      </c>
      <c r="C954" s="150"/>
      <c r="D954" s="58">
        <f t="shared" si="100"/>
        <v>0</v>
      </c>
      <c r="E954" s="59">
        <f t="shared" si="98"/>
        <v>0</v>
      </c>
      <c r="F954" s="58">
        <f t="shared" si="101"/>
        <v>0</v>
      </c>
      <c r="G954" s="60" t="e">
        <f>IF(AND(C954&lt;&gt;"",SUM(G$32:G953)&lt;E$23),$E$23/$E$28,0)</f>
        <v>#N/A</v>
      </c>
      <c r="H954" s="58">
        <f t="shared" si="102"/>
        <v>0</v>
      </c>
      <c r="I954" s="58">
        <f t="shared" si="104"/>
        <v>0</v>
      </c>
      <c r="J954" s="92" t="str">
        <f t="shared" si="103"/>
        <v>2098–2099</v>
      </c>
      <c r="K954" s="92"/>
      <c r="L954" s="103"/>
      <c r="M954" s="92"/>
      <c r="N954" s="101"/>
      <c r="O954" s="93"/>
      <c r="Q954" s="61"/>
    </row>
    <row r="955" spans="1:17" s="55" customFormat="1" ht="20.25" customHeight="1" x14ac:dyDescent="0.2">
      <c r="A955" s="56">
        <v>72837</v>
      </c>
      <c r="B955" s="57">
        <f t="shared" si="99"/>
        <v>0</v>
      </c>
      <c r="C955" s="150"/>
      <c r="D955" s="58">
        <f t="shared" si="100"/>
        <v>0</v>
      </c>
      <c r="E955" s="59">
        <f t="shared" si="98"/>
        <v>0</v>
      </c>
      <c r="F955" s="58">
        <f t="shared" si="101"/>
        <v>0</v>
      </c>
      <c r="G955" s="60" t="e">
        <f>IF(AND(C955&lt;&gt;"",SUM(G$32:G954)&lt;E$23),$E$23/$E$28,0)</f>
        <v>#N/A</v>
      </c>
      <c r="H955" s="58">
        <f t="shared" si="102"/>
        <v>0</v>
      </c>
      <c r="I955" s="58">
        <f t="shared" si="104"/>
        <v>0</v>
      </c>
      <c r="J955" s="92" t="str">
        <f t="shared" si="103"/>
        <v>2098–2099</v>
      </c>
      <c r="K955" s="92"/>
      <c r="L955" s="103"/>
      <c r="M955" s="92"/>
      <c r="N955" s="101"/>
      <c r="O955" s="93"/>
      <c r="Q955" s="61"/>
    </row>
    <row r="956" spans="1:17" s="55" customFormat="1" ht="20.25" customHeight="1" x14ac:dyDescent="0.2">
      <c r="A956" s="56">
        <v>72867</v>
      </c>
      <c r="B956" s="57">
        <f t="shared" si="99"/>
        <v>0</v>
      </c>
      <c r="C956" s="150"/>
      <c r="D956" s="58">
        <f t="shared" si="100"/>
        <v>0</v>
      </c>
      <c r="E956" s="59">
        <f t="shared" si="98"/>
        <v>0</v>
      </c>
      <c r="F956" s="58">
        <f t="shared" si="101"/>
        <v>0</v>
      </c>
      <c r="G956" s="60" t="e">
        <f>IF(AND(C956&lt;&gt;"",SUM(G$32:G955)&lt;E$23),$E$23/$E$28,0)</f>
        <v>#N/A</v>
      </c>
      <c r="H956" s="58">
        <f t="shared" si="102"/>
        <v>0</v>
      </c>
      <c r="I956" s="58">
        <f t="shared" si="104"/>
        <v>0</v>
      </c>
      <c r="J956" s="92" t="str">
        <f t="shared" si="103"/>
        <v>2099–2100</v>
      </c>
      <c r="K956" s="92"/>
      <c r="L956" s="103"/>
      <c r="M956" s="92"/>
      <c r="N956" s="101"/>
      <c r="O956" s="93"/>
      <c r="Q956" s="61"/>
    </row>
    <row r="957" spans="1:17" s="55" customFormat="1" ht="20.25" customHeight="1" x14ac:dyDescent="0.2">
      <c r="A957" s="56">
        <v>72898</v>
      </c>
      <c r="B957" s="57">
        <f t="shared" si="99"/>
        <v>0</v>
      </c>
      <c r="C957" s="150"/>
      <c r="D957" s="58">
        <f t="shared" si="100"/>
        <v>0</v>
      </c>
      <c r="E957" s="59">
        <f t="shared" si="98"/>
        <v>0</v>
      </c>
      <c r="F957" s="58">
        <f t="shared" si="101"/>
        <v>0</v>
      </c>
      <c r="G957" s="60" t="e">
        <f>IF(AND(C957&lt;&gt;"",SUM(G$32:G956)&lt;E$23),$E$23/$E$28,0)</f>
        <v>#N/A</v>
      </c>
      <c r="H957" s="58">
        <f t="shared" si="102"/>
        <v>0</v>
      </c>
      <c r="I957" s="58">
        <f t="shared" si="104"/>
        <v>0</v>
      </c>
      <c r="J957" s="92" t="str">
        <f t="shared" si="103"/>
        <v>2099–2100</v>
      </c>
      <c r="K957" s="92"/>
      <c r="L957" s="103"/>
      <c r="M957" s="92"/>
      <c r="N957" s="101"/>
      <c r="O957" s="93"/>
      <c r="Q957" s="61"/>
    </row>
    <row r="958" spans="1:17" s="55" customFormat="1" ht="20.25" customHeight="1" x14ac:dyDescent="0.2">
      <c r="A958" s="56">
        <v>72929</v>
      </c>
      <c r="B958" s="57">
        <f t="shared" si="99"/>
        <v>0</v>
      </c>
      <c r="C958" s="150"/>
      <c r="D958" s="58">
        <f t="shared" si="100"/>
        <v>0</v>
      </c>
      <c r="E958" s="59">
        <f t="shared" si="98"/>
        <v>0</v>
      </c>
      <c r="F958" s="58">
        <f t="shared" si="101"/>
        <v>0</v>
      </c>
      <c r="G958" s="60" t="e">
        <f>IF(AND(C958&lt;&gt;"",SUM(G$32:G957)&lt;E$23),$E$23/$E$28,0)</f>
        <v>#N/A</v>
      </c>
      <c r="H958" s="58">
        <f t="shared" si="102"/>
        <v>0</v>
      </c>
      <c r="I958" s="58">
        <f t="shared" si="104"/>
        <v>0</v>
      </c>
      <c r="J958" s="92" t="str">
        <f t="shared" si="103"/>
        <v>2099–2100</v>
      </c>
      <c r="K958" s="92"/>
      <c r="L958" s="103"/>
      <c r="M958" s="92"/>
      <c r="N958" s="101"/>
      <c r="O958" s="93"/>
      <c r="Q958" s="61"/>
    </row>
    <row r="959" spans="1:17" s="55" customFormat="1" ht="20.25" customHeight="1" x14ac:dyDescent="0.2">
      <c r="A959" s="56">
        <v>72959</v>
      </c>
      <c r="B959" s="57">
        <f t="shared" si="99"/>
        <v>0</v>
      </c>
      <c r="C959" s="150"/>
      <c r="D959" s="58">
        <f t="shared" si="100"/>
        <v>0</v>
      </c>
      <c r="E959" s="59">
        <f t="shared" si="98"/>
        <v>0</v>
      </c>
      <c r="F959" s="58">
        <f t="shared" si="101"/>
        <v>0</v>
      </c>
      <c r="G959" s="60" t="e">
        <f>IF(AND(C959&lt;&gt;"",SUM(G$32:G958)&lt;E$23),$E$23/$E$28,0)</f>
        <v>#N/A</v>
      </c>
      <c r="H959" s="58">
        <f t="shared" si="102"/>
        <v>0</v>
      </c>
      <c r="I959" s="58">
        <f t="shared" si="104"/>
        <v>0</v>
      </c>
      <c r="J959" s="92" t="str">
        <f t="shared" si="103"/>
        <v>2099–2100</v>
      </c>
      <c r="K959" s="92"/>
      <c r="L959" s="103"/>
      <c r="M959" s="92"/>
      <c r="N959" s="101"/>
      <c r="O959" s="93"/>
      <c r="Q959" s="61"/>
    </row>
    <row r="960" spans="1:17" s="55" customFormat="1" ht="20.25" customHeight="1" x14ac:dyDescent="0.2">
      <c r="A960" s="56">
        <v>72990</v>
      </c>
      <c r="B960" s="57">
        <f t="shared" si="99"/>
        <v>0</v>
      </c>
      <c r="C960" s="150"/>
      <c r="D960" s="58">
        <f t="shared" si="100"/>
        <v>0</v>
      </c>
      <c r="E960" s="59">
        <f t="shared" si="98"/>
        <v>0</v>
      </c>
      <c r="F960" s="58">
        <f t="shared" si="101"/>
        <v>0</v>
      </c>
      <c r="G960" s="60" t="e">
        <f>IF(AND(C960&lt;&gt;"",SUM(G$32:G959)&lt;E$23),$E$23/$E$28,0)</f>
        <v>#N/A</v>
      </c>
      <c r="H960" s="58">
        <f t="shared" si="102"/>
        <v>0</v>
      </c>
      <c r="I960" s="58">
        <f t="shared" si="104"/>
        <v>0</v>
      </c>
      <c r="J960" s="92" t="str">
        <f t="shared" si="103"/>
        <v>2099–2100</v>
      </c>
      <c r="K960" s="92"/>
      <c r="L960" s="103"/>
      <c r="M960" s="92"/>
      <c r="N960" s="101"/>
      <c r="O960" s="93"/>
      <c r="Q960" s="61"/>
    </row>
    <row r="961" spans="1:17" s="55" customFormat="1" ht="20.25" customHeight="1" x14ac:dyDescent="0.2">
      <c r="A961" s="56">
        <v>73020</v>
      </c>
      <c r="B961" s="57">
        <f t="shared" si="99"/>
        <v>0</v>
      </c>
      <c r="C961" s="150"/>
      <c r="D961" s="58">
        <f t="shared" si="100"/>
        <v>0</v>
      </c>
      <c r="E961" s="59">
        <f t="shared" si="98"/>
        <v>0</v>
      </c>
      <c r="F961" s="58">
        <f t="shared" si="101"/>
        <v>0</v>
      </c>
      <c r="G961" s="60" t="e">
        <f>IF(AND(C961&lt;&gt;"",SUM(G$32:G960)&lt;E$23),$E$23/$E$28,0)</f>
        <v>#N/A</v>
      </c>
      <c r="H961" s="58">
        <f t="shared" si="102"/>
        <v>0</v>
      </c>
      <c r="I961" s="58">
        <f t="shared" si="104"/>
        <v>0</v>
      </c>
      <c r="J961" s="92" t="str">
        <f t="shared" si="103"/>
        <v>2099–2100</v>
      </c>
      <c r="K961" s="92"/>
      <c r="L961" s="103"/>
      <c r="M961" s="92"/>
      <c r="N961" s="101"/>
      <c r="O961" s="93"/>
      <c r="Q961" s="61"/>
    </row>
    <row r="962" spans="1:17" s="55" customFormat="1" ht="20.25" customHeight="1" x14ac:dyDescent="0.2">
      <c r="A962" s="56">
        <v>73051</v>
      </c>
      <c r="B962" s="57">
        <f t="shared" si="99"/>
        <v>0</v>
      </c>
      <c r="C962" s="150"/>
      <c r="D962" s="58">
        <f t="shared" si="100"/>
        <v>0</v>
      </c>
      <c r="E962" s="59">
        <f t="shared" si="98"/>
        <v>0</v>
      </c>
      <c r="F962" s="58">
        <f t="shared" si="101"/>
        <v>0</v>
      </c>
      <c r="G962" s="60" t="e">
        <f>IF(AND(C962&lt;&gt;"",SUM(G$32:G961)&lt;E$23),$E$23/$E$28,0)</f>
        <v>#N/A</v>
      </c>
      <c r="H962" s="58">
        <f t="shared" si="102"/>
        <v>0</v>
      </c>
      <c r="I962" s="58">
        <f t="shared" si="104"/>
        <v>0</v>
      </c>
      <c r="J962" s="92" t="str">
        <f t="shared" si="103"/>
        <v>2099–2100</v>
      </c>
      <c r="K962" s="92"/>
      <c r="L962" s="103"/>
      <c r="M962" s="92"/>
      <c r="N962" s="101"/>
      <c r="O962" s="93"/>
      <c r="Q962" s="61"/>
    </row>
    <row r="963" spans="1:17" s="55" customFormat="1" ht="20.25" customHeight="1" x14ac:dyDescent="0.2">
      <c r="A963" s="56">
        <v>73082</v>
      </c>
      <c r="B963" s="57">
        <f t="shared" si="99"/>
        <v>0</v>
      </c>
      <c r="C963" s="150"/>
      <c r="D963" s="58">
        <f t="shared" si="100"/>
        <v>0</v>
      </c>
      <c r="E963" s="59">
        <f t="shared" si="98"/>
        <v>0</v>
      </c>
      <c r="F963" s="58">
        <f t="shared" si="101"/>
        <v>0</v>
      </c>
      <c r="G963" s="60" t="e">
        <f>IF(AND(C963&lt;&gt;"",SUM(G$32:G962)&lt;E$23),$E$23/$E$28,0)</f>
        <v>#N/A</v>
      </c>
      <c r="H963" s="58">
        <f t="shared" si="102"/>
        <v>0</v>
      </c>
      <c r="I963" s="58">
        <f t="shared" si="104"/>
        <v>0</v>
      </c>
      <c r="J963" s="92" t="str">
        <f t="shared" si="103"/>
        <v>2099–2100</v>
      </c>
      <c r="K963" s="92"/>
      <c r="L963" s="103"/>
      <c r="M963" s="92"/>
      <c r="N963" s="101"/>
      <c r="O963" s="93"/>
      <c r="Q963" s="61"/>
    </row>
    <row r="964" spans="1:17" s="55" customFormat="1" ht="20.25" customHeight="1" x14ac:dyDescent="0.2">
      <c r="A964" s="56">
        <v>73110</v>
      </c>
      <c r="B964" s="57">
        <f t="shared" si="99"/>
        <v>0</v>
      </c>
      <c r="C964" s="150"/>
      <c r="D964" s="58">
        <f t="shared" si="100"/>
        <v>0</v>
      </c>
      <c r="E964" s="59">
        <f t="shared" si="98"/>
        <v>0</v>
      </c>
      <c r="F964" s="58">
        <f t="shared" si="101"/>
        <v>0</v>
      </c>
      <c r="G964" s="60" t="e">
        <f>IF(AND(C964&lt;&gt;"",SUM(G$32:G963)&lt;E$23),$E$23/$E$28,0)</f>
        <v>#N/A</v>
      </c>
      <c r="H964" s="58">
        <f t="shared" si="102"/>
        <v>0</v>
      </c>
      <c r="I964" s="58">
        <f t="shared" si="104"/>
        <v>0</v>
      </c>
      <c r="J964" s="92" t="str">
        <f t="shared" si="103"/>
        <v>2099–2100</v>
      </c>
      <c r="K964" s="92"/>
      <c r="L964" s="103"/>
      <c r="M964" s="92"/>
      <c r="N964" s="101"/>
      <c r="O964" s="93"/>
      <c r="Q964" s="61"/>
    </row>
    <row r="965" spans="1:17" s="55" customFormat="1" ht="20.25" customHeight="1" x14ac:dyDescent="0.2">
      <c r="A965" s="56">
        <v>73141</v>
      </c>
      <c r="B965" s="57">
        <f t="shared" si="99"/>
        <v>0</v>
      </c>
      <c r="C965" s="150"/>
      <c r="D965" s="58">
        <f t="shared" si="100"/>
        <v>0</v>
      </c>
      <c r="E965" s="59">
        <f t="shared" si="98"/>
        <v>0</v>
      </c>
      <c r="F965" s="58">
        <f t="shared" si="101"/>
        <v>0</v>
      </c>
      <c r="G965" s="60" t="e">
        <f>IF(AND(C965&lt;&gt;"",SUM(G$32:G964)&lt;E$23),$E$23/$E$28,0)</f>
        <v>#N/A</v>
      </c>
      <c r="H965" s="58">
        <f t="shared" si="102"/>
        <v>0</v>
      </c>
      <c r="I965" s="58">
        <f t="shared" si="104"/>
        <v>0</v>
      </c>
      <c r="J965" s="92" t="str">
        <f t="shared" si="103"/>
        <v>2099–2100</v>
      </c>
      <c r="K965" s="92"/>
      <c r="L965" s="103"/>
      <c r="M965" s="92"/>
      <c r="N965" s="101"/>
      <c r="O965" s="93"/>
      <c r="Q965" s="61"/>
    </row>
    <row r="966" spans="1:17" s="55" customFormat="1" ht="20.25" customHeight="1" x14ac:dyDescent="0.2">
      <c r="A966" s="56">
        <v>73171</v>
      </c>
      <c r="B966" s="57">
        <f t="shared" si="99"/>
        <v>0</v>
      </c>
      <c r="C966" s="150"/>
      <c r="D966" s="58">
        <f t="shared" si="100"/>
        <v>0</v>
      </c>
      <c r="E966" s="59">
        <f t="shared" si="98"/>
        <v>0</v>
      </c>
      <c r="F966" s="58">
        <f t="shared" si="101"/>
        <v>0</v>
      </c>
      <c r="G966" s="60" t="e">
        <f>IF(AND(C966&lt;&gt;"",SUM(G$32:G965)&lt;E$23),$E$23/$E$28,0)</f>
        <v>#N/A</v>
      </c>
      <c r="H966" s="58">
        <f t="shared" si="102"/>
        <v>0</v>
      </c>
      <c r="I966" s="58">
        <f t="shared" si="104"/>
        <v>0</v>
      </c>
      <c r="J966" s="92" t="str">
        <f t="shared" si="103"/>
        <v>2099–2100</v>
      </c>
      <c r="K966" s="92"/>
      <c r="L966" s="103"/>
      <c r="M966" s="92"/>
      <c r="N966" s="101"/>
      <c r="O966" s="93"/>
      <c r="Q966" s="61"/>
    </row>
    <row r="967" spans="1:17" s="55" customFormat="1" ht="20.25" customHeight="1" x14ac:dyDescent="0.2">
      <c r="A967" s="56">
        <v>73202</v>
      </c>
      <c r="B967" s="57">
        <f t="shared" si="99"/>
        <v>0</v>
      </c>
      <c r="C967" s="150"/>
      <c r="D967" s="58">
        <f t="shared" si="100"/>
        <v>0</v>
      </c>
      <c r="E967" s="59">
        <f t="shared" si="98"/>
        <v>0</v>
      </c>
      <c r="F967" s="58">
        <f t="shared" si="101"/>
        <v>0</v>
      </c>
      <c r="G967" s="60" t="e">
        <f>IF(AND(C967&lt;&gt;"",SUM(G$32:G966)&lt;E$23),$E$23/$E$28,0)</f>
        <v>#N/A</v>
      </c>
      <c r="H967" s="58">
        <f t="shared" si="102"/>
        <v>0</v>
      </c>
      <c r="I967" s="58">
        <f t="shared" si="104"/>
        <v>0</v>
      </c>
      <c r="J967" s="92" t="str">
        <f t="shared" si="103"/>
        <v>2099–2100</v>
      </c>
      <c r="K967" s="92"/>
      <c r="L967" s="103"/>
      <c r="M967" s="92"/>
      <c r="N967" s="101"/>
      <c r="O967" s="93"/>
      <c r="Q967" s="61"/>
    </row>
    <row r="968" spans="1:17" s="55" customFormat="1" ht="20.25" customHeight="1" x14ac:dyDescent="0.2">
      <c r="A968" s="56">
        <v>73232</v>
      </c>
      <c r="B968" s="57">
        <f t="shared" si="99"/>
        <v>0</v>
      </c>
      <c r="C968" s="150"/>
      <c r="D968" s="58">
        <f t="shared" si="100"/>
        <v>0</v>
      </c>
      <c r="E968" s="59">
        <f t="shared" si="98"/>
        <v>0</v>
      </c>
      <c r="F968" s="58">
        <f t="shared" si="101"/>
        <v>0</v>
      </c>
      <c r="G968" s="60" t="e">
        <f>IF(AND(C968&lt;&gt;"",SUM(G$32:G967)&lt;E$23),$E$23/$E$28,0)</f>
        <v>#N/A</v>
      </c>
      <c r="H968" s="58">
        <f t="shared" si="102"/>
        <v>0</v>
      </c>
      <c r="I968" s="58">
        <f t="shared" si="104"/>
        <v>0</v>
      </c>
      <c r="J968" s="92" t="str">
        <f t="shared" si="103"/>
        <v>2100–2101</v>
      </c>
      <c r="K968" s="92"/>
      <c r="L968" s="103"/>
      <c r="M968" s="92"/>
      <c r="N968" s="101"/>
      <c r="O968" s="93"/>
      <c r="Q968" s="61"/>
    </row>
    <row r="969" spans="1:17" s="55" customFormat="1" ht="20.25" customHeight="1" x14ac:dyDescent="0.2">
      <c r="A969" s="56">
        <v>73263</v>
      </c>
      <c r="B969" s="57">
        <f t="shared" si="99"/>
        <v>0</v>
      </c>
      <c r="C969" s="150"/>
      <c r="D969" s="58">
        <f t="shared" si="100"/>
        <v>0</v>
      </c>
      <c r="E969" s="59">
        <f t="shared" si="98"/>
        <v>0</v>
      </c>
      <c r="F969" s="58">
        <f t="shared" si="101"/>
        <v>0</v>
      </c>
      <c r="G969" s="60" t="e">
        <f>IF(AND(C969&lt;&gt;"",SUM(G$32:G968)&lt;E$23),$E$23/$E$28,0)</f>
        <v>#N/A</v>
      </c>
      <c r="H969" s="58">
        <f t="shared" si="102"/>
        <v>0</v>
      </c>
      <c r="I969" s="58">
        <f t="shared" si="104"/>
        <v>0</v>
      </c>
      <c r="J969" s="92" t="str">
        <f t="shared" si="103"/>
        <v>2100–2101</v>
      </c>
      <c r="K969" s="92"/>
      <c r="L969" s="103"/>
      <c r="M969" s="92"/>
      <c r="N969" s="101"/>
      <c r="O969" s="93"/>
      <c r="Q969" s="61"/>
    </row>
    <row r="970" spans="1:17" s="55" customFormat="1" ht="20.25" customHeight="1" x14ac:dyDescent="0.2">
      <c r="A970" s="56">
        <v>73294</v>
      </c>
      <c r="B970" s="57">
        <f t="shared" si="99"/>
        <v>0</v>
      </c>
      <c r="C970" s="150"/>
      <c r="D970" s="58">
        <f t="shared" si="100"/>
        <v>0</v>
      </c>
      <c r="E970" s="59">
        <f t="shared" si="98"/>
        <v>0</v>
      </c>
      <c r="F970" s="58">
        <f t="shared" si="101"/>
        <v>0</v>
      </c>
      <c r="G970" s="60" t="e">
        <f>IF(AND(C970&lt;&gt;"",SUM(G$32:G969)&lt;E$23),$E$23/$E$28,0)</f>
        <v>#N/A</v>
      </c>
      <c r="H970" s="58">
        <f t="shared" si="102"/>
        <v>0</v>
      </c>
      <c r="I970" s="58">
        <f t="shared" si="104"/>
        <v>0</v>
      </c>
      <c r="J970" s="92" t="str">
        <f t="shared" si="103"/>
        <v>2100–2101</v>
      </c>
      <c r="K970" s="92"/>
      <c r="L970" s="103"/>
      <c r="M970" s="92"/>
      <c r="N970" s="101"/>
      <c r="O970" s="93"/>
      <c r="Q970" s="61"/>
    </row>
    <row r="971" spans="1:17" s="55" customFormat="1" ht="20.25" customHeight="1" x14ac:dyDescent="0.2">
      <c r="A971" s="56">
        <v>73324</v>
      </c>
      <c r="B971" s="57">
        <f t="shared" si="99"/>
        <v>0</v>
      </c>
      <c r="C971" s="150"/>
      <c r="D971" s="58">
        <f t="shared" si="100"/>
        <v>0</v>
      </c>
      <c r="E971" s="59">
        <f t="shared" si="98"/>
        <v>0</v>
      </c>
      <c r="F971" s="58">
        <f t="shared" si="101"/>
        <v>0</v>
      </c>
      <c r="G971" s="60" t="e">
        <f>IF(AND(C971&lt;&gt;"",SUM(G$32:G970)&lt;E$23),$E$23/$E$28,0)</f>
        <v>#N/A</v>
      </c>
      <c r="H971" s="58">
        <f t="shared" si="102"/>
        <v>0</v>
      </c>
      <c r="I971" s="58">
        <f t="shared" si="104"/>
        <v>0</v>
      </c>
      <c r="J971" s="92" t="str">
        <f t="shared" si="103"/>
        <v>2100–2101</v>
      </c>
      <c r="K971" s="92"/>
      <c r="L971" s="103"/>
      <c r="M971" s="92"/>
      <c r="N971" s="101"/>
      <c r="O971" s="93"/>
      <c r="Q971" s="61"/>
    </row>
    <row r="972" spans="1:17" s="55" customFormat="1" ht="20.25" customHeight="1" x14ac:dyDescent="0.2">
      <c r="A972" s="56">
        <v>73355</v>
      </c>
      <c r="B972" s="57">
        <f t="shared" si="99"/>
        <v>0</v>
      </c>
      <c r="C972" s="150"/>
      <c r="D972" s="58">
        <f t="shared" si="100"/>
        <v>0</v>
      </c>
      <c r="E972" s="59">
        <f t="shared" si="98"/>
        <v>0</v>
      </c>
      <c r="F972" s="58">
        <f t="shared" si="101"/>
        <v>0</v>
      </c>
      <c r="G972" s="60" t="e">
        <f>IF(AND(C972&lt;&gt;"",SUM(G$32:G971)&lt;E$23),$E$23/$E$28,0)</f>
        <v>#N/A</v>
      </c>
      <c r="H972" s="58">
        <f t="shared" si="102"/>
        <v>0</v>
      </c>
      <c r="I972" s="58">
        <f t="shared" si="104"/>
        <v>0</v>
      </c>
      <c r="J972" s="92" t="str">
        <f t="shared" si="103"/>
        <v>2100–2101</v>
      </c>
      <c r="K972" s="92"/>
      <c r="L972" s="103"/>
      <c r="M972" s="92"/>
      <c r="N972" s="101"/>
      <c r="O972" s="93"/>
      <c r="Q972" s="61"/>
    </row>
    <row r="973" spans="1:17" s="55" customFormat="1" ht="20.25" customHeight="1" x14ac:dyDescent="0.2">
      <c r="A973" s="56">
        <v>73385</v>
      </c>
      <c r="B973" s="57">
        <f t="shared" si="99"/>
        <v>0</v>
      </c>
      <c r="C973" s="150"/>
      <c r="D973" s="58">
        <f t="shared" si="100"/>
        <v>0</v>
      </c>
      <c r="E973" s="59">
        <f t="shared" si="98"/>
        <v>0</v>
      </c>
      <c r="F973" s="58">
        <f t="shared" si="101"/>
        <v>0</v>
      </c>
      <c r="G973" s="60" t="e">
        <f>IF(AND(C973&lt;&gt;"",SUM(G$32:G972)&lt;E$23),$E$23/$E$28,0)</f>
        <v>#N/A</v>
      </c>
      <c r="H973" s="58">
        <f t="shared" si="102"/>
        <v>0</v>
      </c>
      <c r="I973" s="58">
        <f t="shared" si="104"/>
        <v>0</v>
      </c>
      <c r="J973" s="92" t="str">
        <f t="shared" si="103"/>
        <v>2100–2101</v>
      </c>
      <c r="K973" s="92"/>
      <c r="L973" s="103"/>
      <c r="M973" s="92"/>
      <c r="N973" s="101"/>
      <c r="O973" s="93"/>
      <c r="Q973" s="61"/>
    </row>
    <row r="974" spans="1:17" s="55" customFormat="1" ht="20.25" customHeight="1" x14ac:dyDescent="0.2">
      <c r="A974" s="56">
        <v>73416</v>
      </c>
      <c r="B974" s="57">
        <f t="shared" si="99"/>
        <v>0</v>
      </c>
      <c r="C974" s="150"/>
      <c r="D974" s="58">
        <f t="shared" si="100"/>
        <v>0</v>
      </c>
      <c r="E974" s="59">
        <f t="shared" si="98"/>
        <v>0</v>
      </c>
      <c r="F974" s="58">
        <f t="shared" si="101"/>
        <v>0</v>
      </c>
      <c r="G974" s="60" t="e">
        <f>IF(AND(C974&lt;&gt;"",SUM(G$32:G973)&lt;E$23),$E$23/$E$28,0)</f>
        <v>#N/A</v>
      </c>
      <c r="H974" s="58">
        <f t="shared" si="102"/>
        <v>0</v>
      </c>
      <c r="I974" s="58">
        <f t="shared" si="104"/>
        <v>0</v>
      </c>
      <c r="J974" s="92" t="str">
        <f t="shared" si="103"/>
        <v>2100–2101</v>
      </c>
      <c r="K974" s="92"/>
      <c r="L974" s="103"/>
      <c r="M974" s="92"/>
      <c r="N974" s="101"/>
      <c r="O974" s="93"/>
      <c r="Q974" s="61"/>
    </row>
    <row r="975" spans="1:17" s="55" customFormat="1" ht="20.25" customHeight="1" x14ac:dyDescent="0.2">
      <c r="A975" s="56">
        <v>73447</v>
      </c>
      <c r="B975" s="57">
        <f t="shared" si="99"/>
        <v>0</v>
      </c>
      <c r="C975" s="150"/>
      <c r="D975" s="58">
        <f t="shared" si="100"/>
        <v>0</v>
      </c>
      <c r="E975" s="59">
        <f t="shared" si="98"/>
        <v>0</v>
      </c>
      <c r="F975" s="58">
        <f t="shared" si="101"/>
        <v>0</v>
      </c>
      <c r="G975" s="60" t="e">
        <f>IF(AND(C975&lt;&gt;"",SUM(G$32:G974)&lt;E$23),$E$23/$E$28,0)</f>
        <v>#N/A</v>
      </c>
      <c r="H975" s="58">
        <f t="shared" si="102"/>
        <v>0</v>
      </c>
      <c r="I975" s="58">
        <f t="shared" si="104"/>
        <v>0</v>
      </c>
      <c r="J975" s="92" t="str">
        <f t="shared" si="103"/>
        <v>2100–2101</v>
      </c>
      <c r="K975" s="92"/>
      <c r="L975" s="103"/>
      <c r="M975" s="92"/>
      <c r="N975" s="101"/>
      <c r="O975" s="93"/>
      <c r="Q975" s="61"/>
    </row>
    <row r="976" spans="1:17" s="55" customFormat="1" ht="20.25" customHeight="1" x14ac:dyDescent="0.2">
      <c r="A976" s="56">
        <v>73475</v>
      </c>
      <c r="B976" s="57">
        <f t="shared" si="99"/>
        <v>0</v>
      </c>
      <c r="C976" s="150"/>
      <c r="D976" s="58">
        <f t="shared" si="100"/>
        <v>0</v>
      </c>
      <c r="E976" s="59">
        <f t="shared" si="98"/>
        <v>0</v>
      </c>
      <c r="F976" s="58">
        <f t="shared" si="101"/>
        <v>0</v>
      </c>
      <c r="G976" s="60" t="e">
        <f>IF(AND(C976&lt;&gt;"",SUM(G$32:G975)&lt;E$23),$E$23/$E$28,0)</f>
        <v>#N/A</v>
      </c>
      <c r="H976" s="58">
        <f t="shared" si="102"/>
        <v>0</v>
      </c>
      <c r="I976" s="58">
        <f t="shared" si="104"/>
        <v>0</v>
      </c>
      <c r="J976" s="92" t="str">
        <f t="shared" si="103"/>
        <v>2100–2101</v>
      </c>
      <c r="K976" s="92"/>
      <c r="L976" s="103"/>
      <c r="M976" s="92"/>
      <c r="N976" s="101"/>
      <c r="O976" s="93"/>
      <c r="Q976" s="61"/>
    </row>
    <row r="977" spans="1:17" s="55" customFormat="1" ht="20.25" customHeight="1" x14ac:dyDescent="0.2">
      <c r="A977" s="56">
        <v>73506</v>
      </c>
      <c r="B977" s="57">
        <f t="shared" si="99"/>
        <v>0</v>
      </c>
      <c r="C977" s="150"/>
      <c r="D977" s="58">
        <f t="shared" si="100"/>
        <v>0</v>
      </c>
      <c r="E977" s="59">
        <f t="shared" si="98"/>
        <v>0</v>
      </c>
      <c r="F977" s="58">
        <f t="shared" si="101"/>
        <v>0</v>
      </c>
      <c r="G977" s="60" t="e">
        <f>IF(AND(C977&lt;&gt;"",SUM(G$32:G976)&lt;E$23),$E$23/$E$28,0)</f>
        <v>#N/A</v>
      </c>
      <c r="H977" s="58">
        <f t="shared" si="102"/>
        <v>0</v>
      </c>
      <c r="I977" s="58">
        <f t="shared" si="104"/>
        <v>0</v>
      </c>
      <c r="J977" s="92" t="str">
        <f t="shared" si="103"/>
        <v>2100–2101</v>
      </c>
      <c r="K977" s="92"/>
      <c r="L977" s="103"/>
      <c r="M977" s="92"/>
      <c r="N977" s="101"/>
      <c r="O977" s="93"/>
      <c r="Q977" s="61"/>
    </row>
    <row r="978" spans="1:17" s="55" customFormat="1" ht="20.25" customHeight="1" x14ac:dyDescent="0.2">
      <c r="A978" s="56">
        <v>73536</v>
      </c>
      <c r="B978" s="57">
        <f t="shared" si="99"/>
        <v>0</v>
      </c>
      <c r="C978" s="150"/>
      <c r="D978" s="58">
        <f t="shared" si="100"/>
        <v>0</v>
      </c>
      <c r="E978" s="59">
        <f t="shared" si="98"/>
        <v>0</v>
      </c>
      <c r="F978" s="58">
        <f t="shared" si="101"/>
        <v>0</v>
      </c>
      <c r="G978" s="60" t="e">
        <f>IF(AND(C978&lt;&gt;"",SUM(G$32:G977)&lt;E$23),$E$23/$E$28,0)</f>
        <v>#N/A</v>
      </c>
      <c r="H978" s="58">
        <f t="shared" si="102"/>
        <v>0</v>
      </c>
      <c r="I978" s="58">
        <f t="shared" si="104"/>
        <v>0</v>
      </c>
      <c r="J978" s="92" t="str">
        <f t="shared" si="103"/>
        <v>2100–2101</v>
      </c>
      <c r="K978" s="92"/>
      <c r="L978" s="103"/>
      <c r="M978" s="92"/>
      <c r="N978" s="101"/>
      <c r="O978" s="93"/>
      <c r="Q978" s="61"/>
    </row>
    <row r="979" spans="1:17" s="55" customFormat="1" ht="20.25" customHeight="1" x14ac:dyDescent="0.2">
      <c r="A979" s="56">
        <v>73567</v>
      </c>
      <c r="B979" s="57">
        <f t="shared" si="99"/>
        <v>0</v>
      </c>
      <c r="C979" s="150"/>
      <c r="D979" s="58">
        <f t="shared" si="100"/>
        <v>0</v>
      </c>
      <c r="E979" s="59">
        <f t="shared" si="98"/>
        <v>0</v>
      </c>
      <c r="F979" s="58">
        <f t="shared" si="101"/>
        <v>0</v>
      </c>
      <c r="G979" s="60" t="e">
        <f>IF(AND(C979&lt;&gt;"",SUM(G$32:G978)&lt;E$23),$E$23/$E$28,0)</f>
        <v>#N/A</v>
      </c>
      <c r="H979" s="58">
        <f t="shared" si="102"/>
        <v>0</v>
      </c>
      <c r="I979" s="58">
        <f t="shared" si="104"/>
        <v>0</v>
      </c>
      <c r="J979" s="92" t="str">
        <f t="shared" si="103"/>
        <v>2100–2101</v>
      </c>
      <c r="K979" s="92"/>
      <c r="L979" s="103"/>
      <c r="M979" s="92"/>
      <c r="N979" s="101"/>
      <c r="O979" s="93"/>
      <c r="Q979" s="61"/>
    </row>
    <row r="980" spans="1:17" s="55" customFormat="1" ht="20.25" customHeight="1" x14ac:dyDescent="0.2">
      <c r="A980" s="56">
        <v>73597</v>
      </c>
      <c r="B980" s="57">
        <f t="shared" si="99"/>
        <v>0</v>
      </c>
      <c r="C980" s="150"/>
      <c r="D980" s="58">
        <f t="shared" si="100"/>
        <v>0</v>
      </c>
      <c r="E980" s="59">
        <f t="shared" si="98"/>
        <v>0</v>
      </c>
      <c r="F980" s="58">
        <f t="shared" si="101"/>
        <v>0</v>
      </c>
      <c r="G980" s="60" t="e">
        <f>IF(AND(C980&lt;&gt;"",SUM(G$32:G979)&lt;E$23),$E$23/$E$28,0)</f>
        <v>#N/A</v>
      </c>
      <c r="H980" s="58">
        <f t="shared" si="102"/>
        <v>0</v>
      </c>
      <c r="I980" s="58">
        <f t="shared" si="104"/>
        <v>0</v>
      </c>
      <c r="J980" s="92" t="str">
        <f t="shared" si="103"/>
        <v>2101–2102</v>
      </c>
      <c r="K980" s="92"/>
      <c r="L980" s="103"/>
      <c r="M980" s="92"/>
      <c r="N980" s="101"/>
      <c r="O980" s="93"/>
      <c r="Q980" s="61"/>
    </row>
    <row r="981" spans="1:17" s="55" customFormat="1" ht="20.25" customHeight="1" x14ac:dyDescent="0.2">
      <c r="A981" s="56">
        <v>73628</v>
      </c>
      <c r="B981" s="57">
        <f t="shared" si="99"/>
        <v>0</v>
      </c>
      <c r="C981" s="158"/>
      <c r="D981" s="58">
        <f t="shared" si="100"/>
        <v>0</v>
      </c>
      <c r="E981" s="59">
        <f t="shared" si="98"/>
        <v>0</v>
      </c>
      <c r="F981" s="58">
        <f t="shared" si="101"/>
        <v>0</v>
      </c>
      <c r="G981" s="60" t="e">
        <f>IF(AND(C981&lt;&gt;"",SUM(G$32:G980)&lt;E$23),$E$23/$E$28,0)</f>
        <v>#N/A</v>
      </c>
      <c r="H981" s="58">
        <f t="shared" si="102"/>
        <v>0</v>
      </c>
      <c r="I981" s="58">
        <f t="shared" si="104"/>
        <v>0</v>
      </c>
      <c r="J981" s="92" t="str">
        <f t="shared" si="103"/>
        <v>2101–2102</v>
      </c>
      <c r="K981" s="92"/>
      <c r="L981" s="103"/>
      <c r="M981" s="92"/>
      <c r="N981" s="101"/>
      <c r="O981" s="93"/>
      <c r="Q981" s="61"/>
    </row>
    <row r="982" spans="1:17" s="55" customFormat="1" ht="20.25" customHeight="1" x14ac:dyDescent="0.2">
      <c r="A982" s="56">
        <v>73659</v>
      </c>
      <c r="B982" s="57">
        <f t="shared" si="99"/>
        <v>0</v>
      </c>
      <c r="C982" s="158"/>
      <c r="D982" s="58">
        <f t="shared" si="100"/>
        <v>0</v>
      </c>
      <c r="E982" s="59">
        <f t="shared" si="98"/>
        <v>0</v>
      </c>
      <c r="F982" s="58">
        <f t="shared" si="101"/>
        <v>0</v>
      </c>
      <c r="G982" s="60" t="e">
        <f>IF(AND(C982&lt;&gt;"",SUM(G$32:G981)&lt;E$23),$E$23/$E$28,0)</f>
        <v>#N/A</v>
      </c>
      <c r="H982" s="58">
        <f t="shared" si="102"/>
        <v>0</v>
      </c>
      <c r="I982" s="58">
        <f t="shared" si="104"/>
        <v>0</v>
      </c>
      <c r="J982" s="92" t="str">
        <f t="shared" si="103"/>
        <v>2101–2102</v>
      </c>
      <c r="K982" s="92"/>
      <c r="L982" s="103"/>
      <c r="M982" s="92"/>
      <c r="N982" s="101"/>
      <c r="O982" s="93"/>
      <c r="Q982" s="61"/>
    </row>
    <row r="983" spans="1:17" s="55" customFormat="1" ht="20.25" customHeight="1" x14ac:dyDescent="0.2">
      <c r="A983" s="56">
        <v>73689</v>
      </c>
      <c r="B983" s="57">
        <f t="shared" si="99"/>
        <v>0</v>
      </c>
      <c r="C983" s="158"/>
      <c r="D983" s="58">
        <f t="shared" si="100"/>
        <v>0</v>
      </c>
      <c r="E983" s="59">
        <f t="shared" si="98"/>
        <v>0</v>
      </c>
      <c r="F983" s="58">
        <f t="shared" si="101"/>
        <v>0</v>
      </c>
      <c r="G983" s="60" t="e">
        <f>IF(AND(C983&lt;&gt;"",SUM(G$32:G982)&lt;E$23),$E$23/$E$28,0)</f>
        <v>#N/A</v>
      </c>
      <c r="H983" s="58">
        <f t="shared" si="102"/>
        <v>0</v>
      </c>
      <c r="I983" s="58">
        <f t="shared" si="104"/>
        <v>0</v>
      </c>
      <c r="J983" s="92" t="str">
        <f t="shared" si="103"/>
        <v>2101–2102</v>
      </c>
      <c r="K983" s="92"/>
      <c r="L983" s="103"/>
      <c r="M983" s="92"/>
      <c r="N983" s="101"/>
      <c r="O983" s="93"/>
      <c r="Q983" s="61"/>
    </row>
    <row r="984" spans="1:17" s="55" customFormat="1" ht="20.25" customHeight="1" x14ac:dyDescent="0.2">
      <c r="A984" s="56">
        <v>73720</v>
      </c>
      <c r="B984" s="57">
        <f t="shared" si="99"/>
        <v>0</v>
      </c>
      <c r="C984" s="158"/>
      <c r="D984" s="58">
        <f t="shared" si="100"/>
        <v>0</v>
      </c>
      <c r="E984" s="59">
        <f t="shared" si="98"/>
        <v>0</v>
      </c>
      <c r="F984" s="58">
        <f t="shared" si="101"/>
        <v>0</v>
      </c>
      <c r="G984" s="60" t="e">
        <f>IF(AND(C984&lt;&gt;"",SUM(G$32:G983)&lt;E$23),$E$23/$E$28,0)</f>
        <v>#N/A</v>
      </c>
      <c r="H984" s="58">
        <f t="shared" si="102"/>
        <v>0</v>
      </c>
      <c r="I984" s="58">
        <f t="shared" si="104"/>
        <v>0</v>
      </c>
      <c r="J984" s="92" t="str">
        <f t="shared" si="103"/>
        <v>2101–2102</v>
      </c>
      <c r="K984" s="92"/>
      <c r="L984" s="103"/>
      <c r="M984" s="92"/>
      <c r="N984" s="101"/>
      <c r="O984" s="93"/>
      <c r="Q984" s="61"/>
    </row>
    <row r="985" spans="1:17" s="55" customFormat="1" ht="20.25" customHeight="1" x14ac:dyDescent="0.2">
      <c r="A985" s="56">
        <v>73750</v>
      </c>
      <c r="B985" s="57">
        <f t="shared" si="99"/>
        <v>0</v>
      </c>
      <c r="C985" s="158"/>
      <c r="D985" s="58">
        <f t="shared" si="100"/>
        <v>0</v>
      </c>
      <c r="E985" s="59">
        <f t="shared" si="98"/>
        <v>0</v>
      </c>
      <c r="F985" s="58">
        <f t="shared" si="101"/>
        <v>0</v>
      </c>
      <c r="G985" s="60" t="e">
        <f>IF(AND(C985&lt;&gt;"",SUM(G$32:G984)&lt;E$23),$E$23/$E$28,0)</f>
        <v>#N/A</v>
      </c>
      <c r="H985" s="58">
        <f t="shared" si="102"/>
        <v>0</v>
      </c>
      <c r="I985" s="58">
        <f t="shared" si="104"/>
        <v>0</v>
      </c>
      <c r="J985" s="92" t="str">
        <f t="shared" si="103"/>
        <v>2101–2102</v>
      </c>
      <c r="K985" s="92"/>
      <c r="L985" s="103"/>
      <c r="M985" s="92"/>
      <c r="N985" s="101"/>
      <c r="O985" s="93"/>
      <c r="Q985" s="61"/>
    </row>
    <row r="986" spans="1:17" s="55" customFormat="1" ht="20.25" customHeight="1" x14ac:dyDescent="0.2">
      <c r="A986" s="56">
        <v>73781</v>
      </c>
      <c r="B986" s="57">
        <f t="shared" si="99"/>
        <v>0</v>
      </c>
      <c r="C986" s="158"/>
      <c r="D986" s="58">
        <f t="shared" si="100"/>
        <v>0</v>
      </c>
      <c r="E986" s="59">
        <f t="shared" si="98"/>
        <v>0</v>
      </c>
      <c r="F986" s="58">
        <f t="shared" si="101"/>
        <v>0</v>
      </c>
      <c r="G986" s="60" t="e">
        <f>IF(AND(C986&lt;&gt;"",SUM(G$32:G985)&lt;E$23),$E$23/$E$28,0)</f>
        <v>#N/A</v>
      </c>
      <c r="H986" s="58">
        <f t="shared" si="102"/>
        <v>0</v>
      </c>
      <c r="I986" s="58">
        <f t="shared" si="104"/>
        <v>0</v>
      </c>
      <c r="J986" s="92" t="str">
        <f t="shared" si="103"/>
        <v>2101–2102</v>
      </c>
      <c r="K986" s="92"/>
      <c r="L986" s="103"/>
      <c r="M986" s="92"/>
      <c r="N986" s="101"/>
      <c r="O986" s="93"/>
      <c r="Q986" s="61"/>
    </row>
    <row r="987" spans="1:17" s="55" customFormat="1" ht="20.25" customHeight="1" x14ac:dyDescent="0.2">
      <c r="A987" s="56">
        <v>73812</v>
      </c>
      <c r="B987" s="57">
        <f t="shared" si="99"/>
        <v>0</v>
      </c>
      <c r="C987" s="158"/>
      <c r="D987" s="58">
        <f t="shared" si="100"/>
        <v>0</v>
      </c>
      <c r="E987" s="59">
        <f t="shared" si="98"/>
        <v>0</v>
      </c>
      <c r="F987" s="58">
        <f t="shared" si="101"/>
        <v>0</v>
      </c>
      <c r="G987" s="60" t="e">
        <f>IF(AND(C987&lt;&gt;"",SUM(G$32:G986)&lt;E$23),$E$23/$E$28,0)</f>
        <v>#N/A</v>
      </c>
      <c r="H987" s="58">
        <f t="shared" si="102"/>
        <v>0</v>
      </c>
      <c r="I987" s="58">
        <f t="shared" si="104"/>
        <v>0</v>
      </c>
      <c r="J987" s="92" t="str">
        <f t="shared" si="103"/>
        <v>2101–2102</v>
      </c>
      <c r="K987" s="92"/>
      <c r="L987" s="103"/>
      <c r="M987" s="92"/>
      <c r="N987" s="101"/>
      <c r="O987" s="93"/>
      <c r="Q987" s="61"/>
    </row>
    <row r="988" spans="1:17" s="55" customFormat="1" ht="20.25" customHeight="1" x14ac:dyDescent="0.2">
      <c r="A988" s="56">
        <v>73840</v>
      </c>
      <c r="B988" s="57">
        <f t="shared" si="99"/>
        <v>0</v>
      </c>
      <c r="C988" s="158"/>
      <c r="D988" s="58">
        <f t="shared" si="100"/>
        <v>0</v>
      </c>
      <c r="E988" s="59">
        <f t="shared" si="98"/>
        <v>0</v>
      </c>
      <c r="F988" s="58">
        <f t="shared" si="101"/>
        <v>0</v>
      </c>
      <c r="G988" s="60" t="e">
        <f>IF(AND(C988&lt;&gt;"",SUM(G$32:G987)&lt;E$23),$E$23/$E$28,0)</f>
        <v>#N/A</v>
      </c>
      <c r="H988" s="58">
        <f t="shared" si="102"/>
        <v>0</v>
      </c>
      <c r="I988" s="58">
        <f t="shared" si="104"/>
        <v>0</v>
      </c>
      <c r="J988" s="92" t="str">
        <f t="shared" si="103"/>
        <v>2101–2102</v>
      </c>
      <c r="K988" s="92"/>
      <c r="L988" s="103"/>
      <c r="M988" s="92"/>
      <c r="N988" s="101"/>
      <c r="O988" s="93"/>
      <c r="Q988" s="61"/>
    </row>
    <row r="989" spans="1:17" s="55" customFormat="1" ht="20.25" customHeight="1" x14ac:dyDescent="0.2">
      <c r="A989" s="56">
        <v>73871</v>
      </c>
      <c r="B989" s="57">
        <f t="shared" si="99"/>
        <v>0</v>
      </c>
      <c r="C989" s="158"/>
      <c r="D989" s="58">
        <f t="shared" si="100"/>
        <v>0</v>
      </c>
      <c r="E989" s="59">
        <f t="shared" si="98"/>
        <v>0</v>
      </c>
      <c r="F989" s="58">
        <f t="shared" si="101"/>
        <v>0</v>
      </c>
      <c r="G989" s="60" t="e">
        <f>IF(AND(C989&lt;&gt;"",SUM(G$32:G988)&lt;E$23),$E$23/$E$28,0)</f>
        <v>#N/A</v>
      </c>
      <c r="H989" s="58">
        <f t="shared" si="102"/>
        <v>0</v>
      </c>
      <c r="I989" s="58">
        <f t="shared" si="104"/>
        <v>0</v>
      </c>
      <c r="J989" s="92" t="str">
        <f t="shared" si="103"/>
        <v>2101–2102</v>
      </c>
      <c r="K989" s="92"/>
      <c r="L989" s="103"/>
      <c r="M989" s="92"/>
      <c r="N989" s="101"/>
      <c r="O989" s="93"/>
      <c r="Q989" s="61"/>
    </row>
    <row r="990" spans="1:17" s="55" customFormat="1" ht="20.25" customHeight="1" x14ac:dyDescent="0.2">
      <c r="A990" s="56">
        <v>73901</v>
      </c>
      <c r="B990" s="57">
        <f t="shared" si="99"/>
        <v>0</v>
      </c>
      <c r="C990" s="158"/>
      <c r="D990" s="58">
        <f t="shared" si="100"/>
        <v>0</v>
      </c>
      <c r="E990" s="59">
        <f t="shared" si="98"/>
        <v>0</v>
      </c>
      <c r="F990" s="58">
        <f t="shared" si="101"/>
        <v>0</v>
      </c>
      <c r="G990" s="60" t="e">
        <f>IF(AND(C990&lt;&gt;"",SUM(G$32:G989)&lt;E$23),$E$23/$E$28,0)</f>
        <v>#N/A</v>
      </c>
      <c r="H990" s="58">
        <f t="shared" si="102"/>
        <v>0</v>
      </c>
      <c r="I990" s="58">
        <f t="shared" si="104"/>
        <v>0</v>
      </c>
      <c r="J990" s="92" t="str">
        <f t="shared" si="103"/>
        <v>2101–2102</v>
      </c>
      <c r="K990" s="92"/>
      <c r="L990" s="103"/>
      <c r="M990" s="92"/>
      <c r="N990" s="101"/>
      <c r="O990" s="93"/>
      <c r="Q990" s="61"/>
    </row>
    <row r="991" spans="1:17" s="55" customFormat="1" ht="20.25" customHeight="1" x14ac:dyDescent="0.2">
      <c r="A991" s="56">
        <v>73932</v>
      </c>
      <c r="B991" s="57">
        <f t="shared" si="99"/>
        <v>0</v>
      </c>
      <c r="C991" s="158"/>
      <c r="D991" s="58">
        <f t="shared" si="100"/>
        <v>0</v>
      </c>
      <c r="E991" s="59">
        <f t="shared" si="98"/>
        <v>0</v>
      </c>
      <c r="F991" s="58">
        <f t="shared" si="101"/>
        <v>0</v>
      </c>
      <c r="G991" s="60" t="e">
        <f>IF(AND(C991&lt;&gt;"",SUM(G$32:G990)&lt;E$23),$E$23/$E$28,0)</f>
        <v>#N/A</v>
      </c>
      <c r="H991" s="58">
        <f t="shared" si="102"/>
        <v>0</v>
      </c>
      <c r="I991" s="58">
        <f t="shared" si="104"/>
        <v>0</v>
      </c>
      <c r="J991" s="92" t="str">
        <f t="shared" si="103"/>
        <v>2101–2102</v>
      </c>
      <c r="K991" s="92"/>
      <c r="L991" s="103"/>
      <c r="M991" s="92"/>
      <c r="N991" s="101"/>
      <c r="O991" s="93"/>
      <c r="Q991" s="61"/>
    </row>
    <row r="992" spans="1:17" s="55" customFormat="1" ht="20.25" customHeight="1" x14ac:dyDescent="0.2">
      <c r="A992" s="56">
        <v>73962</v>
      </c>
      <c r="B992" s="57">
        <f t="shared" si="99"/>
        <v>0</v>
      </c>
      <c r="C992" s="158"/>
      <c r="D992" s="58">
        <f t="shared" si="100"/>
        <v>0</v>
      </c>
      <c r="E992" s="59">
        <f t="shared" ref="E992:E1055" si="105">C992-D992</f>
        <v>0</v>
      </c>
      <c r="F992" s="58">
        <f t="shared" si="101"/>
        <v>0</v>
      </c>
      <c r="G992" s="60" t="e">
        <f>IF(AND(C992&lt;&gt;"",SUM(G$32:G991)&lt;E$23),$E$23/$E$28,0)</f>
        <v>#N/A</v>
      </c>
      <c r="H992" s="58">
        <f t="shared" si="102"/>
        <v>0</v>
      </c>
      <c r="I992" s="58">
        <f t="shared" si="104"/>
        <v>0</v>
      </c>
      <c r="J992" s="92" t="str">
        <f t="shared" si="103"/>
        <v>2102–2103</v>
      </c>
      <c r="K992" s="92"/>
      <c r="L992" s="103"/>
      <c r="M992" s="92"/>
      <c r="N992" s="101"/>
      <c r="O992" s="93"/>
      <c r="Q992" s="61"/>
    </row>
    <row r="993" spans="1:17" s="55" customFormat="1" ht="20.25" customHeight="1" x14ac:dyDescent="0.2">
      <c r="A993" s="56">
        <v>73993</v>
      </c>
      <c r="B993" s="57">
        <f t="shared" ref="B993:B1056" si="106">IF(C993&gt;0,C993*-1,C993)</f>
        <v>0</v>
      </c>
      <c r="C993" s="158"/>
      <c r="D993" s="58">
        <f t="shared" ref="D993:D1056" si="107">IF(C993="",0,IF($E$14="Beginning",IF(C992&lt;&gt;"",$F992*$E$7/12,0),IF(C992&lt;&gt;"",$F992*$E$7/12,$E$21*$E$7/12)))</f>
        <v>0</v>
      </c>
      <c r="E993" s="59">
        <f t="shared" si="105"/>
        <v>0</v>
      </c>
      <c r="F993" s="58">
        <f t="shared" ref="F993:F1056" si="108">IF(C993="",0,IF(C992="",$E$21-E993,IF(C993&lt;&gt;"",F992-E993)))</f>
        <v>0</v>
      </c>
      <c r="G993" s="60" t="e">
        <f>IF(AND(C993&lt;&gt;"",SUM(G$32:G992)&lt;E$23),$E$23/$E$28,0)</f>
        <v>#N/A</v>
      </c>
      <c r="H993" s="58">
        <f t="shared" ref="H993:H1056" si="109">IF(C993&lt;&gt;"",G993+H992,0)</f>
        <v>0</v>
      </c>
      <c r="I993" s="58">
        <f t="shared" si="104"/>
        <v>0</v>
      </c>
      <c r="J993" s="92" t="str">
        <f t="shared" ref="J993:J1056" si="110">IF(OR(MONTH(A993)=1,MONTH(A993)=2,MONTH(A993)=3,MONTH(A993)=4,MONTH(A993)=5,MONTH(A993)=6),YEAR(A993)-1&amp;"–"&amp;YEAR(A993),YEAR(A993)&amp;"–"&amp;YEAR(A993)+1)</f>
        <v>2102–2103</v>
      </c>
      <c r="K993" s="92"/>
      <c r="L993" s="103"/>
      <c r="M993" s="92"/>
      <c r="N993" s="101"/>
      <c r="O993" s="93"/>
      <c r="Q993" s="61"/>
    </row>
    <row r="994" spans="1:17" s="55" customFormat="1" ht="20.25" customHeight="1" x14ac:dyDescent="0.2">
      <c r="A994" s="56">
        <v>74024</v>
      </c>
      <c r="B994" s="57">
        <f t="shared" si="106"/>
        <v>0</v>
      </c>
      <c r="C994" s="158"/>
      <c r="D994" s="58">
        <f t="shared" si="107"/>
        <v>0</v>
      </c>
      <c r="E994" s="59">
        <f t="shared" si="105"/>
        <v>0</v>
      </c>
      <c r="F994" s="58">
        <f t="shared" si="108"/>
        <v>0</v>
      </c>
      <c r="G994" s="60" t="e">
        <f>IF(AND(C994&lt;&gt;"",SUM(G$32:G993)&lt;E$23),$E$23/$E$28,0)</f>
        <v>#N/A</v>
      </c>
      <c r="H994" s="58">
        <f t="shared" si="109"/>
        <v>0</v>
      </c>
      <c r="I994" s="58">
        <f t="shared" si="104"/>
        <v>0</v>
      </c>
      <c r="J994" s="92" t="str">
        <f t="shared" si="110"/>
        <v>2102–2103</v>
      </c>
      <c r="K994" s="92"/>
      <c r="L994" s="103"/>
      <c r="M994" s="92"/>
      <c r="N994" s="101"/>
      <c r="O994" s="93"/>
      <c r="Q994" s="61"/>
    </row>
    <row r="995" spans="1:17" s="55" customFormat="1" ht="20.25" customHeight="1" x14ac:dyDescent="0.2">
      <c r="A995" s="56">
        <v>74054</v>
      </c>
      <c r="B995" s="57">
        <f t="shared" si="106"/>
        <v>0</v>
      </c>
      <c r="C995" s="158"/>
      <c r="D995" s="58">
        <f t="shared" si="107"/>
        <v>0</v>
      </c>
      <c r="E995" s="59">
        <f t="shared" si="105"/>
        <v>0</v>
      </c>
      <c r="F995" s="58">
        <f t="shared" si="108"/>
        <v>0</v>
      </c>
      <c r="G995" s="60" t="e">
        <f>IF(AND(C995&lt;&gt;"",SUM(G$32:G994)&lt;E$23),$E$23/$E$28,0)</f>
        <v>#N/A</v>
      </c>
      <c r="H995" s="58">
        <f t="shared" si="109"/>
        <v>0</v>
      </c>
      <c r="I995" s="58">
        <f t="shared" ref="I995:I1058" si="111">IF(C995&lt;&gt;"",$E$23-H995,0)</f>
        <v>0</v>
      </c>
      <c r="J995" s="92" t="str">
        <f t="shared" si="110"/>
        <v>2102–2103</v>
      </c>
      <c r="K995" s="92"/>
      <c r="L995" s="103"/>
      <c r="M995" s="92"/>
      <c r="N995" s="101"/>
      <c r="O995" s="93"/>
      <c r="Q995" s="61"/>
    </row>
    <row r="996" spans="1:17" s="55" customFormat="1" ht="20.25" customHeight="1" x14ac:dyDescent="0.2">
      <c r="A996" s="56">
        <v>74085</v>
      </c>
      <c r="B996" s="57">
        <f t="shared" si="106"/>
        <v>0</v>
      </c>
      <c r="C996" s="158"/>
      <c r="D996" s="58">
        <f t="shared" si="107"/>
        <v>0</v>
      </c>
      <c r="E996" s="59">
        <f t="shared" si="105"/>
        <v>0</v>
      </c>
      <c r="F996" s="58">
        <f t="shared" si="108"/>
        <v>0</v>
      </c>
      <c r="G996" s="60" t="e">
        <f>IF(AND(C996&lt;&gt;"",SUM(G$32:G995)&lt;E$23),$E$23/$E$28,0)</f>
        <v>#N/A</v>
      </c>
      <c r="H996" s="58">
        <f t="shared" si="109"/>
        <v>0</v>
      </c>
      <c r="I996" s="58">
        <f t="shared" si="111"/>
        <v>0</v>
      </c>
      <c r="J996" s="92" t="str">
        <f t="shared" si="110"/>
        <v>2102–2103</v>
      </c>
      <c r="K996" s="92"/>
      <c r="L996" s="103"/>
      <c r="M996" s="92"/>
      <c r="N996" s="101"/>
      <c r="O996" s="93"/>
      <c r="Q996" s="61"/>
    </row>
    <row r="997" spans="1:17" s="55" customFormat="1" ht="20.25" customHeight="1" x14ac:dyDescent="0.2">
      <c r="A997" s="56">
        <v>74115</v>
      </c>
      <c r="B997" s="57">
        <f t="shared" si="106"/>
        <v>0</v>
      </c>
      <c r="C997" s="158"/>
      <c r="D997" s="58">
        <f t="shared" si="107"/>
        <v>0</v>
      </c>
      <c r="E997" s="59">
        <f t="shared" si="105"/>
        <v>0</v>
      </c>
      <c r="F997" s="58">
        <f t="shared" si="108"/>
        <v>0</v>
      </c>
      <c r="G997" s="60" t="e">
        <f>IF(AND(C997&lt;&gt;"",SUM(G$32:G996)&lt;E$23),$E$23/$E$28,0)</f>
        <v>#N/A</v>
      </c>
      <c r="H997" s="58">
        <f t="shared" si="109"/>
        <v>0</v>
      </c>
      <c r="I997" s="58">
        <f t="shared" si="111"/>
        <v>0</v>
      </c>
      <c r="J997" s="92" t="str">
        <f t="shared" si="110"/>
        <v>2102–2103</v>
      </c>
      <c r="K997" s="92"/>
      <c r="L997" s="103"/>
      <c r="M997" s="92"/>
      <c r="N997" s="101"/>
      <c r="O997" s="93"/>
      <c r="Q997" s="61"/>
    </row>
    <row r="998" spans="1:17" s="55" customFormat="1" ht="20.25" customHeight="1" x14ac:dyDescent="0.2">
      <c r="A998" s="56">
        <v>74146</v>
      </c>
      <c r="B998" s="57">
        <f t="shared" si="106"/>
        <v>0</v>
      </c>
      <c r="C998" s="158"/>
      <c r="D998" s="58">
        <f t="shared" si="107"/>
        <v>0</v>
      </c>
      <c r="E998" s="59">
        <f t="shared" si="105"/>
        <v>0</v>
      </c>
      <c r="F998" s="58">
        <f t="shared" si="108"/>
        <v>0</v>
      </c>
      <c r="G998" s="60" t="e">
        <f>IF(AND(C998&lt;&gt;"",SUM(G$32:G997)&lt;E$23),$E$23/$E$28,0)</f>
        <v>#N/A</v>
      </c>
      <c r="H998" s="58">
        <f t="shared" si="109"/>
        <v>0</v>
      </c>
      <c r="I998" s="58">
        <f t="shared" si="111"/>
        <v>0</v>
      </c>
      <c r="J998" s="92" t="str">
        <f t="shared" si="110"/>
        <v>2102–2103</v>
      </c>
      <c r="K998" s="92"/>
      <c r="L998" s="103"/>
      <c r="M998" s="92"/>
      <c r="N998" s="101"/>
      <c r="O998" s="93"/>
      <c r="Q998" s="61"/>
    </row>
    <row r="999" spans="1:17" s="55" customFormat="1" ht="20.25" customHeight="1" x14ac:dyDescent="0.2">
      <c r="A999" s="56">
        <v>74177</v>
      </c>
      <c r="B999" s="57">
        <f t="shared" si="106"/>
        <v>0</v>
      </c>
      <c r="C999" s="158"/>
      <c r="D999" s="58">
        <f t="shared" si="107"/>
        <v>0</v>
      </c>
      <c r="E999" s="59">
        <f t="shared" si="105"/>
        <v>0</v>
      </c>
      <c r="F999" s="58">
        <f t="shared" si="108"/>
        <v>0</v>
      </c>
      <c r="G999" s="60" t="e">
        <f>IF(AND(C999&lt;&gt;"",SUM(G$32:G998)&lt;E$23),$E$23/$E$28,0)</f>
        <v>#N/A</v>
      </c>
      <c r="H999" s="58">
        <f t="shared" si="109"/>
        <v>0</v>
      </c>
      <c r="I999" s="58">
        <f t="shared" si="111"/>
        <v>0</v>
      </c>
      <c r="J999" s="92" t="str">
        <f t="shared" si="110"/>
        <v>2102–2103</v>
      </c>
      <c r="K999" s="92"/>
      <c r="L999" s="103"/>
      <c r="M999" s="92"/>
      <c r="N999" s="101"/>
      <c r="O999" s="93"/>
      <c r="Q999" s="61"/>
    </row>
    <row r="1000" spans="1:17" s="55" customFormat="1" ht="20.25" customHeight="1" x14ac:dyDescent="0.2">
      <c r="A1000" s="56">
        <v>74205</v>
      </c>
      <c r="B1000" s="57">
        <f t="shared" si="106"/>
        <v>0</v>
      </c>
      <c r="C1000" s="158"/>
      <c r="D1000" s="58">
        <f t="shared" si="107"/>
        <v>0</v>
      </c>
      <c r="E1000" s="59">
        <f t="shared" si="105"/>
        <v>0</v>
      </c>
      <c r="F1000" s="58">
        <f t="shared" si="108"/>
        <v>0</v>
      </c>
      <c r="G1000" s="60" t="e">
        <f>IF(AND(C1000&lt;&gt;"",SUM(G$32:G999)&lt;E$23),$E$23/$E$28,0)</f>
        <v>#N/A</v>
      </c>
      <c r="H1000" s="58">
        <f t="shared" si="109"/>
        <v>0</v>
      </c>
      <c r="I1000" s="58">
        <f t="shared" si="111"/>
        <v>0</v>
      </c>
      <c r="J1000" s="92" t="str">
        <f t="shared" si="110"/>
        <v>2102–2103</v>
      </c>
      <c r="K1000" s="92"/>
      <c r="L1000" s="103"/>
      <c r="M1000" s="92"/>
      <c r="N1000" s="101"/>
      <c r="O1000" s="93"/>
      <c r="Q1000" s="61"/>
    </row>
    <row r="1001" spans="1:17" s="55" customFormat="1" ht="20.25" customHeight="1" x14ac:dyDescent="0.2">
      <c r="A1001" s="56">
        <v>74236</v>
      </c>
      <c r="B1001" s="57">
        <f t="shared" si="106"/>
        <v>0</v>
      </c>
      <c r="C1001" s="158"/>
      <c r="D1001" s="58">
        <f t="shared" si="107"/>
        <v>0</v>
      </c>
      <c r="E1001" s="59">
        <f t="shared" si="105"/>
        <v>0</v>
      </c>
      <c r="F1001" s="58">
        <f t="shared" si="108"/>
        <v>0</v>
      </c>
      <c r="G1001" s="60" t="e">
        <f>IF(AND(C1001&lt;&gt;"",SUM(G$32:G1000)&lt;E$23),$E$23/$E$28,0)</f>
        <v>#N/A</v>
      </c>
      <c r="H1001" s="58">
        <f t="shared" si="109"/>
        <v>0</v>
      </c>
      <c r="I1001" s="58">
        <f t="shared" si="111"/>
        <v>0</v>
      </c>
      <c r="J1001" s="92" t="str">
        <f t="shared" si="110"/>
        <v>2102–2103</v>
      </c>
      <c r="K1001" s="92"/>
      <c r="L1001" s="103"/>
      <c r="M1001" s="92"/>
      <c r="N1001" s="101"/>
      <c r="O1001" s="93"/>
      <c r="Q1001" s="61"/>
    </row>
    <row r="1002" spans="1:17" s="55" customFormat="1" ht="20.25" customHeight="1" x14ac:dyDescent="0.2">
      <c r="A1002" s="56">
        <v>74266</v>
      </c>
      <c r="B1002" s="57">
        <f t="shared" si="106"/>
        <v>0</v>
      </c>
      <c r="C1002" s="158"/>
      <c r="D1002" s="58">
        <f t="shared" si="107"/>
        <v>0</v>
      </c>
      <c r="E1002" s="59">
        <f t="shared" si="105"/>
        <v>0</v>
      </c>
      <c r="F1002" s="58">
        <f t="shared" si="108"/>
        <v>0</v>
      </c>
      <c r="G1002" s="60" t="e">
        <f>IF(AND(C1002&lt;&gt;"",SUM(G$32:G1001)&lt;E$23),$E$23/$E$28,0)</f>
        <v>#N/A</v>
      </c>
      <c r="H1002" s="58">
        <f t="shared" si="109"/>
        <v>0</v>
      </c>
      <c r="I1002" s="58">
        <f t="shared" si="111"/>
        <v>0</v>
      </c>
      <c r="J1002" s="92" t="str">
        <f t="shared" si="110"/>
        <v>2102–2103</v>
      </c>
      <c r="K1002" s="92"/>
      <c r="L1002" s="103"/>
      <c r="M1002" s="92"/>
      <c r="N1002" s="101"/>
      <c r="O1002" s="93"/>
      <c r="Q1002" s="61"/>
    </row>
    <row r="1003" spans="1:17" s="55" customFormat="1" ht="20.25" customHeight="1" x14ac:dyDescent="0.2">
      <c r="A1003" s="56">
        <v>74297</v>
      </c>
      <c r="B1003" s="57">
        <f t="shared" si="106"/>
        <v>0</v>
      </c>
      <c r="C1003" s="158"/>
      <c r="D1003" s="58">
        <f t="shared" si="107"/>
        <v>0</v>
      </c>
      <c r="E1003" s="59">
        <f t="shared" si="105"/>
        <v>0</v>
      </c>
      <c r="F1003" s="58">
        <f t="shared" si="108"/>
        <v>0</v>
      </c>
      <c r="G1003" s="60" t="e">
        <f>IF(AND(C1003&lt;&gt;"",SUM(G$32:G1002)&lt;E$23),$E$23/$E$28,0)</f>
        <v>#N/A</v>
      </c>
      <c r="H1003" s="58">
        <f t="shared" si="109"/>
        <v>0</v>
      </c>
      <c r="I1003" s="58">
        <f t="shared" si="111"/>
        <v>0</v>
      </c>
      <c r="J1003" s="92" t="str">
        <f t="shared" si="110"/>
        <v>2102–2103</v>
      </c>
      <c r="K1003" s="92"/>
      <c r="L1003" s="103"/>
      <c r="M1003" s="92"/>
      <c r="N1003" s="101"/>
      <c r="O1003" s="93"/>
      <c r="Q1003" s="61"/>
    </row>
    <row r="1004" spans="1:17" s="55" customFormat="1" ht="20.25" customHeight="1" x14ac:dyDescent="0.2">
      <c r="A1004" s="56">
        <v>74327</v>
      </c>
      <c r="B1004" s="57">
        <f t="shared" si="106"/>
        <v>0</v>
      </c>
      <c r="C1004" s="158"/>
      <c r="D1004" s="58">
        <f t="shared" si="107"/>
        <v>0</v>
      </c>
      <c r="E1004" s="59">
        <f t="shared" si="105"/>
        <v>0</v>
      </c>
      <c r="F1004" s="58">
        <f t="shared" si="108"/>
        <v>0</v>
      </c>
      <c r="G1004" s="60" t="e">
        <f>IF(AND(C1004&lt;&gt;"",SUM(G$32:G1003)&lt;E$23),$E$23/$E$28,0)</f>
        <v>#N/A</v>
      </c>
      <c r="H1004" s="58">
        <f t="shared" si="109"/>
        <v>0</v>
      </c>
      <c r="I1004" s="58">
        <f t="shared" si="111"/>
        <v>0</v>
      </c>
      <c r="J1004" s="92" t="str">
        <f t="shared" si="110"/>
        <v>2103–2104</v>
      </c>
      <c r="K1004" s="92"/>
      <c r="L1004" s="103"/>
      <c r="M1004" s="92"/>
      <c r="N1004" s="101"/>
      <c r="O1004" s="93"/>
      <c r="Q1004" s="61"/>
    </row>
    <row r="1005" spans="1:17" s="55" customFormat="1" ht="20.25" customHeight="1" x14ac:dyDescent="0.2">
      <c r="A1005" s="56">
        <v>74358</v>
      </c>
      <c r="B1005" s="57">
        <f t="shared" si="106"/>
        <v>0</v>
      </c>
      <c r="C1005" s="158"/>
      <c r="D1005" s="58">
        <f t="shared" si="107"/>
        <v>0</v>
      </c>
      <c r="E1005" s="59">
        <f t="shared" si="105"/>
        <v>0</v>
      </c>
      <c r="F1005" s="58">
        <f t="shared" si="108"/>
        <v>0</v>
      </c>
      <c r="G1005" s="60" t="e">
        <f>IF(AND(C1005&lt;&gt;"",SUM(G$32:G1004)&lt;E$23),$E$23/$E$28,0)</f>
        <v>#N/A</v>
      </c>
      <c r="H1005" s="58">
        <f t="shared" si="109"/>
        <v>0</v>
      </c>
      <c r="I1005" s="58">
        <f t="shared" si="111"/>
        <v>0</v>
      </c>
      <c r="J1005" s="92" t="str">
        <f t="shared" si="110"/>
        <v>2103–2104</v>
      </c>
      <c r="K1005" s="92"/>
      <c r="L1005" s="103"/>
      <c r="M1005" s="92"/>
      <c r="N1005" s="101"/>
      <c r="O1005" s="93"/>
      <c r="Q1005" s="61"/>
    </row>
    <row r="1006" spans="1:17" s="55" customFormat="1" ht="20.25" customHeight="1" x14ac:dyDescent="0.2">
      <c r="A1006" s="56">
        <v>74389</v>
      </c>
      <c r="B1006" s="57">
        <f t="shared" si="106"/>
        <v>0</v>
      </c>
      <c r="C1006" s="158"/>
      <c r="D1006" s="58">
        <f t="shared" si="107"/>
        <v>0</v>
      </c>
      <c r="E1006" s="59">
        <f t="shared" si="105"/>
        <v>0</v>
      </c>
      <c r="F1006" s="58">
        <f t="shared" si="108"/>
        <v>0</v>
      </c>
      <c r="G1006" s="60" t="e">
        <f>IF(AND(C1006&lt;&gt;"",SUM(G$32:G1005)&lt;E$23),$E$23/$E$28,0)</f>
        <v>#N/A</v>
      </c>
      <c r="H1006" s="58">
        <f t="shared" si="109"/>
        <v>0</v>
      </c>
      <c r="I1006" s="58">
        <f t="shared" si="111"/>
        <v>0</v>
      </c>
      <c r="J1006" s="92" t="str">
        <f t="shared" si="110"/>
        <v>2103–2104</v>
      </c>
      <c r="K1006" s="92"/>
      <c r="L1006" s="103"/>
      <c r="M1006" s="92"/>
      <c r="N1006" s="101"/>
      <c r="O1006" s="93"/>
      <c r="Q1006" s="61"/>
    </row>
    <row r="1007" spans="1:17" s="55" customFormat="1" ht="20.25" customHeight="1" x14ac:dyDescent="0.2">
      <c r="A1007" s="56">
        <v>74419</v>
      </c>
      <c r="B1007" s="57">
        <f t="shared" si="106"/>
        <v>0</v>
      </c>
      <c r="C1007" s="158"/>
      <c r="D1007" s="58">
        <f t="shared" si="107"/>
        <v>0</v>
      </c>
      <c r="E1007" s="59">
        <f t="shared" si="105"/>
        <v>0</v>
      </c>
      <c r="F1007" s="58">
        <f t="shared" si="108"/>
        <v>0</v>
      </c>
      <c r="G1007" s="60" t="e">
        <f>IF(AND(C1007&lt;&gt;"",SUM(G$32:G1006)&lt;E$23),$E$23/$E$28,0)</f>
        <v>#N/A</v>
      </c>
      <c r="H1007" s="58">
        <f t="shared" si="109"/>
        <v>0</v>
      </c>
      <c r="I1007" s="58">
        <f t="shared" si="111"/>
        <v>0</v>
      </c>
      <c r="J1007" s="92" t="str">
        <f t="shared" si="110"/>
        <v>2103–2104</v>
      </c>
      <c r="K1007" s="92"/>
      <c r="L1007" s="103"/>
      <c r="M1007" s="92"/>
      <c r="N1007" s="101"/>
      <c r="O1007" s="93"/>
      <c r="Q1007" s="61"/>
    </row>
    <row r="1008" spans="1:17" s="55" customFormat="1" ht="20.25" customHeight="1" x14ac:dyDescent="0.2">
      <c r="A1008" s="56">
        <v>74450</v>
      </c>
      <c r="B1008" s="57">
        <f t="shared" si="106"/>
        <v>0</v>
      </c>
      <c r="C1008" s="158"/>
      <c r="D1008" s="58">
        <f t="shared" si="107"/>
        <v>0</v>
      </c>
      <c r="E1008" s="59">
        <f t="shared" si="105"/>
        <v>0</v>
      </c>
      <c r="F1008" s="58">
        <f t="shared" si="108"/>
        <v>0</v>
      </c>
      <c r="G1008" s="60" t="e">
        <f>IF(AND(C1008&lt;&gt;"",SUM(G$32:G1007)&lt;E$23),$E$23/$E$28,0)</f>
        <v>#N/A</v>
      </c>
      <c r="H1008" s="58">
        <f t="shared" si="109"/>
        <v>0</v>
      </c>
      <c r="I1008" s="58">
        <f t="shared" si="111"/>
        <v>0</v>
      </c>
      <c r="J1008" s="92" t="str">
        <f t="shared" si="110"/>
        <v>2103–2104</v>
      </c>
      <c r="K1008" s="92"/>
      <c r="L1008" s="103"/>
      <c r="M1008" s="92"/>
      <c r="N1008" s="101"/>
      <c r="O1008" s="93"/>
      <c r="Q1008" s="61"/>
    </row>
    <row r="1009" spans="1:17" s="55" customFormat="1" ht="20.25" customHeight="1" x14ac:dyDescent="0.2">
      <c r="A1009" s="56">
        <v>74480</v>
      </c>
      <c r="B1009" s="57">
        <f t="shared" si="106"/>
        <v>0</v>
      </c>
      <c r="C1009" s="158"/>
      <c r="D1009" s="58">
        <f t="shared" si="107"/>
        <v>0</v>
      </c>
      <c r="E1009" s="59">
        <f t="shared" si="105"/>
        <v>0</v>
      </c>
      <c r="F1009" s="58">
        <f t="shared" si="108"/>
        <v>0</v>
      </c>
      <c r="G1009" s="60" t="e">
        <f>IF(AND(C1009&lt;&gt;"",SUM(G$32:G1008)&lt;E$23),$E$23/$E$28,0)</f>
        <v>#N/A</v>
      </c>
      <c r="H1009" s="58">
        <f t="shared" si="109"/>
        <v>0</v>
      </c>
      <c r="I1009" s="58">
        <f t="shared" si="111"/>
        <v>0</v>
      </c>
      <c r="J1009" s="92" t="str">
        <f t="shared" si="110"/>
        <v>2103–2104</v>
      </c>
      <c r="K1009" s="92"/>
      <c r="L1009" s="103"/>
      <c r="M1009" s="92"/>
      <c r="N1009" s="101"/>
      <c r="O1009" s="93"/>
      <c r="Q1009" s="61"/>
    </row>
    <row r="1010" spans="1:17" s="55" customFormat="1" ht="20.25" customHeight="1" x14ac:dyDescent="0.2">
      <c r="A1010" s="56">
        <v>74511</v>
      </c>
      <c r="B1010" s="57">
        <f t="shared" si="106"/>
        <v>0</v>
      </c>
      <c r="C1010" s="158"/>
      <c r="D1010" s="58">
        <f t="shared" si="107"/>
        <v>0</v>
      </c>
      <c r="E1010" s="59">
        <f t="shared" si="105"/>
        <v>0</v>
      </c>
      <c r="F1010" s="58">
        <f t="shared" si="108"/>
        <v>0</v>
      </c>
      <c r="G1010" s="60" t="e">
        <f>IF(AND(C1010&lt;&gt;"",SUM(G$32:G1009)&lt;E$23),$E$23/$E$28,0)</f>
        <v>#N/A</v>
      </c>
      <c r="H1010" s="58">
        <f t="shared" si="109"/>
        <v>0</v>
      </c>
      <c r="I1010" s="58">
        <f t="shared" si="111"/>
        <v>0</v>
      </c>
      <c r="J1010" s="92" t="str">
        <f t="shared" si="110"/>
        <v>2103–2104</v>
      </c>
      <c r="K1010" s="92"/>
      <c r="L1010" s="103"/>
      <c r="M1010" s="92"/>
      <c r="N1010" s="101"/>
      <c r="O1010" s="93"/>
      <c r="Q1010" s="61"/>
    </row>
    <row r="1011" spans="1:17" s="55" customFormat="1" ht="20.25" customHeight="1" x14ac:dyDescent="0.2">
      <c r="A1011" s="56">
        <v>74542</v>
      </c>
      <c r="B1011" s="57">
        <f t="shared" si="106"/>
        <v>0</v>
      </c>
      <c r="C1011" s="158"/>
      <c r="D1011" s="58">
        <f t="shared" si="107"/>
        <v>0</v>
      </c>
      <c r="E1011" s="59">
        <f t="shared" si="105"/>
        <v>0</v>
      </c>
      <c r="F1011" s="58">
        <f t="shared" si="108"/>
        <v>0</v>
      </c>
      <c r="G1011" s="60" t="e">
        <f>IF(AND(C1011&lt;&gt;"",SUM(G$32:G1010)&lt;E$23),$E$23/$E$28,0)</f>
        <v>#N/A</v>
      </c>
      <c r="H1011" s="58">
        <f t="shared" si="109"/>
        <v>0</v>
      </c>
      <c r="I1011" s="58">
        <f t="shared" si="111"/>
        <v>0</v>
      </c>
      <c r="J1011" s="92" t="str">
        <f t="shared" si="110"/>
        <v>2103–2104</v>
      </c>
      <c r="K1011" s="92"/>
      <c r="L1011" s="103"/>
      <c r="M1011" s="92"/>
      <c r="N1011" s="101"/>
      <c r="O1011" s="93"/>
      <c r="Q1011" s="61"/>
    </row>
    <row r="1012" spans="1:17" s="55" customFormat="1" ht="20.25" customHeight="1" x14ac:dyDescent="0.2">
      <c r="A1012" s="56">
        <v>74571</v>
      </c>
      <c r="B1012" s="57">
        <f t="shared" si="106"/>
        <v>0</v>
      </c>
      <c r="C1012" s="158"/>
      <c r="D1012" s="58">
        <f t="shared" si="107"/>
        <v>0</v>
      </c>
      <c r="E1012" s="59">
        <f t="shared" si="105"/>
        <v>0</v>
      </c>
      <c r="F1012" s="58">
        <f t="shared" si="108"/>
        <v>0</v>
      </c>
      <c r="G1012" s="60" t="e">
        <f>IF(AND(C1012&lt;&gt;"",SUM(G$32:G1011)&lt;E$23),$E$23/$E$28,0)</f>
        <v>#N/A</v>
      </c>
      <c r="H1012" s="58">
        <f t="shared" si="109"/>
        <v>0</v>
      </c>
      <c r="I1012" s="58">
        <f t="shared" si="111"/>
        <v>0</v>
      </c>
      <c r="J1012" s="92" t="str">
        <f t="shared" si="110"/>
        <v>2103–2104</v>
      </c>
      <c r="K1012" s="92"/>
      <c r="L1012" s="103"/>
      <c r="M1012" s="92"/>
      <c r="N1012" s="101"/>
      <c r="O1012" s="93"/>
      <c r="Q1012" s="61"/>
    </row>
    <row r="1013" spans="1:17" s="55" customFormat="1" ht="20.25" customHeight="1" x14ac:dyDescent="0.2">
      <c r="A1013" s="56">
        <v>74602</v>
      </c>
      <c r="B1013" s="57">
        <f t="shared" si="106"/>
        <v>0</v>
      </c>
      <c r="C1013" s="158"/>
      <c r="D1013" s="58">
        <f t="shared" si="107"/>
        <v>0</v>
      </c>
      <c r="E1013" s="59">
        <f t="shared" si="105"/>
        <v>0</v>
      </c>
      <c r="F1013" s="58">
        <f t="shared" si="108"/>
        <v>0</v>
      </c>
      <c r="G1013" s="60" t="e">
        <f>IF(AND(C1013&lt;&gt;"",SUM(G$32:G1012)&lt;E$23),$E$23/$E$28,0)</f>
        <v>#N/A</v>
      </c>
      <c r="H1013" s="58">
        <f t="shared" si="109"/>
        <v>0</v>
      </c>
      <c r="I1013" s="58">
        <f t="shared" si="111"/>
        <v>0</v>
      </c>
      <c r="J1013" s="92" t="str">
        <f t="shared" si="110"/>
        <v>2103–2104</v>
      </c>
      <c r="K1013" s="92"/>
      <c r="L1013" s="103"/>
      <c r="M1013" s="92"/>
      <c r="N1013" s="101"/>
      <c r="O1013" s="93"/>
      <c r="Q1013" s="61"/>
    </row>
    <row r="1014" spans="1:17" s="55" customFormat="1" ht="20.25" customHeight="1" x14ac:dyDescent="0.2">
      <c r="A1014" s="56">
        <v>74632</v>
      </c>
      <c r="B1014" s="57">
        <f t="shared" si="106"/>
        <v>0</v>
      </c>
      <c r="C1014" s="158"/>
      <c r="D1014" s="58">
        <f t="shared" si="107"/>
        <v>0</v>
      </c>
      <c r="E1014" s="59">
        <f t="shared" si="105"/>
        <v>0</v>
      </c>
      <c r="F1014" s="58">
        <f t="shared" si="108"/>
        <v>0</v>
      </c>
      <c r="G1014" s="60" t="e">
        <f>IF(AND(C1014&lt;&gt;"",SUM(G$32:G1013)&lt;E$23),$E$23/$E$28,0)</f>
        <v>#N/A</v>
      </c>
      <c r="H1014" s="58">
        <f t="shared" si="109"/>
        <v>0</v>
      </c>
      <c r="I1014" s="58">
        <f t="shared" si="111"/>
        <v>0</v>
      </c>
      <c r="J1014" s="92" t="str">
        <f t="shared" si="110"/>
        <v>2103–2104</v>
      </c>
      <c r="K1014" s="92"/>
      <c r="L1014" s="103"/>
      <c r="M1014" s="92"/>
      <c r="N1014" s="101"/>
      <c r="O1014" s="93"/>
      <c r="Q1014" s="61"/>
    </row>
    <row r="1015" spans="1:17" s="55" customFormat="1" ht="20.25" customHeight="1" x14ac:dyDescent="0.2">
      <c r="A1015" s="56">
        <v>74663</v>
      </c>
      <c r="B1015" s="57">
        <f t="shared" si="106"/>
        <v>0</v>
      </c>
      <c r="C1015" s="158"/>
      <c r="D1015" s="58">
        <f t="shared" si="107"/>
        <v>0</v>
      </c>
      <c r="E1015" s="59">
        <f t="shared" si="105"/>
        <v>0</v>
      </c>
      <c r="F1015" s="58">
        <f t="shared" si="108"/>
        <v>0</v>
      </c>
      <c r="G1015" s="60" t="e">
        <f>IF(AND(C1015&lt;&gt;"",SUM(G$32:G1014)&lt;E$23),$E$23/$E$28,0)</f>
        <v>#N/A</v>
      </c>
      <c r="H1015" s="58">
        <f t="shared" si="109"/>
        <v>0</v>
      </c>
      <c r="I1015" s="58">
        <f t="shared" si="111"/>
        <v>0</v>
      </c>
      <c r="J1015" s="92" t="str">
        <f t="shared" si="110"/>
        <v>2103–2104</v>
      </c>
      <c r="K1015" s="92"/>
      <c r="L1015" s="103"/>
      <c r="M1015" s="92"/>
      <c r="N1015" s="101"/>
      <c r="O1015" s="93"/>
      <c r="Q1015" s="61"/>
    </row>
    <row r="1016" spans="1:17" s="55" customFormat="1" ht="20.25" customHeight="1" x14ac:dyDescent="0.2">
      <c r="A1016" s="56">
        <v>74693</v>
      </c>
      <c r="B1016" s="57">
        <f t="shared" si="106"/>
        <v>0</v>
      </c>
      <c r="C1016" s="158"/>
      <c r="D1016" s="58">
        <f t="shared" si="107"/>
        <v>0</v>
      </c>
      <c r="E1016" s="59">
        <f t="shared" si="105"/>
        <v>0</v>
      </c>
      <c r="F1016" s="58">
        <f t="shared" si="108"/>
        <v>0</v>
      </c>
      <c r="G1016" s="60" t="e">
        <f>IF(AND(C1016&lt;&gt;"",SUM(G$32:G1015)&lt;E$23),$E$23/$E$28,0)</f>
        <v>#N/A</v>
      </c>
      <c r="H1016" s="58">
        <f t="shared" si="109"/>
        <v>0</v>
      </c>
      <c r="I1016" s="58">
        <f t="shared" si="111"/>
        <v>0</v>
      </c>
      <c r="J1016" s="92" t="str">
        <f t="shared" si="110"/>
        <v>2104–2105</v>
      </c>
      <c r="K1016" s="92"/>
      <c r="L1016" s="103"/>
      <c r="M1016" s="92"/>
      <c r="N1016" s="101"/>
      <c r="O1016" s="93"/>
      <c r="Q1016" s="61"/>
    </row>
    <row r="1017" spans="1:17" s="55" customFormat="1" ht="20.25" customHeight="1" x14ac:dyDescent="0.2">
      <c r="A1017" s="56">
        <v>74724</v>
      </c>
      <c r="B1017" s="57">
        <f t="shared" si="106"/>
        <v>0</v>
      </c>
      <c r="C1017" s="158"/>
      <c r="D1017" s="58">
        <f t="shared" si="107"/>
        <v>0</v>
      </c>
      <c r="E1017" s="59">
        <f t="shared" si="105"/>
        <v>0</v>
      </c>
      <c r="F1017" s="58">
        <f t="shared" si="108"/>
        <v>0</v>
      </c>
      <c r="G1017" s="60" t="e">
        <f>IF(AND(C1017&lt;&gt;"",SUM(G$32:G1016)&lt;E$23),$E$23/$E$28,0)</f>
        <v>#N/A</v>
      </c>
      <c r="H1017" s="58">
        <f t="shared" si="109"/>
        <v>0</v>
      </c>
      <c r="I1017" s="58">
        <f t="shared" si="111"/>
        <v>0</v>
      </c>
      <c r="J1017" s="92" t="str">
        <f t="shared" si="110"/>
        <v>2104–2105</v>
      </c>
      <c r="K1017" s="92"/>
      <c r="L1017" s="103"/>
      <c r="M1017" s="92"/>
      <c r="N1017" s="101"/>
      <c r="O1017" s="93"/>
      <c r="Q1017" s="61"/>
    </row>
    <row r="1018" spans="1:17" s="55" customFormat="1" ht="20.25" customHeight="1" x14ac:dyDescent="0.2">
      <c r="A1018" s="56">
        <v>74755</v>
      </c>
      <c r="B1018" s="57">
        <f t="shared" si="106"/>
        <v>0</v>
      </c>
      <c r="C1018" s="158"/>
      <c r="D1018" s="58">
        <f t="shared" si="107"/>
        <v>0</v>
      </c>
      <c r="E1018" s="59">
        <f t="shared" si="105"/>
        <v>0</v>
      </c>
      <c r="F1018" s="58">
        <f t="shared" si="108"/>
        <v>0</v>
      </c>
      <c r="G1018" s="60" t="e">
        <f>IF(AND(C1018&lt;&gt;"",SUM(G$32:G1017)&lt;E$23),$E$23/$E$28,0)</f>
        <v>#N/A</v>
      </c>
      <c r="H1018" s="58">
        <f t="shared" si="109"/>
        <v>0</v>
      </c>
      <c r="I1018" s="58">
        <f t="shared" si="111"/>
        <v>0</v>
      </c>
      <c r="J1018" s="92" t="str">
        <f t="shared" si="110"/>
        <v>2104–2105</v>
      </c>
      <c r="K1018" s="92"/>
      <c r="L1018" s="103"/>
      <c r="M1018" s="92"/>
      <c r="N1018" s="101"/>
      <c r="O1018" s="93"/>
      <c r="Q1018" s="61"/>
    </row>
    <row r="1019" spans="1:17" s="55" customFormat="1" ht="20.25" customHeight="1" x14ac:dyDescent="0.2">
      <c r="A1019" s="56">
        <v>74785</v>
      </c>
      <c r="B1019" s="57">
        <f t="shared" si="106"/>
        <v>0</v>
      </c>
      <c r="C1019" s="158"/>
      <c r="D1019" s="58">
        <f t="shared" si="107"/>
        <v>0</v>
      </c>
      <c r="E1019" s="59">
        <f t="shared" si="105"/>
        <v>0</v>
      </c>
      <c r="F1019" s="58">
        <f t="shared" si="108"/>
        <v>0</v>
      </c>
      <c r="G1019" s="60" t="e">
        <f>IF(AND(C1019&lt;&gt;"",SUM(G$32:G1018)&lt;E$23),$E$23/$E$28,0)</f>
        <v>#N/A</v>
      </c>
      <c r="H1019" s="58">
        <f t="shared" si="109"/>
        <v>0</v>
      </c>
      <c r="I1019" s="58">
        <f t="shared" si="111"/>
        <v>0</v>
      </c>
      <c r="J1019" s="92" t="str">
        <f t="shared" si="110"/>
        <v>2104–2105</v>
      </c>
      <c r="K1019" s="92"/>
      <c r="L1019" s="103"/>
      <c r="M1019" s="92"/>
      <c r="N1019" s="101"/>
      <c r="O1019" s="93"/>
      <c r="Q1019" s="61"/>
    </row>
    <row r="1020" spans="1:17" s="55" customFormat="1" ht="20.25" customHeight="1" x14ac:dyDescent="0.2">
      <c r="A1020" s="56">
        <v>74816</v>
      </c>
      <c r="B1020" s="57">
        <f t="shared" si="106"/>
        <v>0</v>
      </c>
      <c r="C1020" s="158"/>
      <c r="D1020" s="58">
        <f t="shared" si="107"/>
        <v>0</v>
      </c>
      <c r="E1020" s="59">
        <f t="shared" si="105"/>
        <v>0</v>
      </c>
      <c r="F1020" s="58">
        <f t="shared" si="108"/>
        <v>0</v>
      </c>
      <c r="G1020" s="60" t="e">
        <f>IF(AND(C1020&lt;&gt;"",SUM(G$32:G1019)&lt;E$23),$E$23/$E$28,0)</f>
        <v>#N/A</v>
      </c>
      <c r="H1020" s="58">
        <f t="shared" si="109"/>
        <v>0</v>
      </c>
      <c r="I1020" s="58">
        <f t="shared" si="111"/>
        <v>0</v>
      </c>
      <c r="J1020" s="92" t="str">
        <f t="shared" si="110"/>
        <v>2104–2105</v>
      </c>
      <c r="K1020" s="92"/>
      <c r="L1020" s="103"/>
      <c r="M1020" s="92"/>
      <c r="N1020" s="101"/>
      <c r="O1020" s="93"/>
      <c r="Q1020" s="61"/>
    </row>
    <row r="1021" spans="1:17" s="55" customFormat="1" ht="20.25" customHeight="1" x14ac:dyDescent="0.2">
      <c r="A1021" s="56">
        <v>74846</v>
      </c>
      <c r="B1021" s="57">
        <f t="shared" si="106"/>
        <v>0</v>
      </c>
      <c r="C1021" s="158"/>
      <c r="D1021" s="58">
        <f t="shared" si="107"/>
        <v>0</v>
      </c>
      <c r="E1021" s="59">
        <f t="shared" si="105"/>
        <v>0</v>
      </c>
      <c r="F1021" s="58">
        <f t="shared" si="108"/>
        <v>0</v>
      </c>
      <c r="G1021" s="60" t="e">
        <f>IF(AND(C1021&lt;&gt;"",SUM(G$32:G1020)&lt;E$23),$E$23/$E$28,0)</f>
        <v>#N/A</v>
      </c>
      <c r="H1021" s="58">
        <f t="shared" si="109"/>
        <v>0</v>
      </c>
      <c r="I1021" s="58">
        <f t="shared" si="111"/>
        <v>0</v>
      </c>
      <c r="J1021" s="92" t="str">
        <f t="shared" si="110"/>
        <v>2104–2105</v>
      </c>
      <c r="K1021" s="92"/>
      <c r="L1021" s="103"/>
      <c r="M1021" s="92"/>
      <c r="N1021" s="101"/>
      <c r="O1021" s="93"/>
      <c r="Q1021" s="61"/>
    </row>
    <row r="1022" spans="1:17" s="55" customFormat="1" ht="20.25" customHeight="1" x14ac:dyDescent="0.2">
      <c r="A1022" s="56">
        <v>74877</v>
      </c>
      <c r="B1022" s="57">
        <f t="shared" si="106"/>
        <v>0</v>
      </c>
      <c r="C1022" s="158"/>
      <c r="D1022" s="58">
        <f t="shared" si="107"/>
        <v>0</v>
      </c>
      <c r="E1022" s="59">
        <f t="shared" si="105"/>
        <v>0</v>
      </c>
      <c r="F1022" s="58">
        <f t="shared" si="108"/>
        <v>0</v>
      </c>
      <c r="G1022" s="60" t="e">
        <f>IF(AND(C1022&lt;&gt;"",SUM(G$32:G1021)&lt;E$23),$E$23/$E$28,0)</f>
        <v>#N/A</v>
      </c>
      <c r="H1022" s="58">
        <f t="shared" si="109"/>
        <v>0</v>
      </c>
      <c r="I1022" s="58">
        <f t="shared" si="111"/>
        <v>0</v>
      </c>
      <c r="J1022" s="92" t="str">
        <f t="shared" si="110"/>
        <v>2104–2105</v>
      </c>
      <c r="K1022" s="92"/>
      <c r="L1022" s="103"/>
      <c r="M1022" s="92"/>
      <c r="N1022" s="101"/>
      <c r="O1022" s="93"/>
      <c r="Q1022" s="61"/>
    </row>
    <row r="1023" spans="1:17" s="55" customFormat="1" ht="20.25" customHeight="1" x14ac:dyDescent="0.2">
      <c r="A1023" s="56">
        <v>74908</v>
      </c>
      <c r="B1023" s="57">
        <f t="shared" si="106"/>
        <v>0</v>
      </c>
      <c r="C1023" s="158"/>
      <c r="D1023" s="58">
        <f t="shared" si="107"/>
        <v>0</v>
      </c>
      <c r="E1023" s="59">
        <f t="shared" si="105"/>
        <v>0</v>
      </c>
      <c r="F1023" s="58">
        <f t="shared" si="108"/>
        <v>0</v>
      </c>
      <c r="G1023" s="60" t="e">
        <f>IF(AND(C1023&lt;&gt;"",SUM(G$32:G1022)&lt;E$23),$E$23/$E$28,0)</f>
        <v>#N/A</v>
      </c>
      <c r="H1023" s="58">
        <f t="shared" si="109"/>
        <v>0</v>
      </c>
      <c r="I1023" s="58">
        <f t="shared" si="111"/>
        <v>0</v>
      </c>
      <c r="J1023" s="92" t="str">
        <f t="shared" si="110"/>
        <v>2104–2105</v>
      </c>
      <c r="K1023" s="92"/>
      <c r="L1023" s="103"/>
      <c r="M1023" s="92"/>
      <c r="N1023" s="101"/>
      <c r="O1023" s="93"/>
      <c r="Q1023" s="61"/>
    </row>
    <row r="1024" spans="1:17" s="55" customFormat="1" ht="20.25" customHeight="1" x14ac:dyDescent="0.2">
      <c r="A1024" s="56">
        <v>74936</v>
      </c>
      <c r="B1024" s="57">
        <f t="shared" si="106"/>
        <v>0</v>
      </c>
      <c r="C1024" s="158"/>
      <c r="D1024" s="58">
        <f t="shared" si="107"/>
        <v>0</v>
      </c>
      <c r="E1024" s="59">
        <f t="shared" si="105"/>
        <v>0</v>
      </c>
      <c r="F1024" s="58">
        <f t="shared" si="108"/>
        <v>0</v>
      </c>
      <c r="G1024" s="60" t="e">
        <f>IF(AND(C1024&lt;&gt;"",SUM(G$32:G1023)&lt;E$23),$E$23/$E$28,0)</f>
        <v>#N/A</v>
      </c>
      <c r="H1024" s="58">
        <f t="shared" si="109"/>
        <v>0</v>
      </c>
      <c r="I1024" s="58">
        <f t="shared" si="111"/>
        <v>0</v>
      </c>
      <c r="J1024" s="92" t="str">
        <f t="shared" si="110"/>
        <v>2104–2105</v>
      </c>
      <c r="K1024" s="92"/>
      <c r="L1024" s="103"/>
      <c r="M1024" s="92"/>
      <c r="N1024" s="101"/>
      <c r="O1024" s="93"/>
      <c r="Q1024" s="61"/>
    </row>
    <row r="1025" spans="1:17" s="55" customFormat="1" ht="20.25" customHeight="1" x14ac:dyDescent="0.2">
      <c r="A1025" s="56">
        <v>74967</v>
      </c>
      <c r="B1025" s="57">
        <f t="shared" si="106"/>
        <v>0</v>
      </c>
      <c r="C1025" s="158"/>
      <c r="D1025" s="58">
        <f t="shared" si="107"/>
        <v>0</v>
      </c>
      <c r="E1025" s="59">
        <f t="shared" si="105"/>
        <v>0</v>
      </c>
      <c r="F1025" s="58">
        <f t="shared" si="108"/>
        <v>0</v>
      </c>
      <c r="G1025" s="60" t="e">
        <f>IF(AND(C1025&lt;&gt;"",SUM(G$32:G1024)&lt;E$23),$E$23/$E$28,0)</f>
        <v>#N/A</v>
      </c>
      <c r="H1025" s="58">
        <f t="shared" si="109"/>
        <v>0</v>
      </c>
      <c r="I1025" s="58">
        <f t="shared" si="111"/>
        <v>0</v>
      </c>
      <c r="J1025" s="92" t="str">
        <f t="shared" si="110"/>
        <v>2104–2105</v>
      </c>
      <c r="K1025" s="92"/>
      <c r="L1025" s="103"/>
      <c r="M1025" s="92"/>
      <c r="N1025" s="101"/>
      <c r="O1025" s="93"/>
      <c r="Q1025" s="61"/>
    </row>
    <row r="1026" spans="1:17" s="55" customFormat="1" ht="20.25" customHeight="1" x14ac:dyDescent="0.2">
      <c r="A1026" s="56">
        <v>74997</v>
      </c>
      <c r="B1026" s="57">
        <f t="shared" si="106"/>
        <v>0</v>
      </c>
      <c r="C1026" s="158"/>
      <c r="D1026" s="58">
        <f t="shared" si="107"/>
        <v>0</v>
      </c>
      <c r="E1026" s="59">
        <f t="shared" si="105"/>
        <v>0</v>
      </c>
      <c r="F1026" s="58">
        <f t="shared" si="108"/>
        <v>0</v>
      </c>
      <c r="G1026" s="60" t="e">
        <f>IF(AND(C1026&lt;&gt;"",SUM(G$32:G1025)&lt;E$23),$E$23/$E$28,0)</f>
        <v>#N/A</v>
      </c>
      <c r="H1026" s="58">
        <f t="shared" si="109"/>
        <v>0</v>
      </c>
      <c r="I1026" s="58">
        <f t="shared" si="111"/>
        <v>0</v>
      </c>
      <c r="J1026" s="92" t="str">
        <f t="shared" si="110"/>
        <v>2104–2105</v>
      </c>
      <c r="K1026" s="92"/>
      <c r="L1026" s="103"/>
      <c r="M1026" s="92"/>
      <c r="N1026" s="101"/>
      <c r="O1026" s="93"/>
      <c r="Q1026" s="61"/>
    </row>
    <row r="1027" spans="1:17" s="55" customFormat="1" ht="20.25" customHeight="1" x14ac:dyDescent="0.2">
      <c r="A1027" s="56">
        <v>75028</v>
      </c>
      <c r="B1027" s="57">
        <f t="shared" si="106"/>
        <v>0</v>
      </c>
      <c r="C1027" s="158"/>
      <c r="D1027" s="58">
        <f t="shared" si="107"/>
        <v>0</v>
      </c>
      <c r="E1027" s="59">
        <f t="shared" si="105"/>
        <v>0</v>
      </c>
      <c r="F1027" s="58">
        <f t="shared" si="108"/>
        <v>0</v>
      </c>
      <c r="G1027" s="60" t="e">
        <f>IF(AND(C1027&lt;&gt;"",SUM(G$32:G1026)&lt;E$23),$E$23/$E$28,0)</f>
        <v>#N/A</v>
      </c>
      <c r="H1027" s="58">
        <f t="shared" si="109"/>
        <v>0</v>
      </c>
      <c r="I1027" s="58">
        <f t="shared" si="111"/>
        <v>0</v>
      </c>
      <c r="J1027" s="92" t="str">
        <f t="shared" si="110"/>
        <v>2104–2105</v>
      </c>
      <c r="K1027" s="92"/>
      <c r="L1027" s="103"/>
      <c r="M1027" s="92"/>
      <c r="N1027" s="101"/>
      <c r="O1027" s="93"/>
      <c r="Q1027" s="61"/>
    </row>
    <row r="1028" spans="1:17" s="55" customFormat="1" ht="20.25" customHeight="1" x14ac:dyDescent="0.2">
      <c r="A1028" s="56">
        <v>75058</v>
      </c>
      <c r="B1028" s="57">
        <f t="shared" si="106"/>
        <v>0</v>
      </c>
      <c r="C1028" s="158"/>
      <c r="D1028" s="58">
        <f t="shared" si="107"/>
        <v>0</v>
      </c>
      <c r="E1028" s="59">
        <f t="shared" si="105"/>
        <v>0</v>
      </c>
      <c r="F1028" s="58">
        <f t="shared" si="108"/>
        <v>0</v>
      </c>
      <c r="G1028" s="60" t="e">
        <f>IF(AND(C1028&lt;&gt;"",SUM(G$32:G1027)&lt;E$23),$E$23/$E$28,0)</f>
        <v>#N/A</v>
      </c>
      <c r="H1028" s="58">
        <f t="shared" si="109"/>
        <v>0</v>
      </c>
      <c r="I1028" s="58">
        <f t="shared" si="111"/>
        <v>0</v>
      </c>
      <c r="J1028" s="92" t="str">
        <f t="shared" si="110"/>
        <v>2105–2106</v>
      </c>
      <c r="K1028" s="92"/>
      <c r="L1028" s="103"/>
      <c r="M1028" s="92"/>
      <c r="N1028" s="101"/>
      <c r="O1028" s="93"/>
      <c r="Q1028" s="61"/>
    </row>
    <row r="1029" spans="1:17" s="55" customFormat="1" ht="20.25" customHeight="1" x14ac:dyDescent="0.2">
      <c r="A1029" s="56">
        <v>75089</v>
      </c>
      <c r="B1029" s="57">
        <f t="shared" si="106"/>
        <v>0</v>
      </c>
      <c r="C1029" s="158"/>
      <c r="D1029" s="58">
        <f t="shared" si="107"/>
        <v>0</v>
      </c>
      <c r="E1029" s="59">
        <f t="shared" si="105"/>
        <v>0</v>
      </c>
      <c r="F1029" s="58">
        <f t="shared" si="108"/>
        <v>0</v>
      </c>
      <c r="G1029" s="60" t="e">
        <f>IF(AND(C1029&lt;&gt;"",SUM(G$32:G1028)&lt;E$23),$E$23/$E$28,0)</f>
        <v>#N/A</v>
      </c>
      <c r="H1029" s="58">
        <f t="shared" si="109"/>
        <v>0</v>
      </c>
      <c r="I1029" s="58">
        <f t="shared" si="111"/>
        <v>0</v>
      </c>
      <c r="J1029" s="92" t="str">
        <f t="shared" si="110"/>
        <v>2105–2106</v>
      </c>
      <c r="K1029" s="92"/>
      <c r="L1029" s="103"/>
      <c r="M1029" s="92"/>
      <c r="N1029" s="101"/>
      <c r="O1029" s="93"/>
      <c r="Q1029" s="61"/>
    </row>
    <row r="1030" spans="1:17" s="55" customFormat="1" ht="20.25" customHeight="1" x14ac:dyDescent="0.2">
      <c r="A1030" s="56">
        <v>75120</v>
      </c>
      <c r="B1030" s="57">
        <f t="shared" si="106"/>
        <v>0</v>
      </c>
      <c r="C1030" s="158"/>
      <c r="D1030" s="58">
        <f t="shared" si="107"/>
        <v>0</v>
      </c>
      <c r="E1030" s="59">
        <f t="shared" si="105"/>
        <v>0</v>
      </c>
      <c r="F1030" s="58">
        <f t="shared" si="108"/>
        <v>0</v>
      </c>
      <c r="G1030" s="60" t="e">
        <f>IF(AND(C1030&lt;&gt;"",SUM(G$32:G1029)&lt;E$23),$E$23/$E$28,0)</f>
        <v>#N/A</v>
      </c>
      <c r="H1030" s="58">
        <f t="shared" si="109"/>
        <v>0</v>
      </c>
      <c r="I1030" s="58">
        <f t="shared" si="111"/>
        <v>0</v>
      </c>
      <c r="J1030" s="92" t="str">
        <f t="shared" si="110"/>
        <v>2105–2106</v>
      </c>
      <c r="K1030" s="92"/>
      <c r="L1030" s="103"/>
      <c r="M1030" s="92"/>
      <c r="N1030" s="101"/>
      <c r="O1030" s="93"/>
      <c r="Q1030" s="61"/>
    </row>
    <row r="1031" spans="1:17" s="55" customFormat="1" ht="20.25" customHeight="1" x14ac:dyDescent="0.2">
      <c r="A1031" s="56">
        <v>75150</v>
      </c>
      <c r="B1031" s="57">
        <f t="shared" si="106"/>
        <v>0</v>
      </c>
      <c r="C1031" s="158"/>
      <c r="D1031" s="58">
        <f t="shared" si="107"/>
        <v>0</v>
      </c>
      <c r="E1031" s="59">
        <f t="shared" si="105"/>
        <v>0</v>
      </c>
      <c r="F1031" s="58">
        <f t="shared" si="108"/>
        <v>0</v>
      </c>
      <c r="G1031" s="60" t="e">
        <f>IF(AND(C1031&lt;&gt;"",SUM(G$32:G1030)&lt;E$23),$E$23/$E$28,0)</f>
        <v>#N/A</v>
      </c>
      <c r="H1031" s="58">
        <f t="shared" si="109"/>
        <v>0</v>
      </c>
      <c r="I1031" s="58">
        <f t="shared" si="111"/>
        <v>0</v>
      </c>
      <c r="J1031" s="92" t="str">
        <f t="shared" si="110"/>
        <v>2105–2106</v>
      </c>
      <c r="K1031" s="92"/>
      <c r="L1031" s="103"/>
      <c r="M1031" s="92"/>
      <c r="N1031" s="101"/>
      <c r="O1031" s="93"/>
      <c r="Q1031" s="61"/>
    </row>
    <row r="1032" spans="1:17" s="55" customFormat="1" ht="20.25" customHeight="1" x14ac:dyDescent="0.2">
      <c r="A1032" s="56">
        <v>75181</v>
      </c>
      <c r="B1032" s="57">
        <f t="shared" si="106"/>
        <v>0</v>
      </c>
      <c r="C1032" s="158"/>
      <c r="D1032" s="58">
        <f t="shared" si="107"/>
        <v>0</v>
      </c>
      <c r="E1032" s="59">
        <f t="shared" si="105"/>
        <v>0</v>
      </c>
      <c r="F1032" s="58">
        <f t="shared" si="108"/>
        <v>0</v>
      </c>
      <c r="G1032" s="60" t="e">
        <f>IF(AND(C1032&lt;&gt;"",SUM(G$32:G1031)&lt;E$23),$E$23/$E$28,0)</f>
        <v>#N/A</v>
      </c>
      <c r="H1032" s="58">
        <f t="shared" si="109"/>
        <v>0</v>
      </c>
      <c r="I1032" s="58">
        <f t="shared" si="111"/>
        <v>0</v>
      </c>
      <c r="J1032" s="92" t="str">
        <f t="shared" si="110"/>
        <v>2105–2106</v>
      </c>
      <c r="K1032" s="92"/>
      <c r="L1032" s="103"/>
      <c r="M1032" s="92"/>
      <c r="N1032" s="101"/>
      <c r="O1032" s="93"/>
      <c r="Q1032" s="61"/>
    </row>
    <row r="1033" spans="1:17" s="55" customFormat="1" ht="20.25" customHeight="1" x14ac:dyDescent="0.2">
      <c r="A1033" s="56">
        <v>75211</v>
      </c>
      <c r="B1033" s="57">
        <f t="shared" si="106"/>
        <v>0</v>
      </c>
      <c r="C1033" s="158"/>
      <c r="D1033" s="58">
        <f t="shared" si="107"/>
        <v>0</v>
      </c>
      <c r="E1033" s="59">
        <f t="shared" si="105"/>
        <v>0</v>
      </c>
      <c r="F1033" s="58">
        <f t="shared" si="108"/>
        <v>0</v>
      </c>
      <c r="G1033" s="60" t="e">
        <f>IF(AND(C1033&lt;&gt;"",SUM(G$32:G1032)&lt;E$23),$E$23/$E$28,0)</f>
        <v>#N/A</v>
      </c>
      <c r="H1033" s="58">
        <f t="shared" si="109"/>
        <v>0</v>
      </c>
      <c r="I1033" s="58">
        <f t="shared" si="111"/>
        <v>0</v>
      </c>
      <c r="J1033" s="92" t="str">
        <f t="shared" si="110"/>
        <v>2105–2106</v>
      </c>
      <c r="K1033" s="92"/>
      <c r="L1033" s="103"/>
      <c r="M1033" s="92"/>
      <c r="N1033" s="101"/>
      <c r="O1033" s="93"/>
      <c r="Q1033" s="61"/>
    </row>
    <row r="1034" spans="1:17" s="55" customFormat="1" ht="20.25" customHeight="1" x14ac:dyDescent="0.2">
      <c r="A1034" s="56">
        <v>75242</v>
      </c>
      <c r="B1034" s="57">
        <f t="shared" si="106"/>
        <v>0</v>
      </c>
      <c r="C1034" s="158"/>
      <c r="D1034" s="58">
        <f t="shared" si="107"/>
        <v>0</v>
      </c>
      <c r="E1034" s="59">
        <f t="shared" si="105"/>
        <v>0</v>
      </c>
      <c r="F1034" s="58">
        <f t="shared" si="108"/>
        <v>0</v>
      </c>
      <c r="G1034" s="60" t="e">
        <f>IF(AND(C1034&lt;&gt;"",SUM(G$32:G1033)&lt;E$23),$E$23/$E$28,0)</f>
        <v>#N/A</v>
      </c>
      <c r="H1034" s="58">
        <f t="shared" si="109"/>
        <v>0</v>
      </c>
      <c r="I1034" s="58">
        <f t="shared" si="111"/>
        <v>0</v>
      </c>
      <c r="J1034" s="92" t="str">
        <f t="shared" si="110"/>
        <v>2105–2106</v>
      </c>
      <c r="K1034" s="92"/>
      <c r="L1034" s="103"/>
      <c r="M1034" s="92"/>
      <c r="N1034" s="101"/>
      <c r="O1034" s="93"/>
      <c r="Q1034" s="61"/>
    </row>
    <row r="1035" spans="1:17" s="55" customFormat="1" ht="20.25" customHeight="1" x14ac:dyDescent="0.2">
      <c r="A1035" s="56">
        <v>75273</v>
      </c>
      <c r="B1035" s="57">
        <f t="shared" si="106"/>
        <v>0</v>
      </c>
      <c r="C1035" s="158"/>
      <c r="D1035" s="58">
        <f t="shared" si="107"/>
        <v>0</v>
      </c>
      <c r="E1035" s="59">
        <f t="shared" si="105"/>
        <v>0</v>
      </c>
      <c r="F1035" s="58">
        <f t="shared" si="108"/>
        <v>0</v>
      </c>
      <c r="G1035" s="60" t="e">
        <f>IF(AND(C1035&lt;&gt;"",SUM(G$32:G1034)&lt;E$23),$E$23/$E$28,0)</f>
        <v>#N/A</v>
      </c>
      <c r="H1035" s="58">
        <f t="shared" si="109"/>
        <v>0</v>
      </c>
      <c r="I1035" s="58">
        <f t="shared" si="111"/>
        <v>0</v>
      </c>
      <c r="J1035" s="92" t="str">
        <f t="shared" si="110"/>
        <v>2105–2106</v>
      </c>
      <c r="K1035" s="92"/>
      <c r="L1035" s="103"/>
      <c r="M1035" s="92"/>
      <c r="N1035" s="101"/>
      <c r="O1035" s="93"/>
      <c r="Q1035" s="61"/>
    </row>
    <row r="1036" spans="1:17" s="55" customFormat="1" ht="20.25" customHeight="1" x14ac:dyDescent="0.2">
      <c r="A1036" s="56">
        <v>75301</v>
      </c>
      <c r="B1036" s="57">
        <f t="shared" si="106"/>
        <v>0</v>
      </c>
      <c r="C1036" s="158"/>
      <c r="D1036" s="58">
        <f t="shared" si="107"/>
        <v>0</v>
      </c>
      <c r="E1036" s="59">
        <f t="shared" si="105"/>
        <v>0</v>
      </c>
      <c r="F1036" s="58">
        <f t="shared" si="108"/>
        <v>0</v>
      </c>
      <c r="G1036" s="60" t="e">
        <f>IF(AND(C1036&lt;&gt;"",SUM(G$32:G1035)&lt;E$23),$E$23/$E$28,0)</f>
        <v>#N/A</v>
      </c>
      <c r="H1036" s="58">
        <f t="shared" si="109"/>
        <v>0</v>
      </c>
      <c r="I1036" s="58">
        <f t="shared" si="111"/>
        <v>0</v>
      </c>
      <c r="J1036" s="92" t="str">
        <f t="shared" si="110"/>
        <v>2105–2106</v>
      </c>
      <c r="K1036" s="92"/>
      <c r="L1036" s="103"/>
      <c r="M1036" s="92"/>
      <c r="N1036" s="101"/>
      <c r="O1036" s="93"/>
      <c r="Q1036" s="61"/>
    </row>
    <row r="1037" spans="1:17" s="55" customFormat="1" ht="20.25" customHeight="1" x14ac:dyDescent="0.2">
      <c r="A1037" s="56">
        <v>75332</v>
      </c>
      <c r="B1037" s="57">
        <f t="shared" si="106"/>
        <v>0</v>
      </c>
      <c r="C1037" s="158"/>
      <c r="D1037" s="58">
        <f t="shared" si="107"/>
        <v>0</v>
      </c>
      <c r="E1037" s="59">
        <f t="shared" si="105"/>
        <v>0</v>
      </c>
      <c r="F1037" s="58">
        <f t="shared" si="108"/>
        <v>0</v>
      </c>
      <c r="G1037" s="60" t="e">
        <f>IF(AND(C1037&lt;&gt;"",SUM(G$32:G1036)&lt;E$23),$E$23/$E$28,0)</f>
        <v>#N/A</v>
      </c>
      <c r="H1037" s="58">
        <f t="shared" si="109"/>
        <v>0</v>
      </c>
      <c r="I1037" s="58">
        <f t="shared" si="111"/>
        <v>0</v>
      </c>
      <c r="J1037" s="92" t="str">
        <f t="shared" si="110"/>
        <v>2105–2106</v>
      </c>
      <c r="K1037" s="92"/>
      <c r="L1037" s="103"/>
      <c r="M1037" s="92"/>
      <c r="N1037" s="101"/>
      <c r="O1037" s="93"/>
      <c r="Q1037" s="61"/>
    </row>
    <row r="1038" spans="1:17" s="55" customFormat="1" ht="20.25" customHeight="1" x14ac:dyDescent="0.2">
      <c r="A1038" s="56">
        <v>75362</v>
      </c>
      <c r="B1038" s="57">
        <f t="shared" si="106"/>
        <v>0</v>
      </c>
      <c r="C1038" s="158"/>
      <c r="D1038" s="58">
        <f t="shared" si="107"/>
        <v>0</v>
      </c>
      <c r="E1038" s="59">
        <f t="shared" si="105"/>
        <v>0</v>
      </c>
      <c r="F1038" s="58">
        <f t="shared" si="108"/>
        <v>0</v>
      </c>
      <c r="G1038" s="60" t="e">
        <f>IF(AND(C1038&lt;&gt;"",SUM(G$32:G1037)&lt;E$23),$E$23/$E$28,0)</f>
        <v>#N/A</v>
      </c>
      <c r="H1038" s="58">
        <f t="shared" si="109"/>
        <v>0</v>
      </c>
      <c r="I1038" s="58">
        <f t="shared" si="111"/>
        <v>0</v>
      </c>
      <c r="J1038" s="92" t="str">
        <f t="shared" si="110"/>
        <v>2105–2106</v>
      </c>
      <c r="K1038" s="92"/>
      <c r="L1038" s="103"/>
      <c r="M1038" s="92"/>
      <c r="N1038" s="101"/>
      <c r="O1038" s="93"/>
      <c r="Q1038" s="61"/>
    </row>
    <row r="1039" spans="1:17" s="55" customFormat="1" ht="20.25" customHeight="1" x14ac:dyDescent="0.2">
      <c r="A1039" s="56">
        <v>75393</v>
      </c>
      <c r="B1039" s="57">
        <f t="shared" si="106"/>
        <v>0</v>
      </c>
      <c r="C1039" s="158"/>
      <c r="D1039" s="58">
        <f t="shared" si="107"/>
        <v>0</v>
      </c>
      <c r="E1039" s="59">
        <f t="shared" si="105"/>
        <v>0</v>
      </c>
      <c r="F1039" s="58">
        <f t="shared" si="108"/>
        <v>0</v>
      </c>
      <c r="G1039" s="60" t="e">
        <f>IF(AND(C1039&lt;&gt;"",SUM(G$32:G1038)&lt;E$23),$E$23/$E$28,0)</f>
        <v>#N/A</v>
      </c>
      <c r="H1039" s="58">
        <f t="shared" si="109"/>
        <v>0</v>
      </c>
      <c r="I1039" s="58">
        <f t="shared" si="111"/>
        <v>0</v>
      </c>
      <c r="J1039" s="92" t="str">
        <f t="shared" si="110"/>
        <v>2105–2106</v>
      </c>
      <c r="K1039" s="92"/>
      <c r="L1039" s="103"/>
      <c r="M1039" s="92"/>
      <c r="N1039" s="101"/>
      <c r="O1039" s="93"/>
      <c r="Q1039" s="61"/>
    </row>
    <row r="1040" spans="1:17" s="55" customFormat="1" ht="20.25" customHeight="1" x14ac:dyDescent="0.2">
      <c r="A1040" s="56">
        <v>75423</v>
      </c>
      <c r="B1040" s="57">
        <f t="shared" si="106"/>
        <v>0</v>
      </c>
      <c r="C1040" s="158"/>
      <c r="D1040" s="58">
        <f t="shared" si="107"/>
        <v>0</v>
      </c>
      <c r="E1040" s="59">
        <f t="shared" si="105"/>
        <v>0</v>
      </c>
      <c r="F1040" s="58">
        <f t="shared" si="108"/>
        <v>0</v>
      </c>
      <c r="G1040" s="60" t="e">
        <f>IF(AND(C1040&lt;&gt;"",SUM(G$32:G1039)&lt;E$23),$E$23/$E$28,0)</f>
        <v>#N/A</v>
      </c>
      <c r="H1040" s="58">
        <f t="shared" si="109"/>
        <v>0</v>
      </c>
      <c r="I1040" s="58">
        <f t="shared" si="111"/>
        <v>0</v>
      </c>
      <c r="J1040" s="92" t="str">
        <f t="shared" si="110"/>
        <v>2106–2107</v>
      </c>
      <c r="K1040" s="92"/>
      <c r="L1040" s="103"/>
      <c r="M1040" s="92"/>
      <c r="N1040" s="101"/>
      <c r="O1040" s="93"/>
      <c r="Q1040" s="61"/>
    </row>
    <row r="1041" spans="1:17" s="55" customFormat="1" ht="20.25" customHeight="1" x14ac:dyDescent="0.2">
      <c r="A1041" s="56">
        <v>75454</v>
      </c>
      <c r="B1041" s="57">
        <f t="shared" si="106"/>
        <v>0</v>
      </c>
      <c r="C1041" s="158"/>
      <c r="D1041" s="58">
        <f t="shared" si="107"/>
        <v>0</v>
      </c>
      <c r="E1041" s="59">
        <f t="shared" si="105"/>
        <v>0</v>
      </c>
      <c r="F1041" s="58">
        <f t="shared" si="108"/>
        <v>0</v>
      </c>
      <c r="G1041" s="60" t="e">
        <f>IF(AND(C1041&lt;&gt;"",SUM(G$32:G1040)&lt;E$23),$E$23/$E$28,0)</f>
        <v>#N/A</v>
      </c>
      <c r="H1041" s="58">
        <f t="shared" si="109"/>
        <v>0</v>
      </c>
      <c r="I1041" s="58">
        <f t="shared" si="111"/>
        <v>0</v>
      </c>
      <c r="J1041" s="92" t="str">
        <f t="shared" si="110"/>
        <v>2106–2107</v>
      </c>
      <c r="K1041" s="92"/>
      <c r="L1041" s="103"/>
      <c r="M1041" s="92"/>
      <c r="N1041" s="101"/>
      <c r="O1041" s="93"/>
      <c r="Q1041" s="61"/>
    </row>
    <row r="1042" spans="1:17" s="55" customFormat="1" ht="20.25" customHeight="1" x14ac:dyDescent="0.2">
      <c r="A1042" s="56">
        <v>75485</v>
      </c>
      <c r="B1042" s="57">
        <f t="shared" si="106"/>
        <v>0</v>
      </c>
      <c r="C1042" s="158"/>
      <c r="D1042" s="58">
        <f t="shared" si="107"/>
        <v>0</v>
      </c>
      <c r="E1042" s="59">
        <f t="shared" si="105"/>
        <v>0</v>
      </c>
      <c r="F1042" s="58">
        <f t="shared" si="108"/>
        <v>0</v>
      </c>
      <c r="G1042" s="60" t="e">
        <f>IF(AND(C1042&lt;&gt;"",SUM(G$32:G1041)&lt;E$23),$E$23/$E$28,0)</f>
        <v>#N/A</v>
      </c>
      <c r="H1042" s="58">
        <f t="shared" si="109"/>
        <v>0</v>
      </c>
      <c r="I1042" s="58">
        <f t="shared" si="111"/>
        <v>0</v>
      </c>
      <c r="J1042" s="92" t="str">
        <f t="shared" si="110"/>
        <v>2106–2107</v>
      </c>
      <c r="K1042" s="92"/>
      <c r="L1042" s="103"/>
      <c r="M1042" s="92"/>
      <c r="N1042" s="101"/>
      <c r="O1042" s="93"/>
      <c r="Q1042" s="61"/>
    </row>
    <row r="1043" spans="1:17" s="55" customFormat="1" ht="20.25" customHeight="1" x14ac:dyDescent="0.2">
      <c r="A1043" s="56">
        <v>75515</v>
      </c>
      <c r="B1043" s="57">
        <f t="shared" si="106"/>
        <v>0</v>
      </c>
      <c r="C1043" s="158"/>
      <c r="D1043" s="58">
        <f t="shared" si="107"/>
        <v>0</v>
      </c>
      <c r="E1043" s="59">
        <f t="shared" si="105"/>
        <v>0</v>
      </c>
      <c r="F1043" s="58">
        <f t="shared" si="108"/>
        <v>0</v>
      </c>
      <c r="G1043" s="60" t="e">
        <f>IF(AND(C1043&lt;&gt;"",SUM(G$32:G1042)&lt;E$23),$E$23/$E$28,0)</f>
        <v>#N/A</v>
      </c>
      <c r="H1043" s="58">
        <f t="shared" si="109"/>
        <v>0</v>
      </c>
      <c r="I1043" s="58">
        <f t="shared" si="111"/>
        <v>0</v>
      </c>
      <c r="J1043" s="92" t="str">
        <f t="shared" si="110"/>
        <v>2106–2107</v>
      </c>
      <c r="K1043" s="92"/>
      <c r="L1043" s="103"/>
      <c r="M1043" s="92"/>
      <c r="N1043" s="101"/>
      <c r="O1043" s="93"/>
      <c r="Q1043" s="61"/>
    </row>
    <row r="1044" spans="1:17" s="55" customFormat="1" ht="20.25" customHeight="1" x14ac:dyDescent="0.2">
      <c r="A1044" s="56">
        <v>75546</v>
      </c>
      <c r="B1044" s="57">
        <f t="shared" si="106"/>
        <v>0</v>
      </c>
      <c r="C1044" s="158"/>
      <c r="D1044" s="58">
        <f t="shared" si="107"/>
        <v>0</v>
      </c>
      <c r="E1044" s="59">
        <f t="shared" si="105"/>
        <v>0</v>
      </c>
      <c r="F1044" s="58">
        <f t="shared" si="108"/>
        <v>0</v>
      </c>
      <c r="G1044" s="60" t="e">
        <f>IF(AND(C1044&lt;&gt;"",SUM(G$32:G1043)&lt;E$23),$E$23/$E$28,0)</f>
        <v>#N/A</v>
      </c>
      <c r="H1044" s="58">
        <f t="shared" si="109"/>
        <v>0</v>
      </c>
      <c r="I1044" s="58">
        <f t="shared" si="111"/>
        <v>0</v>
      </c>
      <c r="J1044" s="92" t="str">
        <f t="shared" si="110"/>
        <v>2106–2107</v>
      </c>
      <c r="K1044" s="92"/>
      <c r="L1044" s="103"/>
      <c r="M1044" s="92"/>
      <c r="N1044" s="101"/>
      <c r="O1044" s="93"/>
      <c r="Q1044" s="61"/>
    </row>
    <row r="1045" spans="1:17" s="55" customFormat="1" ht="20.25" customHeight="1" x14ac:dyDescent="0.2">
      <c r="A1045" s="56">
        <v>75576</v>
      </c>
      <c r="B1045" s="57">
        <f t="shared" si="106"/>
        <v>0</v>
      </c>
      <c r="C1045" s="158"/>
      <c r="D1045" s="58">
        <f t="shared" si="107"/>
        <v>0</v>
      </c>
      <c r="E1045" s="59">
        <f t="shared" si="105"/>
        <v>0</v>
      </c>
      <c r="F1045" s="58">
        <f t="shared" si="108"/>
        <v>0</v>
      </c>
      <c r="G1045" s="60" t="e">
        <f>IF(AND(C1045&lt;&gt;"",SUM(G$32:G1044)&lt;E$23),$E$23/$E$28,0)</f>
        <v>#N/A</v>
      </c>
      <c r="H1045" s="58">
        <f t="shared" si="109"/>
        <v>0</v>
      </c>
      <c r="I1045" s="58">
        <f t="shared" si="111"/>
        <v>0</v>
      </c>
      <c r="J1045" s="92" t="str">
        <f t="shared" si="110"/>
        <v>2106–2107</v>
      </c>
      <c r="K1045" s="92"/>
      <c r="L1045" s="103"/>
      <c r="M1045" s="92"/>
      <c r="N1045" s="101"/>
      <c r="O1045" s="93"/>
      <c r="Q1045" s="61"/>
    </row>
    <row r="1046" spans="1:17" s="55" customFormat="1" ht="20.25" customHeight="1" x14ac:dyDescent="0.2">
      <c r="A1046" s="56">
        <v>75607</v>
      </c>
      <c r="B1046" s="57">
        <f t="shared" si="106"/>
        <v>0</v>
      </c>
      <c r="C1046" s="158"/>
      <c r="D1046" s="58">
        <f t="shared" si="107"/>
        <v>0</v>
      </c>
      <c r="E1046" s="59">
        <f t="shared" si="105"/>
        <v>0</v>
      </c>
      <c r="F1046" s="58">
        <f t="shared" si="108"/>
        <v>0</v>
      </c>
      <c r="G1046" s="60" t="e">
        <f>IF(AND(C1046&lt;&gt;"",SUM(G$32:G1045)&lt;E$23),$E$23/$E$28,0)</f>
        <v>#N/A</v>
      </c>
      <c r="H1046" s="58">
        <f t="shared" si="109"/>
        <v>0</v>
      </c>
      <c r="I1046" s="58">
        <f t="shared" si="111"/>
        <v>0</v>
      </c>
      <c r="J1046" s="92" t="str">
        <f t="shared" si="110"/>
        <v>2106–2107</v>
      </c>
      <c r="K1046" s="92"/>
      <c r="L1046" s="103"/>
      <c r="M1046" s="92"/>
      <c r="N1046" s="101"/>
      <c r="O1046" s="93"/>
      <c r="Q1046" s="61"/>
    </row>
    <row r="1047" spans="1:17" s="55" customFormat="1" ht="20.25" customHeight="1" x14ac:dyDescent="0.2">
      <c r="A1047" s="56">
        <v>75638</v>
      </c>
      <c r="B1047" s="57">
        <f t="shared" si="106"/>
        <v>0</v>
      </c>
      <c r="C1047" s="158"/>
      <c r="D1047" s="58">
        <f t="shared" si="107"/>
        <v>0</v>
      </c>
      <c r="E1047" s="59">
        <f t="shared" si="105"/>
        <v>0</v>
      </c>
      <c r="F1047" s="58">
        <f t="shared" si="108"/>
        <v>0</v>
      </c>
      <c r="G1047" s="60" t="e">
        <f>IF(AND(C1047&lt;&gt;"",SUM(G$32:G1046)&lt;E$23),$E$23/$E$28,0)</f>
        <v>#N/A</v>
      </c>
      <c r="H1047" s="58">
        <f t="shared" si="109"/>
        <v>0</v>
      </c>
      <c r="I1047" s="58">
        <f t="shared" si="111"/>
        <v>0</v>
      </c>
      <c r="J1047" s="92" t="str">
        <f t="shared" si="110"/>
        <v>2106–2107</v>
      </c>
      <c r="K1047" s="92"/>
      <c r="L1047" s="103"/>
      <c r="M1047" s="92"/>
      <c r="N1047" s="101"/>
      <c r="O1047" s="93"/>
      <c r="Q1047" s="61"/>
    </row>
    <row r="1048" spans="1:17" s="55" customFormat="1" ht="20.25" customHeight="1" x14ac:dyDescent="0.2">
      <c r="A1048" s="56">
        <v>75666</v>
      </c>
      <c r="B1048" s="57">
        <f t="shared" si="106"/>
        <v>0</v>
      </c>
      <c r="C1048" s="158"/>
      <c r="D1048" s="58">
        <f t="shared" si="107"/>
        <v>0</v>
      </c>
      <c r="E1048" s="59">
        <f t="shared" si="105"/>
        <v>0</v>
      </c>
      <c r="F1048" s="58">
        <f t="shared" si="108"/>
        <v>0</v>
      </c>
      <c r="G1048" s="60" t="e">
        <f>IF(AND(C1048&lt;&gt;"",SUM(G$32:G1047)&lt;E$23),$E$23/$E$28,0)</f>
        <v>#N/A</v>
      </c>
      <c r="H1048" s="58">
        <f t="shared" si="109"/>
        <v>0</v>
      </c>
      <c r="I1048" s="58">
        <f t="shared" si="111"/>
        <v>0</v>
      </c>
      <c r="J1048" s="92" t="str">
        <f t="shared" si="110"/>
        <v>2106–2107</v>
      </c>
      <c r="K1048" s="92"/>
      <c r="L1048" s="103"/>
      <c r="M1048" s="92"/>
      <c r="N1048" s="101"/>
      <c r="O1048" s="93"/>
      <c r="Q1048" s="61"/>
    </row>
    <row r="1049" spans="1:17" s="55" customFormat="1" ht="20.25" customHeight="1" x14ac:dyDescent="0.2">
      <c r="A1049" s="56">
        <v>75697</v>
      </c>
      <c r="B1049" s="57">
        <f t="shared" si="106"/>
        <v>0</v>
      </c>
      <c r="C1049" s="158"/>
      <c r="D1049" s="58">
        <f t="shared" si="107"/>
        <v>0</v>
      </c>
      <c r="E1049" s="59">
        <f t="shared" si="105"/>
        <v>0</v>
      </c>
      <c r="F1049" s="58">
        <f t="shared" si="108"/>
        <v>0</v>
      </c>
      <c r="G1049" s="60" t="e">
        <f>IF(AND(C1049&lt;&gt;"",SUM(G$32:G1048)&lt;E$23),$E$23/$E$28,0)</f>
        <v>#N/A</v>
      </c>
      <c r="H1049" s="58">
        <f t="shared" si="109"/>
        <v>0</v>
      </c>
      <c r="I1049" s="58">
        <f t="shared" si="111"/>
        <v>0</v>
      </c>
      <c r="J1049" s="92" t="str">
        <f t="shared" si="110"/>
        <v>2106–2107</v>
      </c>
      <c r="K1049" s="92"/>
      <c r="L1049" s="103"/>
      <c r="M1049" s="92"/>
      <c r="N1049" s="101"/>
      <c r="O1049" s="93"/>
      <c r="Q1049" s="61"/>
    </row>
    <row r="1050" spans="1:17" s="55" customFormat="1" ht="20.25" customHeight="1" x14ac:dyDescent="0.2">
      <c r="A1050" s="56">
        <v>75727</v>
      </c>
      <c r="B1050" s="57">
        <f t="shared" si="106"/>
        <v>0</v>
      </c>
      <c r="C1050" s="158"/>
      <c r="D1050" s="58">
        <f t="shared" si="107"/>
        <v>0</v>
      </c>
      <c r="E1050" s="59">
        <f t="shared" si="105"/>
        <v>0</v>
      </c>
      <c r="F1050" s="58">
        <f t="shared" si="108"/>
        <v>0</v>
      </c>
      <c r="G1050" s="60" t="e">
        <f>IF(AND(C1050&lt;&gt;"",SUM(G$32:G1049)&lt;E$23),$E$23/$E$28,0)</f>
        <v>#N/A</v>
      </c>
      <c r="H1050" s="58">
        <f t="shared" si="109"/>
        <v>0</v>
      </c>
      <c r="I1050" s="58">
        <f t="shared" si="111"/>
        <v>0</v>
      </c>
      <c r="J1050" s="92" t="str">
        <f t="shared" si="110"/>
        <v>2106–2107</v>
      </c>
      <c r="K1050" s="92"/>
      <c r="L1050" s="103"/>
      <c r="M1050" s="92"/>
      <c r="N1050" s="101"/>
      <c r="O1050" s="93"/>
      <c r="Q1050" s="61"/>
    </row>
    <row r="1051" spans="1:17" s="55" customFormat="1" ht="20.25" customHeight="1" x14ac:dyDescent="0.2">
      <c r="A1051" s="56">
        <v>75758</v>
      </c>
      <c r="B1051" s="57">
        <f t="shared" si="106"/>
        <v>0</v>
      </c>
      <c r="C1051" s="158"/>
      <c r="D1051" s="58">
        <f t="shared" si="107"/>
        <v>0</v>
      </c>
      <c r="E1051" s="59">
        <f t="shared" si="105"/>
        <v>0</v>
      </c>
      <c r="F1051" s="58">
        <f t="shared" si="108"/>
        <v>0</v>
      </c>
      <c r="G1051" s="60" t="e">
        <f>IF(AND(C1051&lt;&gt;"",SUM(G$32:G1050)&lt;E$23),$E$23/$E$28,0)</f>
        <v>#N/A</v>
      </c>
      <c r="H1051" s="58">
        <f t="shared" si="109"/>
        <v>0</v>
      </c>
      <c r="I1051" s="58">
        <f t="shared" si="111"/>
        <v>0</v>
      </c>
      <c r="J1051" s="92" t="str">
        <f t="shared" si="110"/>
        <v>2106–2107</v>
      </c>
      <c r="K1051" s="92"/>
      <c r="L1051" s="103"/>
      <c r="M1051" s="92"/>
      <c r="N1051" s="101"/>
      <c r="O1051" s="93"/>
      <c r="Q1051" s="61"/>
    </row>
    <row r="1052" spans="1:17" s="55" customFormat="1" ht="20.25" customHeight="1" x14ac:dyDescent="0.2">
      <c r="A1052" s="56">
        <v>75788</v>
      </c>
      <c r="B1052" s="57">
        <f t="shared" si="106"/>
        <v>0</v>
      </c>
      <c r="C1052" s="158"/>
      <c r="D1052" s="58">
        <f t="shared" si="107"/>
        <v>0</v>
      </c>
      <c r="E1052" s="59">
        <f t="shared" si="105"/>
        <v>0</v>
      </c>
      <c r="F1052" s="58">
        <f t="shared" si="108"/>
        <v>0</v>
      </c>
      <c r="G1052" s="60" t="e">
        <f>IF(AND(C1052&lt;&gt;"",SUM(G$32:G1051)&lt;E$23),$E$23/$E$28,0)</f>
        <v>#N/A</v>
      </c>
      <c r="H1052" s="58">
        <f t="shared" si="109"/>
        <v>0</v>
      </c>
      <c r="I1052" s="58">
        <f t="shared" si="111"/>
        <v>0</v>
      </c>
      <c r="J1052" s="92" t="str">
        <f t="shared" si="110"/>
        <v>2107–2108</v>
      </c>
      <c r="K1052" s="92"/>
      <c r="L1052" s="103"/>
      <c r="M1052" s="92"/>
      <c r="N1052" s="101"/>
      <c r="O1052" s="93"/>
      <c r="Q1052" s="61"/>
    </row>
    <row r="1053" spans="1:17" s="55" customFormat="1" ht="20.25" customHeight="1" x14ac:dyDescent="0.2">
      <c r="A1053" s="56">
        <v>75819</v>
      </c>
      <c r="B1053" s="57">
        <f t="shared" si="106"/>
        <v>0</v>
      </c>
      <c r="C1053" s="158"/>
      <c r="D1053" s="58">
        <f t="shared" si="107"/>
        <v>0</v>
      </c>
      <c r="E1053" s="59">
        <f t="shared" si="105"/>
        <v>0</v>
      </c>
      <c r="F1053" s="58">
        <f t="shared" si="108"/>
        <v>0</v>
      </c>
      <c r="G1053" s="60" t="e">
        <f>IF(AND(C1053&lt;&gt;"",SUM(G$32:G1052)&lt;E$23),$E$23/$E$28,0)</f>
        <v>#N/A</v>
      </c>
      <c r="H1053" s="58">
        <f t="shared" si="109"/>
        <v>0</v>
      </c>
      <c r="I1053" s="58">
        <f t="shared" si="111"/>
        <v>0</v>
      </c>
      <c r="J1053" s="92" t="str">
        <f t="shared" si="110"/>
        <v>2107–2108</v>
      </c>
      <c r="K1053" s="92"/>
      <c r="L1053" s="103"/>
      <c r="M1053" s="92"/>
      <c r="N1053" s="101"/>
      <c r="O1053" s="93"/>
      <c r="Q1053" s="61"/>
    </row>
    <row r="1054" spans="1:17" s="55" customFormat="1" ht="20.25" customHeight="1" x14ac:dyDescent="0.2">
      <c r="A1054" s="56">
        <v>75850</v>
      </c>
      <c r="B1054" s="57">
        <f t="shared" si="106"/>
        <v>0</v>
      </c>
      <c r="C1054" s="158"/>
      <c r="D1054" s="58">
        <f t="shared" si="107"/>
        <v>0</v>
      </c>
      <c r="E1054" s="59">
        <f t="shared" si="105"/>
        <v>0</v>
      </c>
      <c r="F1054" s="58">
        <f t="shared" si="108"/>
        <v>0</v>
      </c>
      <c r="G1054" s="60" t="e">
        <f>IF(AND(C1054&lt;&gt;"",SUM(G$32:G1053)&lt;E$23),$E$23/$E$28,0)</f>
        <v>#N/A</v>
      </c>
      <c r="H1054" s="58">
        <f t="shared" si="109"/>
        <v>0</v>
      </c>
      <c r="I1054" s="58">
        <f t="shared" si="111"/>
        <v>0</v>
      </c>
      <c r="J1054" s="92" t="str">
        <f t="shared" si="110"/>
        <v>2107–2108</v>
      </c>
      <c r="K1054" s="92"/>
      <c r="L1054" s="103"/>
      <c r="M1054" s="92"/>
      <c r="N1054" s="101"/>
      <c r="O1054" s="93"/>
      <c r="Q1054" s="61"/>
    </row>
    <row r="1055" spans="1:17" s="55" customFormat="1" ht="20.25" customHeight="1" x14ac:dyDescent="0.2">
      <c r="A1055" s="56">
        <v>75880</v>
      </c>
      <c r="B1055" s="57">
        <f t="shared" si="106"/>
        <v>0</v>
      </c>
      <c r="C1055" s="158"/>
      <c r="D1055" s="58">
        <f t="shared" si="107"/>
        <v>0</v>
      </c>
      <c r="E1055" s="59">
        <f t="shared" si="105"/>
        <v>0</v>
      </c>
      <c r="F1055" s="58">
        <f t="shared" si="108"/>
        <v>0</v>
      </c>
      <c r="G1055" s="60" t="e">
        <f>IF(AND(C1055&lt;&gt;"",SUM(G$32:G1054)&lt;E$23),$E$23/$E$28,0)</f>
        <v>#N/A</v>
      </c>
      <c r="H1055" s="58">
        <f t="shared" si="109"/>
        <v>0</v>
      </c>
      <c r="I1055" s="58">
        <f t="shared" si="111"/>
        <v>0</v>
      </c>
      <c r="J1055" s="92" t="str">
        <f t="shared" si="110"/>
        <v>2107–2108</v>
      </c>
      <c r="K1055" s="92"/>
      <c r="L1055" s="103"/>
      <c r="M1055" s="92"/>
      <c r="N1055" s="101"/>
      <c r="O1055" s="93"/>
      <c r="Q1055" s="61"/>
    </row>
    <row r="1056" spans="1:17" s="55" customFormat="1" ht="20.25" customHeight="1" x14ac:dyDescent="0.2">
      <c r="A1056" s="56">
        <v>75911</v>
      </c>
      <c r="B1056" s="57">
        <f t="shared" si="106"/>
        <v>0</v>
      </c>
      <c r="C1056" s="158"/>
      <c r="D1056" s="58">
        <f t="shared" si="107"/>
        <v>0</v>
      </c>
      <c r="E1056" s="59">
        <f t="shared" ref="E1056:E1119" si="112">C1056-D1056</f>
        <v>0</v>
      </c>
      <c r="F1056" s="58">
        <f t="shared" si="108"/>
        <v>0</v>
      </c>
      <c r="G1056" s="60" t="e">
        <f>IF(AND(C1056&lt;&gt;"",SUM(G$32:G1055)&lt;E$23),$E$23/$E$28,0)</f>
        <v>#N/A</v>
      </c>
      <c r="H1056" s="58">
        <f t="shared" si="109"/>
        <v>0</v>
      </c>
      <c r="I1056" s="58">
        <f t="shared" si="111"/>
        <v>0</v>
      </c>
      <c r="J1056" s="92" t="str">
        <f t="shared" si="110"/>
        <v>2107–2108</v>
      </c>
      <c r="K1056" s="92"/>
      <c r="L1056" s="103"/>
      <c r="M1056" s="92"/>
      <c r="N1056" s="101"/>
      <c r="O1056" s="93"/>
      <c r="Q1056" s="61"/>
    </row>
    <row r="1057" spans="1:17" s="55" customFormat="1" ht="20.25" customHeight="1" x14ac:dyDescent="0.2">
      <c r="A1057" s="56">
        <v>75941</v>
      </c>
      <c r="B1057" s="57">
        <f t="shared" ref="B1057:B1120" si="113">IF(C1057&gt;0,C1057*-1,C1057)</f>
        <v>0</v>
      </c>
      <c r="C1057" s="158"/>
      <c r="D1057" s="58">
        <f t="shared" ref="D1057:D1120" si="114">IF(C1057="",0,IF($E$14="Beginning",IF(C1056&lt;&gt;"",$F1056*$E$7/12,0),IF(C1056&lt;&gt;"",$F1056*$E$7/12,$E$21*$E$7/12)))</f>
        <v>0</v>
      </c>
      <c r="E1057" s="59">
        <f t="shared" si="112"/>
        <v>0</v>
      </c>
      <c r="F1057" s="58">
        <f t="shared" ref="F1057:F1120" si="115">IF(C1057="",0,IF(C1056="",$E$21-E1057,IF(C1057&lt;&gt;"",F1056-E1057)))</f>
        <v>0</v>
      </c>
      <c r="G1057" s="60" t="e">
        <f>IF(AND(C1057&lt;&gt;"",SUM(G$32:G1056)&lt;E$23),$E$23/$E$28,0)</f>
        <v>#N/A</v>
      </c>
      <c r="H1057" s="58">
        <f t="shared" ref="H1057:H1120" si="116">IF(C1057&lt;&gt;"",G1057+H1056,0)</f>
        <v>0</v>
      </c>
      <c r="I1057" s="58">
        <f t="shared" si="111"/>
        <v>0</v>
      </c>
      <c r="J1057" s="92" t="str">
        <f t="shared" ref="J1057:J1120" si="117">IF(OR(MONTH(A1057)=1,MONTH(A1057)=2,MONTH(A1057)=3,MONTH(A1057)=4,MONTH(A1057)=5,MONTH(A1057)=6),YEAR(A1057)-1&amp;"–"&amp;YEAR(A1057),YEAR(A1057)&amp;"–"&amp;YEAR(A1057)+1)</f>
        <v>2107–2108</v>
      </c>
      <c r="K1057" s="92"/>
      <c r="L1057" s="103"/>
      <c r="M1057" s="92"/>
      <c r="N1057" s="101"/>
      <c r="O1057" s="93"/>
      <c r="Q1057" s="61"/>
    </row>
    <row r="1058" spans="1:17" s="55" customFormat="1" ht="20.25" customHeight="1" x14ac:dyDescent="0.2">
      <c r="A1058" s="56">
        <v>75972</v>
      </c>
      <c r="B1058" s="57">
        <f t="shared" si="113"/>
        <v>0</v>
      </c>
      <c r="C1058" s="158"/>
      <c r="D1058" s="58">
        <f t="shared" si="114"/>
        <v>0</v>
      </c>
      <c r="E1058" s="59">
        <f t="shared" si="112"/>
        <v>0</v>
      </c>
      <c r="F1058" s="58">
        <f t="shared" si="115"/>
        <v>0</v>
      </c>
      <c r="G1058" s="60" t="e">
        <f>IF(AND(C1058&lt;&gt;"",SUM(G$32:G1057)&lt;E$23),$E$23/$E$28,0)</f>
        <v>#N/A</v>
      </c>
      <c r="H1058" s="58">
        <f t="shared" si="116"/>
        <v>0</v>
      </c>
      <c r="I1058" s="58">
        <f t="shared" si="111"/>
        <v>0</v>
      </c>
      <c r="J1058" s="92" t="str">
        <f t="shared" si="117"/>
        <v>2107–2108</v>
      </c>
      <c r="K1058" s="92"/>
      <c r="L1058" s="103"/>
      <c r="M1058" s="92"/>
      <c r="N1058" s="101"/>
      <c r="O1058" s="93"/>
      <c r="Q1058" s="61"/>
    </row>
    <row r="1059" spans="1:17" s="55" customFormat="1" ht="20.25" customHeight="1" x14ac:dyDescent="0.2">
      <c r="A1059" s="56">
        <v>76003</v>
      </c>
      <c r="B1059" s="57">
        <f t="shared" si="113"/>
        <v>0</v>
      </c>
      <c r="C1059" s="158"/>
      <c r="D1059" s="58">
        <f t="shared" si="114"/>
        <v>0</v>
      </c>
      <c r="E1059" s="59">
        <f t="shared" si="112"/>
        <v>0</v>
      </c>
      <c r="F1059" s="58">
        <f t="shared" si="115"/>
        <v>0</v>
      </c>
      <c r="G1059" s="60" t="e">
        <f>IF(AND(C1059&lt;&gt;"",SUM(G$32:G1058)&lt;E$23),$E$23/$E$28,0)</f>
        <v>#N/A</v>
      </c>
      <c r="H1059" s="58">
        <f t="shared" si="116"/>
        <v>0</v>
      </c>
      <c r="I1059" s="58">
        <f t="shared" ref="I1059:I1122" si="118">IF(C1059&lt;&gt;"",$E$23-H1059,0)</f>
        <v>0</v>
      </c>
      <c r="J1059" s="92" t="str">
        <f t="shared" si="117"/>
        <v>2107–2108</v>
      </c>
      <c r="K1059" s="92"/>
      <c r="L1059" s="103"/>
      <c r="M1059" s="92"/>
      <c r="N1059" s="101"/>
      <c r="O1059" s="93"/>
      <c r="Q1059" s="61"/>
    </row>
    <row r="1060" spans="1:17" s="55" customFormat="1" ht="20.25" customHeight="1" x14ac:dyDescent="0.2">
      <c r="A1060" s="56">
        <v>76032</v>
      </c>
      <c r="B1060" s="57">
        <f t="shared" si="113"/>
        <v>0</v>
      </c>
      <c r="C1060" s="158"/>
      <c r="D1060" s="58">
        <f t="shared" si="114"/>
        <v>0</v>
      </c>
      <c r="E1060" s="59">
        <f t="shared" si="112"/>
        <v>0</v>
      </c>
      <c r="F1060" s="58">
        <f t="shared" si="115"/>
        <v>0</v>
      </c>
      <c r="G1060" s="60" t="e">
        <f>IF(AND(C1060&lt;&gt;"",SUM(G$32:G1059)&lt;E$23),$E$23/$E$28,0)</f>
        <v>#N/A</v>
      </c>
      <c r="H1060" s="58">
        <f t="shared" si="116"/>
        <v>0</v>
      </c>
      <c r="I1060" s="58">
        <f t="shared" si="118"/>
        <v>0</v>
      </c>
      <c r="J1060" s="92" t="str">
        <f t="shared" si="117"/>
        <v>2107–2108</v>
      </c>
      <c r="K1060" s="92"/>
      <c r="L1060" s="103"/>
      <c r="M1060" s="92"/>
      <c r="N1060" s="101"/>
      <c r="O1060" s="93"/>
      <c r="Q1060" s="61"/>
    </row>
    <row r="1061" spans="1:17" s="55" customFormat="1" ht="20.25" customHeight="1" x14ac:dyDescent="0.2">
      <c r="A1061" s="56">
        <v>76063</v>
      </c>
      <c r="B1061" s="57">
        <f t="shared" si="113"/>
        <v>0</v>
      </c>
      <c r="C1061" s="158"/>
      <c r="D1061" s="58">
        <f t="shared" si="114"/>
        <v>0</v>
      </c>
      <c r="E1061" s="59">
        <f t="shared" si="112"/>
        <v>0</v>
      </c>
      <c r="F1061" s="58">
        <f t="shared" si="115"/>
        <v>0</v>
      </c>
      <c r="G1061" s="60" t="e">
        <f>IF(AND(C1061&lt;&gt;"",SUM(G$32:G1060)&lt;E$23),$E$23/$E$28,0)</f>
        <v>#N/A</v>
      </c>
      <c r="H1061" s="58">
        <f t="shared" si="116"/>
        <v>0</v>
      </c>
      <c r="I1061" s="58">
        <f t="shared" si="118"/>
        <v>0</v>
      </c>
      <c r="J1061" s="92" t="str">
        <f t="shared" si="117"/>
        <v>2107–2108</v>
      </c>
      <c r="K1061" s="92"/>
      <c r="L1061" s="103"/>
      <c r="M1061" s="92"/>
      <c r="N1061" s="101"/>
      <c r="O1061" s="93"/>
      <c r="Q1061" s="61"/>
    </row>
    <row r="1062" spans="1:17" s="55" customFormat="1" ht="20.25" customHeight="1" x14ac:dyDescent="0.2">
      <c r="A1062" s="56">
        <v>76093</v>
      </c>
      <c r="B1062" s="57">
        <f t="shared" si="113"/>
        <v>0</v>
      </c>
      <c r="C1062" s="158"/>
      <c r="D1062" s="58">
        <f t="shared" si="114"/>
        <v>0</v>
      </c>
      <c r="E1062" s="59">
        <f t="shared" si="112"/>
        <v>0</v>
      </c>
      <c r="F1062" s="58">
        <f t="shared" si="115"/>
        <v>0</v>
      </c>
      <c r="G1062" s="60" t="e">
        <f>IF(AND(C1062&lt;&gt;"",SUM(G$32:G1061)&lt;E$23),$E$23/$E$28,0)</f>
        <v>#N/A</v>
      </c>
      <c r="H1062" s="58">
        <f t="shared" si="116"/>
        <v>0</v>
      </c>
      <c r="I1062" s="58">
        <f t="shared" si="118"/>
        <v>0</v>
      </c>
      <c r="J1062" s="92" t="str">
        <f t="shared" si="117"/>
        <v>2107–2108</v>
      </c>
      <c r="K1062" s="92"/>
      <c r="L1062" s="103"/>
      <c r="M1062" s="92"/>
      <c r="N1062" s="101"/>
      <c r="O1062" s="93"/>
      <c r="Q1062" s="61"/>
    </row>
    <row r="1063" spans="1:17" s="55" customFormat="1" ht="20.25" customHeight="1" x14ac:dyDescent="0.2">
      <c r="A1063" s="56">
        <v>76124</v>
      </c>
      <c r="B1063" s="57">
        <f t="shared" si="113"/>
        <v>0</v>
      </c>
      <c r="C1063" s="158"/>
      <c r="D1063" s="58">
        <f t="shared" si="114"/>
        <v>0</v>
      </c>
      <c r="E1063" s="59">
        <f t="shared" si="112"/>
        <v>0</v>
      </c>
      <c r="F1063" s="58">
        <f t="shared" si="115"/>
        <v>0</v>
      </c>
      <c r="G1063" s="60" t="e">
        <f>IF(AND(C1063&lt;&gt;"",SUM(G$32:G1062)&lt;E$23),$E$23/$E$28,0)</f>
        <v>#N/A</v>
      </c>
      <c r="H1063" s="58">
        <f t="shared" si="116"/>
        <v>0</v>
      </c>
      <c r="I1063" s="58">
        <f t="shared" si="118"/>
        <v>0</v>
      </c>
      <c r="J1063" s="92" t="str">
        <f t="shared" si="117"/>
        <v>2107–2108</v>
      </c>
      <c r="K1063" s="92"/>
      <c r="L1063" s="103"/>
      <c r="M1063" s="92"/>
      <c r="N1063" s="101"/>
      <c r="O1063" s="93"/>
      <c r="Q1063" s="61"/>
    </row>
    <row r="1064" spans="1:17" s="55" customFormat="1" ht="20.25" customHeight="1" x14ac:dyDescent="0.2">
      <c r="A1064" s="56">
        <v>76154</v>
      </c>
      <c r="B1064" s="57">
        <f t="shared" si="113"/>
        <v>0</v>
      </c>
      <c r="C1064" s="158"/>
      <c r="D1064" s="58">
        <f t="shared" si="114"/>
        <v>0</v>
      </c>
      <c r="E1064" s="59">
        <f t="shared" si="112"/>
        <v>0</v>
      </c>
      <c r="F1064" s="58">
        <f t="shared" si="115"/>
        <v>0</v>
      </c>
      <c r="G1064" s="60" t="e">
        <f>IF(AND(C1064&lt;&gt;"",SUM(G$32:G1063)&lt;E$23),$E$23/$E$28,0)</f>
        <v>#N/A</v>
      </c>
      <c r="H1064" s="58">
        <f t="shared" si="116"/>
        <v>0</v>
      </c>
      <c r="I1064" s="58">
        <f t="shared" si="118"/>
        <v>0</v>
      </c>
      <c r="J1064" s="92" t="str">
        <f t="shared" si="117"/>
        <v>2108–2109</v>
      </c>
      <c r="K1064" s="92"/>
      <c r="L1064" s="103"/>
      <c r="M1064" s="92"/>
      <c r="N1064" s="101"/>
      <c r="O1064" s="93"/>
      <c r="Q1064" s="61"/>
    </row>
    <row r="1065" spans="1:17" s="55" customFormat="1" ht="20.25" customHeight="1" x14ac:dyDescent="0.2">
      <c r="A1065" s="56">
        <v>76185</v>
      </c>
      <c r="B1065" s="57">
        <f t="shared" si="113"/>
        <v>0</v>
      </c>
      <c r="C1065" s="158"/>
      <c r="D1065" s="58">
        <f t="shared" si="114"/>
        <v>0</v>
      </c>
      <c r="E1065" s="59">
        <f t="shared" si="112"/>
        <v>0</v>
      </c>
      <c r="F1065" s="58">
        <f t="shared" si="115"/>
        <v>0</v>
      </c>
      <c r="G1065" s="60" t="e">
        <f>IF(AND(C1065&lt;&gt;"",SUM(G$32:G1064)&lt;E$23),$E$23/$E$28,0)</f>
        <v>#N/A</v>
      </c>
      <c r="H1065" s="58">
        <f t="shared" si="116"/>
        <v>0</v>
      </c>
      <c r="I1065" s="58">
        <f t="shared" si="118"/>
        <v>0</v>
      </c>
      <c r="J1065" s="92" t="str">
        <f t="shared" si="117"/>
        <v>2108–2109</v>
      </c>
      <c r="K1065" s="92"/>
      <c r="L1065" s="103"/>
      <c r="M1065" s="92"/>
      <c r="N1065" s="101"/>
      <c r="O1065" s="93"/>
      <c r="Q1065" s="61"/>
    </row>
    <row r="1066" spans="1:17" s="55" customFormat="1" ht="20.25" customHeight="1" x14ac:dyDescent="0.2">
      <c r="A1066" s="56">
        <v>76216</v>
      </c>
      <c r="B1066" s="57">
        <f t="shared" si="113"/>
        <v>0</v>
      </c>
      <c r="C1066" s="158"/>
      <c r="D1066" s="58">
        <f t="shared" si="114"/>
        <v>0</v>
      </c>
      <c r="E1066" s="59">
        <f t="shared" si="112"/>
        <v>0</v>
      </c>
      <c r="F1066" s="58">
        <f t="shared" si="115"/>
        <v>0</v>
      </c>
      <c r="G1066" s="60" t="e">
        <f>IF(AND(C1066&lt;&gt;"",SUM(G$32:G1065)&lt;E$23),$E$23/$E$28,0)</f>
        <v>#N/A</v>
      </c>
      <c r="H1066" s="58">
        <f t="shared" si="116"/>
        <v>0</v>
      </c>
      <c r="I1066" s="58">
        <f t="shared" si="118"/>
        <v>0</v>
      </c>
      <c r="J1066" s="92" t="str">
        <f t="shared" si="117"/>
        <v>2108–2109</v>
      </c>
      <c r="K1066" s="92"/>
      <c r="L1066" s="103"/>
      <c r="M1066" s="92"/>
      <c r="N1066" s="101"/>
      <c r="O1066" s="93"/>
      <c r="Q1066" s="61"/>
    </row>
    <row r="1067" spans="1:17" s="55" customFormat="1" ht="20.25" customHeight="1" x14ac:dyDescent="0.2">
      <c r="A1067" s="56">
        <v>76246</v>
      </c>
      <c r="B1067" s="57">
        <f t="shared" si="113"/>
        <v>0</v>
      </c>
      <c r="C1067" s="158"/>
      <c r="D1067" s="58">
        <f t="shared" si="114"/>
        <v>0</v>
      </c>
      <c r="E1067" s="59">
        <f t="shared" si="112"/>
        <v>0</v>
      </c>
      <c r="F1067" s="58">
        <f t="shared" si="115"/>
        <v>0</v>
      </c>
      <c r="G1067" s="60" t="e">
        <f>IF(AND(C1067&lt;&gt;"",SUM(G$32:G1066)&lt;E$23),$E$23/$E$28,0)</f>
        <v>#N/A</v>
      </c>
      <c r="H1067" s="58">
        <f t="shared" si="116"/>
        <v>0</v>
      </c>
      <c r="I1067" s="58">
        <f t="shared" si="118"/>
        <v>0</v>
      </c>
      <c r="J1067" s="92" t="str">
        <f t="shared" si="117"/>
        <v>2108–2109</v>
      </c>
      <c r="K1067" s="92"/>
      <c r="L1067" s="103"/>
      <c r="M1067" s="92"/>
      <c r="N1067" s="101"/>
      <c r="O1067" s="93"/>
      <c r="Q1067" s="61"/>
    </row>
    <row r="1068" spans="1:17" s="55" customFormat="1" ht="20.25" customHeight="1" x14ac:dyDescent="0.2">
      <c r="A1068" s="56">
        <v>76277</v>
      </c>
      <c r="B1068" s="57">
        <f t="shared" si="113"/>
        <v>0</v>
      </c>
      <c r="C1068" s="158"/>
      <c r="D1068" s="58">
        <f t="shared" si="114"/>
        <v>0</v>
      </c>
      <c r="E1068" s="59">
        <f t="shared" si="112"/>
        <v>0</v>
      </c>
      <c r="F1068" s="58">
        <f t="shared" si="115"/>
        <v>0</v>
      </c>
      <c r="G1068" s="60" t="e">
        <f>IF(AND(C1068&lt;&gt;"",SUM(G$32:G1067)&lt;E$23),$E$23/$E$28,0)</f>
        <v>#N/A</v>
      </c>
      <c r="H1068" s="58">
        <f t="shared" si="116"/>
        <v>0</v>
      </c>
      <c r="I1068" s="58">
        <f t="shared" si="118"/>
        <v>0</v>
      </c>
      <c r="J1068" s="92" t="str">
        <f t="shared" si="117"/>
        <v>2108–2109</v>
      </c>
      <c r="K1068" s="92"/>
      <c r="L1068" s="103"/>
      <c r="M1068" s="92"/>
      <c r="N1068" s="101"/>
      <c r="O1068" s="93"/>
      <c r="Q1068" s="61"/>
    </row>
    <row r="1069" spans="1:17" s="55" customFormat="1" ht="20.25" customHeight="1" x14ac:dyDescent="0.2">
      <c r="A1069" s="56">
        <v>76307</v>
      </c>
      <c r="B1069" s="57">
        <f t="shared" si="113"/>
        <v>0</v>
      </c>
      <c r="C1069" s="158"/>
      <c r="D1069" s="58">
        <f t="shared" si="114"/>
        <v>0</v>
      </c>
      <c r="E1069" s="59">
        <f t="shared" si="112"/>
        <v>0</v>
      </c>
      <c r="F1069" s="58">
        <f t="shared" si="115"/>
        <v>0</v>
      </c>
      <c r="G1069" s="60" t="e">
        <f>IF(AND(C1069&lt;&gt;"",SUM(G$32:G1068)&lt;E$23),$E$23/$E$28,0)</f>
        <v>#N/A</v>
      </c>
      <c r="H1069" s="58">
        <f t="shared" si="116"/>
        <v>0</v>
      </c>
      <c r="I1069" s="58">
        <f t="shared" si="118"/>
        <v>0</v>
      </c>
      <c r="J1069" s="92" t="str">
        <f t="shared" si="117"/>
        <v>2108–2109</v>
      </c>
      <c r="K1069" s="92"/>
      <c r="L1069" s="103"/>
      <c r="M1069" s="92"/>
      <c r="N1069" s="101"/>
      <c r="O1069" s="93"/>
      <c r="Q1069" s="61"/>
    </row>
    <row r="1070" spans="1:17" s="55" customFormat="1" ht="20.25" customHeight="1" x14ac:dyDescent="0.2">
      <c r="A1070" s="56">
        <v>76338</v>
      </c>
      <c r="B1070" s="57">
        <f t="shared" si="113"/>
        <v>0</v>
      </c>
      <c r="C1070" s="158"/>
      <c r="D1070" s="58">
        <f t="shared" si="114"/>
        <v>0</v>
      </c>
      <c r="E1070" s="59">
        <f t="shared" si="112"/>
        <v>0</v>
      </c>
      <c r="F1070" s="58">
        <f t="shared" si="115"/>
        <v>0</v>
      </c>
      <c r="G1070" s="60" t="e">
        <f>IF(AND(C1070&lt;&gt;"",SUM(G$32:G1069)&lt;E$23),$E$23/$E$28,0)</f>
        <v>#N/A</v>
      </c>
      <c r="H1070" s="58">
        <f t="shared" si="116"/>
        <v>0</v>
      </c>
      <c r="I1070" s="58">
        <f t="shared" si="118"/>
        <v>0</v>
      </c>
      <c r="J1070" s="92" t="str">
        <f t="shared" si="117"/>
        <v>2108–2109</v>
      </c>
      <c r="K1070" s="92"/>
      <c r="L1070" s="103"/>
      <c r="M1070" s="92"/>
      <c r="N1070" s="101"/>
      <c r="O1070" s="93"/>
      <c r="Q1070" s="61"/>
    </row>
    <row r="1071" spans="1:17" s="55" customFormat="1" ht="20.25" customHeight="1" x14ac:dyDescent="0.2">
      <c r="A1071" s="56">
        <v>76369</v>
      </c>
      <c r="B1071" s="57">
        <f t="shared" si="113"/>
        <v>0</v>
      </c>
      <c r="C1071" s="158"/>
      <c r="D1071" s="58">
        <f t="shared" si="114"/>
        <v>0</v>
      </c>
      <c r="E1071" s="59">
        <f t="shared" si="112"/>
        <v>0</v>
      </c>
      <c r="F1071" s="58">
        <f t="shared" si="115"/>
        <v>0</v>
      </c>
      <c r="G1071" s="60" t="e">
        <f>IF(AND(C1071&lt;&gt;"",SUM(G$32:G1070)&lt;E$23),$E$23/$E$28,0)</f>
        <v>#N/A</v>
      </c>
      <c r="H1071" s="58">
        <f t="shared" si="116"/>
        <v>0</v>
      </c>
      <c r="I1071" s="58">
        <f t="shared" si="118"/>
        <v>0</v>
      </c>
      <c r="J1071" s="92" t="str">
        <f t="shared" si="117"/>
        <v>2108–2109</v>
      </c>
      <c r="K1071" s="92"/>
      <c r="L1071" s="103"/>
      <c r="M1071" s="92"/>
      <c r="N1071" s="101"/>
      <c r="O1071" s="93"/>
      <c r="Q1071" s="61"/>
    </row>
    <row r="1072" spans="1:17" s="55" customFormat="1" ht="20.25" customHeight="1" x14ac:dyDescent="0.2">
      <c r="A1072" s="56">
        <v>76397</v>
      </c>
      <c r="B1072" s="57">
        <f t="shared" si="113"/>
        <v>0</v>
      </c>
      <c r="C1072" s="158"/>
      <c r="D1072" s="58">
        <f t="shared" si="114"/>
        <v>0</v>
      </c>
      <c r="E1072" s="59">
        <f t="shared" si="112"/>
        <v>0</v>
      </c>
      <c r="F1072" s="58">
        <f t="shared" si="115"/>
        <v>0</v>
      </c>
      <c r="G1072" s="60" t="e">
        <f>IF(AND(C1072&lt;&gt;"",SUM(G$32:G1071)&lt;E$23),$E$23/$E$28,0)</f>
        <v>#N/A</v>
      </c>
      <c r="H1072" s="58">
        <f t="shared" si="116"/>
        <v>0</v>
      </c>
      <c r="I1072" s="58">
        <f t="shared" si="118"/>
        <v>0</v>
      </c>
      <c r="J1072" s="92" t="str">
        <f t="shared" si="117"/>
        <v>2108–2109</v>
      </c>
      <c r="K1072" s="92"/>
      <c r="L1072" s="103"/>
      <c r="M1072" s="92"/>
      <c r="N1072" s="101"/>
      <c r="O1072" s="93"/>
      <c r="Q1072" s="61"/>
    </row>
    <row r="1073" spans="1:17" s="55" customFormat="1" ht="20.25" customHeight="1" x14ac:dyDescent="0.2">
      <c r="A1073" s="56">
        <v>76428</v>
      </c>
      <c r="B1073" s="57">
        <f t="shared" si="113"/>
        <v>0</v>
      </c>
      <c r="C1073" s="158"/>
      <c r="D1073" s="58">
        <f t="shared" si="114"/>
        <v>0</v>
      </c>
      <c r="E1073" s="59">
        <f t="shared" si="112"/>
        <v>0</v>
      </c>
      <c r="F1073" s="58">
        <f t="shared" si="115"/>
        <v>0</v>
      </c>
      <c r="G1073" s="60" t="e">
        <f>IF(AND(C1073&lt;&gt;"",SUM(G$32:G1072)&lt;E$23),$E$23/$E$28,0)</f>
        <v>#N/A</v>
      </c>
      <c r="H1073" s="58">
        <f t="shared" si="116"/>
        <v>0</v>
      </c>
      <c r="I1073" s="58">
        <f t="shared" si="118"/>
        <v>0</v>
      </c>
      <c r="J1073" s="92" t="str">
        <f t="shared" si="117"/>
        <v>2108–2109</v>
      </c>
      <c r="K1073" s="92"/>
      <c r="L1073" s="103"/>
      <c r="M1073" s="92"/>
      <c r="N1073" s="101"/>
      <c r="O1073" s="93"/>
      <c r="Q1073" s="61"/>
    </row>
    <row r="1074" spans="1:17" s="55" customFormat="1" ht="20.25" customHeight="1" x14ac:dyDescent="0.2">
      <c r="A1074" s="56">
        <v>76458</v>
      </c>
      <c r="B1074" s="57">
        <f t="shared" si="113"/>
        <v>0</v>
      </c>
      <c r="C1074" s="158"/>
      <c r="D1074" s="58">
        <f t="shared" si="114"/>
        <v>0</v>
      </c>
      <c r="E1074" s="59">
        <f t="shared" si="112"/>
        <v>0</v>
      </c>
      <c r="F1074" s="58">
        <f t="shared" si="115"/>
        <v>0</v>
      </c>
      <c r="G1074" s="60" t="e">
        <f>IF(AND(C1074&lt;&gt;"",SUM(G$32:G1073)&lt;E$23),$E$23/$E$28,0)</f>
        <v>#N/A</v>
      </c>
      <c r="H1074" s="58">
        <f t="shared" si="116"/>
        <v>0</v>
      </c>
      <c r="I1074" s="58">
        <f t="shared" si="118"/>
        <v>0</v>
      </c>
      <c r="J1074" s="92" t="str">
        <f t="shared" si="117"/>
        <v>2108–2109</v>
      </c>
      <c r="K1074" s="92"/>
      <c r="L1074" s="103"/>
      <c r="M1074" s="92"/>
      <c r="N1074" s="101"/>
      <c r="O1074" s="93"/>
      <c r="Q1074" s="61"/>
    </row>
    <row r="1075" spans="1:17" s="55" customFormat="1" ht="20.25" customHeight="1" x14ac:dyDescent="0.2">
      <c r="A1075" s="56">
        <v>76489</v>
      </c>
      <c r="B1075" s="57">
        <f t="shared" si="113"/>
        <v>0</v>
      </c>
      <c r="C1075" s="158"/>
      <c r="D1075" s="58">
        <f t="shared" si="114"/>
        <v>0</v>
      </c>
      <c r="E1075" s="59">
        <f t="shared" si="112"/>
        <v>0</v>
      </c>
      <c r="F1075" s="58">
        <f t="shared" si="115"/>
        <v>0</v>
      </c>
      <c r="G1075" s="60" t="e">
        <f>IF(AND(C1075&lt;&gt;"",SUM(G$32:G1074)&lt;E$23),$E$23/$E$28,0)</f>
        <v>#N/A</v>
      </c>
      <c r="H1075" s="58">
        <f t="shared" si="116"/>
        <v>0</v>
      </c>
      <c r="I1075" s="58">
        <f t="shared" si="118"/>
        <v>0</v>
      </c>
      <c r="J1075" s="92" t="str">
        <f t="shared" si="117"/>
        <v>2108–2109</v>
      </c>
      <c r="K1075" s="92"/>
      <c r="L1075" s="103"/>
      <c r="M1075" s="92"/>
      <c r="N1075" s="101"/>
      <c r="O1075" s="93"/>
      <c r="Q1075" s="61"/>
    </row>
    <row r="1076" spans="1:17" s="55" customFormat="1" ht="20.25" customHeight="1" x14ac:dyDescent="0.2">
      <c r="A1076" s="56">
        <v>76519</v>
      </c>
      <c r="B1076" s="57">
        <f t="shared" si="113"/>
        <v>0</v>
      </c>
      <c r="C1076" s="158"/>
      <c r="D1076" s="58">
        <f t="shared" si="114"/>
        <v>0</v>
      </c>
      <c r="E1076" s="59">
        <f t="shared" si="112"/>
        <v>0</v>
      </c>
      <c r="F1076" s="58">
        <f t="shared" si="115"/>
        <v>0</v>
      </c>
      <c r="G1076" s="60" t="e">
        <f>IF(AND(C1076&lt;&gt;"",SUM(G$32:G1075)&lt;E$23),$E$23/$E$28,0)</f>
        <v>#N/A</v>
      </c>
      <c r="H1076" s="58">
        <f t="shared" si="116"/>
        <v>0</v>
      </c>
      <c r="I1076" s="58">
        <f t="shared" si="118"/>
        <v>0</v>
      </c>
      <c r="J1076" s="92" t="str">
        <f t="shared" si="117"/>
        <v>2109–2110</v>
      </c>
      <c r="K1076" s="92"/>
      <c r="L1076" s="103"/>
      <c r="M1076" s="92"/>
      <c r="N1076" s="101"/>
      <c r="O1076" s="93"/>
      <c r="Q1076" s="61"/>
    </row>
    <row r="1077" spans="1:17" s="55" customFormat="1" ht="20.25" customHeight="1" x14ac:dyDescent="0.2">
      <c r="A1077" s="56">
        <v>76550</v>
      </c>
      <c r="B1077" s="57">
        <f t="shared" si="113"/>
        <v>0</v>
      </c>
      <c r="C1077" s="158"/>
      <c r="D1077" s="58">
        <f t="shared" si="114"/>
        <v>0</v>
      </c>
      <c r="E1077" s="59">
        <f t="shared" si="112"/>
        <v>0</v>
      </c>
      <c r="F1077" s="58">
        <f t="shared" si="115"/>
        <v>0</v>
      </c>
      <c r="G1077" s="60" t="e">
        <f>IF(AND(C1077&lt;&gt;"",SUM(G$32:G1076)&lt;E$23),$E$23/$E$28,0)</f>
        <v>#N/A</v>
      </c>
      <c r="H1077" s="58">
        <f t="shared" si="116"/>
        <v>0</v>
      </c>
      <c r="I1077" s="58">
        <f t="shared" si="118"/>
        <v>0</v>
      </c>
      <c r="J1077" s="92" t="str">
        <f t="shared" si="117"/>
        <v>2109–2110</v>
      </c>
      <c r="K1077" s="92"/>
      <c r="L1077" s="103"/>
      <c r="M1077" s="92"/>
      <c r="N1077" s="101"/>
      <c r="O1077" s="93"/>
      <c r="Q1077" s="61"/>
    </row>
    <row r="1078" spans="1:17" s="55" customFormat="1" ht="20.25" customHeight="1" x14ac:dyDescent="0.2">
      <c r="A1078" s="56">
        <v>76581</v>
      </c>
      <c r="B1078" s="57">
        <f t="shared" si="113"/>
        <v>0</v>
      </c>
      <c r="C1078" s="158"/>
      <c r="D1078" s="58">
        <f t="shared" si="114"/>
        <v>0</v>
      </c>
      <c r="E1078" s="59">
        <f t="shared" si="112"/>
        <v>0</v>
      </c>
      <c r="F1078" s="58">
        <f t="shared" si="115"/>
        <v>0</v>
      </c>
      <c r="G1078" s="60" t="e">
        <f>IF(AND(C1078&lt;&gt;"",SUM(G$32:G1077)&lt;E$23),$E$23/$E$28,0)</f>
        <v>#N/A</v>
      </c>
      <c r="H1078" s="58">
        <f t="shared" si="116"/>
        <v>0</v>
      </c>
      <c r="I1078" s="58">
        <f t="shared" si="118"/>
        <v>0</v>
      </c>
      <c r="J1078" s="92" t="str">
        <f t="shared" si="117"/>
        <v>2109–2110</v>
      </c>
      <c r="K1078" s="92"/>
      <c r="L1078" s="103"/>
      <c r="M1078" s="92"/>
      <c r="N1078" s="101"/>
      <c r="O1078" s="93"/>
      <c r="Q1078" s="61"/>
    </row>
    <row r="1079" spans="1:17" s="55" customFormat="1" ht="20.25" customHeight="1" x14ac:dyDescent="0.2">
      <c r="A1079" s="56">
        <v>76611</v>
      </c>
      <c r="B1079" s="57">
        <f t="shared" si="113"/>
        <v>0</v>
      </c>
      <c r="C1079" s="158"/>
      <c r="D1079" s="58">
        <f t="shared" si="114"/>
        <v>0</v>
      </c>
      <c r="E1079" s="59">
        <f t="shared" si="112"/>
        <v>0</v>
      </c>
      <c r="F1079" s="58">
        <f t="shared" si="115"/>
        <v>0</v>
      </c>
      <c r="G1079" s="60" t="e">
        <f>IF(AND(C1079&lt;&gt;"",SUM(G$32:G1078)&lt;E$23),$E$23/$E$28,0)</f>
        <v>#N/A</v>
      </c>
      <c r="H1079" s="58">
        <f t="shared" si="116"/>
        <v>0</v>
      </c>
      <c r="I1079" s="58">
        <f t="shared" si="118"/>
        <v>0</v>
      </c>
      <c r="J1079" s="92" t="str">
        <f t="shared" si="117"/>
        <v>2109–2110</v>
      </c>
      <c r="K1079" s="92"/>
      <c r="L1079" s="103"/>
      <c r="M1079" s="92"/>
      <c r="N1079" s="101"/>
      <c r="O1079" s="93"/>
      <c r="Q1079" s="61"/>
    </row>
    <row r="1080" spans="1:17" s="55" customFormat="1" ht="20.25" customHeight="1" x14ac:dyDescent="0.2">
      <c r="A1080" s="56">
        <v>76642</v>
      </c>
      <c r="B1080" s="57">
        <f t="shared" si="113"/>
        <v>0</v>
      </c>
      <c r="C1080" s="158"/>
      <c r="D1080" s="58">
        <f t="shared" si="114"/>
        <v>0</v>
      </c>
      <c r="E1080" s="59">
        <f t="shared" si="112"/>
        <v>0</v>
      </c>
      <c r="F1080" s="58">
        <f t="shared" si="115"/>
        <v>0</v>
      </c>
      <c r="G1080" s="60" t="e">
        <f>IF(AND(C1080&lt;&gt;"",SUM(G$32:G1079)&lt;E$23),$E$23/$E$28,0)</f>
        <v>#N/A</v>
      </c>
      <c r="H1080" s="58">
        <f t="shared" si="116"/>
        <v>0</v>
      </c>
      <c r="I1080" s="58">
        <f t="shared" si="118"/>
        <v>0</v>
      </c>
      <c r="J1080" s="92" t="str">
        <f t="shared" si="117"/>
        <v>2109–2110</v>
      </c>
      <c r="K1080" s="92"/>
      <c r="L1080" s="103"/>
      <c r="M1080" s="92"/>
      <c r="N1080" s="101"/>
      <c r="O1080" s="93"/>
      <c r="Q1080" s="61"/>
    </row>
    <row r="1081" spans="1:17" s="55" customFormat="1" ht="20.25" customHeight="1" x14ac:dyDescent="0.2">
      <c r="A1081" s="56">
        <v>76672</v>
      </c>
      <c r="B1081" s="57">
        <f t="shared" si="113"/>
        <v>0</v>
      </c>
      <c r="C1081" s="158"/>
      <c r="D1081" s="58">
        <f t="shared" si="114"/>
        <v>0</v>
      </c>
      <c r="E1081" s="59">
        <f t="shared" si="112"/>
        <v>0</v>
      </c>
      <c r="F1081" s="58">
        <f t="shared" si="115"/>
        <v>0</v>
      </c>
      <c r="G1081" s="60" t="e">
        <f>IF(AND(C1081&lt;&gt;"",SUM(G$32:G1080)&lt;E$23),$E$23/$E$28,0)</f>
        <v>#N/A</v>
      </c>
      <c r="H1081" s="58">
        <f t="shared" si="116"/>
        <v>0</v>
      </c>
      <c r="I1081" s="58">
        <f t="shared" si="118"/>
        <v>0</v>
      </c>
      <c r="J1081" s="92" t="str">
        <f t="shared" si="117"/>
        <v>2109–2110</v>
      </c>
      <c r="K1081" s="92"/>
      <c r="L1081" s="103"/>
      <c r="M1081" s="92"/>
      <c r="N1081" s="101"/>
      <c r="O1081" s="93"/>
      <c r="Q1081" s="61"/>
    </row>
    <row r="1082" spans="1:17" s="55" customFormat="1" ht="20.25" customHeight="1" x14ac:dyDescent="0.2">
      <c r="A1082" s="56">
        <v>76703</v>
      </c>
      <c r="B1082" s="57">
        <f t="shared" si="113"/>
        <v>0</v>
      </c>
      <c r="C1082" s="158"/>
      <c r="D1082" s="58">
        <f t="shared" si="114"/>
        <v>0</v>
      </c>
      <c r="E1082" s="59">
        <f t="shared" si="112"/>
        <v>0</v>
      </c>
      <c r="F1082" s="58">
        <f t="shared" si="115"/>
        <v>0</v>
      </c>
      <c r="G1082" s="60" t="e">
        <f>IF(AND(C1082&lt;&gt;"",SUM(G$32:G1081)&lt;E$23),$E$23/$E$28,0)</f>
        <v>#N/A</v>
      </c>
      <c r="H1082" s="58">
        <f t="shared" si="116"/>
        <v>0</v>
      </c>
      <c r="I1082" s="58">
        <f t="shared" si="118"/>
        <v>0</v>
      </c>
      <c r="J1082" s="92" t="str">
        <f t="shared" si="117"/>
        <v>2109–2110</v>
      </c>
      <c r="K1082" s="92"/>
      <c r="L1082" s="103"/>
      <c r="M1082" s="92"/>
      <c r="N1082" s="101"/>
      <c r="O1082" s="93"/>
      <c r="Q1082" s="61"/>
    </row>
    <row r="1083" spans="1:17" s="55" customFormat="1" ht="20.25" customHeight="1" x14ac:dyDescent="0.2">
      <c r="A1083" s="56">
        <v>76734</v>
      </c>
      <c r="B1083" s="57">
        <f t="shared" si="113"/>
        <v>0</v>
      </c>
      <c r="C1083" s="158"/>
      <c r="D1083" s="58">
        <f t="shared" si="114"/>
        <v>0</v>
      </c>
      <c r="E1083" s="59">
        <f t="shared" si="112"/>
        <v>0</v>
      </c>
      <c r="F1083" s="58">
        <f t="shared" si="115"/>
        <v>0</v>
      </c>
      <c r="G1083" s="60" t="e">
        <f>IF(AND(C1083&lt;&gt;"",SUM(G$32:G1082)&lt;E$23),$E$23/$E$28,0)</f>
        <v>#N/A</v>
      </c>
      <c r="H1083" s="58">
        <f t="shared" si="116"/>
        <v>0</v>
      </c>
      <c r="I1083" s="58">
        <f t="shared" si="118"/>
        <v>0</v>
      </c>
      <c r="J1083" s="92" t="str">
        <f t="shared" si="117"/>
        <v>2109–2110</v>
      </c>
      <c r="K1083" s="92"/>
      <c r="L1083" s="103"/>
      <c r="M1083" s="92"/>
      <c r="N1083" s="101"/>
      <c r="O1083" s="93"/>
      <c r="Q1083" s="61"/>
    </row>
    <row r="1084" spans="1:17" s="55" customFormat="1" ht="20.25" customHeight="1" x14ac:dyDescent="0.2">
      <c r="A1084" s="56">
        <v>76762</v>
      </c>
      <c r="B1084" s="57">
        <f t="shared" si="113"/>
        <v>0</v>
      </c>
      <c r="C1084" s="158"/>
      <c r="D1084" s="58">
        <f t="shared" si="114"/>
        <v>0</v>
      </c>
      <c r="E1084" s="59">
        <f t="shared" si="112"/>
        <v>0</v>
      </c>
      <c r="F1084" s="58">
        <f t="shared" si="115"/>
        <v>0</v>
      </c>
      <c r="G1084" s="60" t="e">
        <f>IF(AND(C1084&lt;&gt;"",SUM(G$32:G1083)&lt;E$23),$E$23/$E$28,0)</f>
        <v>#N/A</v>
      </c>
      <c r="H1084" s="58">
        <f t="shared" si="116"/>
        <v>0</v>
      </c>
      <c r="I1084" s="58">
        <f t="shared" si="118"/>
        <v>0</v>
      </c>
      <c r="J1084" s="92" t="str">
        <f t="shared" si="117"/>
        <v>2109–2110</v>
      </c>
      <c r="K1084" s="92"/>
      <c r="L1084" s="103"/>
      <c r="M1084" s="92"/>
      <c r="N1084" s="101"/>
      <c r="O1084" s="93"/>
      <c r="Q1084" s="61"/>
    </row>
    <row r="1085" spans="1:17" s="55" customFormat="1" ht="20.25" customHeight="1" x14ac:dyDescent="0.2">
      <c r="A1085" s="56">
        <v>76793</v>
      </c>
      <c r="B1085" s="57">
        <f t="shared" si="113"/>
        <v>0</v>
      </c>
      <c r="C1085" s="158"/>
      <c r="D1085" s="58">
        <f t="shared" si="114"/>
        <v>0</v>
      </c>
      <c r="E1085" s="59">
        <f t="shared" si="112"/>
        <v>0</v>
      </c>
      <c r="F1085" s="58">
        <f t="shared" si="115"/>
        <v>0</v>
      </c>
      <c r="G1085" s="60" t="e">
        <f>IF(AND(C1085&lt;&gt;"",SUM(G$32:G1084)&lt;E$23),$E$23/$E$28,0)</f>
        <v>#N/A</v>
      </c>
      <c r="H1085" s="58">
        <f t="shared" si="116"/>
        <v>0</v>
      </c>
      <c r="I1085" s="58">
        <f t="shared" si="118"/>
        <v>0</v>
      </c>
      <c r="J1085" s="92" t="str">
        <f t="shared" si="117"/>
        <v>2109–2110</v>
      </c>
      <c r="K1085" s="92"/>
      <c r="L1085" s="103"/>
      <c r="M1085" s="92"/>
      <c r="N1085" s="101"/>
      <c r="O1085" s="93"/>
      <c r="Q1085" s="61"/>
    </row>
    <row r="1086" spans="1:17" s="55" customFormat="1" ht="20.25" customHeight="1" x14ac:dyDescent="0.2">
      <c r="A1086" s="56">
        <v>76823</v>
      </c>
      <c r="B1086" s="57">
        <f t="shared" si="113"/>
        <v>0</v>
      </c>
      <c r="C1086" s="158"/>
      <c r="D1086" s="58">
        <f t="shared" si="114"/>
        <v>0</v>
      </c>
      <c r="E1086" s="59">
        <f t="shared" si="112"/>
        <v>0</v>
      </c>
      <c r="F1086" s="58">
        <f t="shared" si="115"/>
        <v>0</v>
      </c>
      <c r="G1086" s="60" t="e">
        <f>IF(AND(C1086&lt;&gt;"",SUM(G$32:G1085)&lt;E$23),$E$23/$E$28,0)</f>
        <v>#N/A</v>
      </c>
      <c r="H1086" s="58">
        <f t="shared" si="116"/>
        <v>0</v>
      </c>
      <c r="I1086" s="58">
        <f t="shared" si="118"/>
        <v>0</v>
      </c>
      <c r="J1086" s="92" t="str">
        <f t="shared" si="117"/>
        <v>2109–2110</v>
      </c>
      <c r="K1086" s="92"/>
      <c r="L1086" s="103"/>
      <c r="M1086" s="92"/>
      <c r="N1086" s="101"/>
      <c r="O1086" s="93"/>
      <c r="Q1086" s="61"/>
    </row>
    <row r="1087" spans="1:17" s="55" customFormat="1" ht="20.25" customHeight="1" x14ac:dyDescent="0.2">
      <c r="A1087" s="56">
        <v>76854</v>
      </c>
      <c r="B1087" s="57">
        <f t="shared" si="113"/>
        <v>0</v>
      </c>
      <c r="C1087" s="158"/>
      <c r="D1087" s="58">
        <f t="shared" si="114"/>
        <v>0</v>
      </c>
      <c r="E1087" s="59">
        <f t="shared" si="112"/>
        <v>0</v>
      </c>
      <c r="F1087" s="58">
        <f t="shared" si="115"/>
        <v>0</v>
      </c>
      <c r="G1087" s="60" t="e">
        <f>IF(AND(C1087&lt;&gt;"",SUM(G$32:G1086)&lt;E$23),$E$23/$E$28,0)</f>
        <v>#N/A</v>
      </c>
      <c r="H1087" s="58">
        <f t="shared" si="116"/>
        <v>0</v>
      </c>
      <c r="I1087" s="58">
        <f t="shared" si="118"/>
        <v>0</v>
      </c>
      <c r="J1087" s="92" t="str">
        <f t="shared" si="117"/>
        <v>2109–2110</v>
      </c>
      <c r="K1087" s="92"/>
      <c r="L1087" s="103"/>
      <c r="M1087" s="92"/>
      <c r="N1087" s="101"/>
      <c r="O1087" s="93"/>
      <c r="Q1087" s="61"/>
    </row>
    <row r="1088" spans="1:17" s="55" customFormat="1" ht="20.25" customHeight="1" x14ac:dyDescent="0.2">
      <c r="A1088" s="56">
        <v>76884</v>
      </c>
      <c r="B1088" s="57">
        <f t="shared" si="113"/>
        <v>0</v>
      </c>
      <c r="C1088" s="158"/>
      <c r="D1088" s="58">
        <f t="shared" si="114"/>
        <v>0</v>
      </c>
      <c r="E1088" s="59">
        <f t="shared" si="112"/>
        <v>0</v>
      </c>
      <c r="F1088" s="58">
        <f t="shared" si="115"/>
        <v>0</v>
      </c>
      <c r="G1088" s="60" t="e">
        <f>IF(AND(C1088&lt;&gt;"",SUM(G$32:G1087)&lt;E$23),$E$23/$E$28,0)</f>
        <v>#N/A</v>
      </c>
      <c r="H1088" s="58">
        <f t="shared" si="116"/>
        <v>0</v>
      </c>
      <c r="I1088" s="58">
        <f t="shared" si="118"/>
        <v>0</v>
      </c>
      <c r="J1088" s="92" t="str">
        <f t="shared" si="117"/>
        <v>2110–2111</v>
      </c>
      <c r="K1088" s="92"/>
      <c r="L1088" s="103"/>
      <c r="M1088" s="92"/>
      <c r="N1088" s="101"/>
      <c r="O1088" s="93"/>
      <c r="Q1088" s="61"/>
    </row>
    <row r="1089" spans="1:17" s="55" customFormat="1" ht="20.25" customHeight="1" x14ac:dyDescent="0.2">
      <c r="A1089" s="56">
        <v>76915</v>
      </c>
      <c r="B1089" s="57">
        <f t="shared" si="113"/>
        <v>0</v>
      </c>
      <c r="C1089" s="158"/>
      <c r="D1089" s="58">
        <f t="shared" si="114"/>
        <v>0</v>
      </c>
      <c r="E1089" s="59">
        <f t="shared" si="112"/>
        <v>0</v>
      </c>
      <c r="F1089" s="58">
        <f t="shared" si="115"/>
        <v>0</v>
      </c>
      <c r="G1089" s="60" t="e">
        <f>IF(AND(C1089&lt;&gt;"",SUM(G$32:G1088)&lt;E$23),$E$23/$E$28,0)</f>
        <v>#N/A</v>
      </c>
      <c r="H1089" s="58">
        <f t="shared" si="116"/>
        <v>0</v>
      </c>
      <c r="I1089" s="58">
        <f t="shared" si="118"/>
        <v>0</v>
      </c>
      <c r="J1089" s="92" t="str">
        <f t="shared" si="117"/>
        <v>2110–2111</v>
      </c>
      <c r="K1089" s="92"/>
      <c r="L1089" s="103"/>
      <c r="M1089" s="92"/>
      <c r="N1089" s="101"/>
      <c r="O1089" s="93"/>
      <c r="Q1089" s="61"/>
    </row>
    <row r="1090" spans="1:17" s="55" customFormat="1" ht="20.25" customHeight="1" x14ac:dyDescent="0.2">
      <c r="A1090" s="56">
        <v>76946</v>
      </c>
      <c r="B1090" s="57">
        <f t="shared" si="113"/>
        <v>0</v>
      </c>
      <c r="C1090" s="158"/>
      <c r="D1090" s="58">
        <f t="shared" si="114"/>
        <v>0</v>
      </c>
      <c r="E1090" s="59">
        <f t="shared" si="112"/>
        <v>0</v>
      </c>
      <c r="F1090" s="58">
        <f t="shared" si="115"/>
        <v>0</v>
      </c>
      <c r="G1090" s="60" t="e">
        <f>IF(AND(C1090&lt;&gt;"",SUM(G$32:G1089)&lt;E$23),$E$23/$E$28,0)</f>
        <v>#N/A</v>
      </c>
      <c r="H1090" s="58">
        <f t="shared" si="116"/>
        <v>0</v>
      </c>
      <c r="I1090" s="58">
        <f t="shared" si="118"/>
        <v>0</v>
      </c>
      <c r="J1090" s="92" t="str">
        <f t="shared" si="117"/>
        <v>2110–2111</v>
      </c>
      <c r="K1090" s="92"/>
      <c r="L1090" s="103"/>
      <c r="M1090" s="92"/>
      <c r="N1090" s="101"/>
      <c r="O1090" s="93"/>
      <c r="Q1090" s="61"/>
    </row>
    <row r="1091" spans="1:17" s="55" customFormat="1" ht="20.25" customHeight="1" x14ac:dyDescent="0.2">
      <c r="A1091" s="56">
        <v>76976</v>
      </c>
      <c r="B1091" s="57">
        <f t="shared" si="113"/>
        <v>0</v>
      </c>
      <c r="C1091" s="158"/>
      <c r="D1091" s="58">
        <f t="shared" si="114"/>
        <v>0</v>
      </c>
      <c r="E1091" s="59">
        <f t="shared" si="112"/>
        <v>0</v>
      </c>
      <c r="F1091" s="58">
        <f t="shared" si="115"/>
        <v>0</v>
      </c>
      <c r="G1091" s="60" t="e">
        <f>IF(AND(C1091&lt;&gt;"",SUM(G$32:G1090)&lt;E$23),$E$23/$E$28,0)</f>
        <v>#N/A</v>
      </c>
      <c r="H1091" s="58">
        <f t="shared" si="116"/>
        <v>0</v>
      </c>
      <c r="I1091" s="58">
        <f t="shared" si="118"/>
        <v>0</v>
      </c>
      <c r="J1091" s="92" t="str">
        <f t="shared" si="117"/>
        <v>2110–2111</v>
      </c>
      <c r="K1091" s="92"/>
      <c r="L1091" s="103"/>
      <c r="M1091" s="92"/>
      <c r="N1091" s="101"/>
      <c r="O1091" s="93"/>
      <c r="Q1091" s="61"/>
    </row>
    <row r="1092" spans="1:17" s="55" customFormat="1" ht="20.25" customHeight="1" x14ac:dyDescent="0.2">
      <c r="A1092" s="56">
        <v>77007</v>
      </c>
      <c r="B1092" s="57">
        <f t="shared" si="113"/>
        <v>0</v>
      </c>
      <c r="C1092" s="158"/>
      <c r="D1092" s="58">
        <f t="shared" si="114"/>
        <v>0</v>
      </c>
      <c r="E1092" s="59">
        <f t="shared" si="112"/>
        <v>0</v>
      </c>
      <c r="F1092" s="58">
        <f t="shared" si="115"/>
        <v>0</v>
      </c>
      <c r="G1092" s="60" t="e">
        <f>IF(AND(C1092&lt;&gt;"",SUM(G$32:G1091)&lt;E$23),$E$23/$E$28,0)</f>
        <v>#N/A</v>
      </c>
      <c r="H1092" s="58">
        <f t="shared" si="116"/>
        <v>0</v>
      </c>
      <c r="I1092" s="58">
        <f t="shared" si="118"/>
        <v>0</v>
      </c>
      <c r="J1092" s="92" t="str">
        <f t="shared" si="117"/>
        <v>2110–2111</v>
      </c>
      <c r="K1092" s="92"/>
      <c r="L1092" s="103"/>
      <c r="M1092" s="92"/>
      <c r="N1092" s="101"/>
      <c r="O1092" s="93"/>
      <c r="Q1092" s="61"/>
    </row>
    <row r="1093" spans="1:17" s="55" customFormat="1" ht="20.25" customHeight="1" x14ac:dyDescent="0.2">
      <c r="A1093" s="56">
        <v>77037</v>
      </c>
      <c r="B1093" s="57">
        <f t="shared" si="113"/>
        <v>0</v>
      </c>
      <c r="C1093" s="158"/>
      <c r="D1093" s="58">
        <f t="shared" si="114"/>
        <v>0</v>
      </c>
      <c r="E1093" s="59">
        <f t="shared" si="112"/>
        <v>0</v>
      </c>
      <c r="F1093" s="58">
        <f t="shared" si="115"/>
        <v>0</v>
      </c>
      <c r="G1093" s="60" t="e">
        <f>IF(AND(C1093&lt;&gt;"",SUM(G$32:G1092)&lt;E$23),$E$23/$E$28,0)</f>
        <v>#N/A</v>
      </c>
      <c r="H1093" s="58">
        <f t="shared" si="116"/>
        <v>0</v>
      </c>
      <c r="I1093" s="58">
        <f t="shared" si="118"/>
        <v>0</v>
      </c>
      <c r="J1093" s="92" t="str">
        <f t="shared" si="117"/>
        <v>2110–2111</v>
      </c>
      <c r="K1093" s="92"/>
      <c r="L1093" s="103"/>
      <c r="M1093" s="92"/>
      <c r="N1093" s="101"/>
      <c r="O1093" s="93"/>
      <c r="Q1093" s="61"/>
    </row>
    <row r="1094" spans="1:17" s="55" customFormat="1" ht="20.25" customHeight="1" x14ac:dyDescent="0.2">
      <c r="A1094" s="56">
        <v>77068</v>
      </c>
      <c r="B1094" s="57">
        <f t="shared" si="113"/>
        <v>0</v>
      </c>
      <c r="C1094" s="158"/>
      <c r="D1094" s="58">
        <f t="shared" si="114"/>
        <v>0</v>
      </c>
      <c r="E1094" s="59">
        <f t="shared" si="112"/>
        <v>0</v>
      </c>
      <c r="F1094" s="58">
        <f t="shared" si="115"/>
        <v>0</v>
      </c>
      <c r="G1094" s="60" t="e">
        <f>IF(AND(C1094&lt;&gt;"",SUM(G$32:G1093)&lt;E$23),$E$23/$E$28,0)</f>
        <v>#N/A</v>
      </c>
      <c r="H1094" s="58">
        <f t="shared" si="116"/>
        <v>0</v>
      </c>
      <c r="I1094" s="58">
        <f t="shared" si="118"/>
        <v>0</v>
      </c>
      <c r="J1094" s="92" t="str">
        <f t="shared" si="117"/>
        <v>2110–2111</v>
      </c>
      <c r="K1094" s="92"/>
      <c r="L1094" s="103"/>
      <c r="M1094" s="92"/>
      <c r="N1094" s="101"/>
      <c r="O1094" s="93"/>
      <c r="Q1094" s="61"/>
    </row>
    <row r="1095" spans="1:17" s="55" customFormat="1" ht="20.25" customHeight="1" x14ac:dyDescent="0.2">
      <c r="A1095" s="56">
        <v>77099</v>
      </c>
      <c r="B1095" s="57">
        <f t="shared" si="113"/>
        <v>0</v>
      </c>
      <c r="C1095" s="158"/>
      <c r="D1095" s="58">
        <f t="shared" si="114"/>
        <v>0</v>
      </c>
      <c r="E1095" s="59">
        <f t="shared" si="112"/>
        <v>0</v>
      </c>
      <c r="F1095" s="58">
        <f t="shared" si="115"/>
        <v>0</v>
      </c>
      <c r="G1095" s="60" t="e">
        <f>IF(AND(C1095&lt;&gt;"",SUM(G$32:G1094)&lt;E$23),$E$23/$E$28,0)</f>
        <v>#N/A</v>
      </c>
      <c r="H1095" s="58">
        <f t="shared" si="116"/>
        <v>0</v>
      </c>
      <c r="I1095" s="58">
        <f t="shared" si="118"/>
        <v>0</v>
      </c>
      <c r="J1095" s="92" t="str">
        <f t="shared" si="117"/>
        <v>2110–2111</v>
      </c>
      <c r="K1095" s="92"/>
      <c r="L1095" s="103"/>
      <c r="M1095" s="92"/>
      <c r="N1095" s="101"/>
      <c r="O1095" s="93"/>
      <c r="Q1095" s="61"/>
    </row>
    <row r="1096" spans="1:17" s="55" customFormat="1" ht="20.25" customHeight="1" x14ac:dyDescent="0.2">
      <c r="A1096" s="56">
        <v>77127</v>
      </c>
      <c r="B1096" s="57">
        <f t="shared" si="113"/>
        <v>0</v>
      </c>
      <c r="C1096" s="158"/>
      <c r="D1096" s="58">
        <f t="shared" si="114"/>
        <v>0</v>
      </c>
      <c r="E1096" s="59">
        <f t="shared" si="112"/>
        <v>0</v>
      </c>
      <c r="F1096" s="58">
        <f t="shared" si="115"/>
        <v>0</v>
      </c>
      <c r="G1096" s="60" t="e">
        <f>IF(AND(C1096&lt;&gt;"",SUM(G$32:G1095)&lt;E$23),$E$23/$E$28,0)</f>
        <v>#N/A</v>
      </c>
      <c r="H1096" s="58">
        <f t="shared" si="116"/>
        <v>0</v>
      </c>
      <c r="I1096" s="58">
        <f t="shared" si="118"/>
        <v>0</v>
      </c>
      <c r="J1096" s="92" t="str">
        <f t="shared" si="117"/>
        <v>2110–2111</v>
      </c>
      <c r="K1096" s="92"/>
      <c r="L1096" s="103"/>
      <c r="M1096" s="92"/>
      <c r="N1096" s="101"/>
      <c r="O1096" s="93"/>
      <c r="Q1096" s="61"/>
    </row>
    <row r="1097" spans="1:17" s="55" customFormat="1" ht="20.25" customHeight="1" x14ac:dyDescent="0.2">
      <c r="A1097" s="56">
        <v>77158</v>
      </c>
      <c r="B1097" s="57">
        <f t="shared" si="113"/>
        <v>0</v>
      </c>
      <c r="C1097" s="158"/>
      <c r="D1097" s="58">
        <f t="shared" si="114"/>
        <v>0</v>
      </c>
      <c r="E1097" s="59">
        <f t="shared" si="112"/>
        <v>0</v>
      </c>
      <c r="F1097" s="58">
        <f t="shared" si="115"/>
        <v>0</v>
      </c>
      <c r="G1097" s="60" t="e">
        <f>IF(AND(C1097&lt;&gt;"",SUM(G$32:G1096)&lt;E$23),$E$23/$E$28,0)</f>
        <v>#N/A</v>
      </c>
      <c r="H1097" s="58">
        <f t="shared" si="116"/>
        <v>0</v>
      </c>
      <c r="I1097" s="58">
        <f t="shared" si="118"/>
        <v>0</v>
      </c>
      <c r="J1097" s="92" t="str">
        <f t="shared" si="117"/>
        <v>2110–2111</v>
      </c>
      <c r="K1097" s="92"/>
      <c r="L1097" s="103"/>
      <c r="M1097" s="92"/>
      <c r="N1097" s="101"/>
      <c r="O1097" s="93"/>
      <c r="Q1097" s="61"/>
    </row>
    <row r="1098" spans="1:17" s="55" customFormat="1" ht="20.25" customHeight="1" x14ac:dyDescent="0.2">
      <c r="A1098" s="56">
        <v>77188</v>
      </c>
      <c r="B1098" s="57">
        <f t="shared" si="113"/>
        <v>0</v>
      </c>
      <c r="C1098" s="158"/>
      <c r="D1098" s="58">
        <f t="shared" si="114"/>
        <v>0</v>
      </c>
      <c r="E1098" s="59">
        <f t="shared" si="112"/>
        <v>0</v>
      </c>
      <c r="F1098" s="58">
        <f t="shared" si="115"/>
        <v>0</v>
      </c>
      <c r="G1098" s="60" t="e">
        <f>IF(AND(C1098&lt;&gt;"",SUM(G$32:G1097)&lt;E$23),$E$23/$E$28,0)</f>
        <v>#N/A</v>
      </c>
      <c r="H1098" s="58">
        <f t="shared" si="116"/>
        <v>0</v>
      </c>
      <c r="I1098" s="58">
        <f t="shared" si="118"/>
        <v>0</v>
      </c>
      <c r="J1098" s="92" t="str">
        <f t="shared" si="117"/>
        <v>2110–2111</v>
      </c>
      <c r="K1098" s="92"/>
      <c r="L1098" s="103"/>
      <c r="M1098" s="92"/>
      <c r="N1098" s="101"/>
      <c r="O1098" s="93"/>
      <c r="Q1098" s="61"/>
    </row>
    <row r="1099" spans="1:17" s="55" customFormat="1" ht="20.25" customHeight="1" x14ac:dyDescent="0.2">
      <c r="A1099" s="56">
        <v>77219</v>
      </c>
      <c r="B1099" s="57">
        <f t="shared" si="113"/>
        <v>0</v>
      </c>
      <c r="C1099" s="158"/>
      <c r="D1099" s="58">
        <f t="shared" si="114"/>
        <v>0</v>
      </c>
      <c r="E1099" s="59">
        <f t="shared" si="112"/>
        <v>0</v>
      </c>
      <c r="F1099" s="58">
        <f t="shared" si="115"/>
        <v>0</v>
      </c>
      <c r="G1099" s="60" t="e">
        <f>IF(AND(C1099&lt;&gt;"",SUM(G$32:G1098)&lt;E$23),$E$23/$E$28,0)</f>
        <v>#N/A</v>
      </c>
      <c r="H1099" s="58">
        <f t="shared" si="116"/>
        <v>0</v>
      </c>
      <c r="I1099" s="58">
        <f t="shared" si="118"/>
        <v>0</v>
      </c>
      <c r="J1099" s="92" t="str">
        <f t="shared" si="117"/>
        <v>2110–2111</v>
      </c>
      <c r="K1099" s="92"/>
      <c r="L1099" s="103"/>
      <c r="M1099" s="92"/>
      <c r="N1099" s="101"/>
      <c r="O1099" s="93"/>
      <c r="Q1099" s="61"/>
    </row>
    <row r="1100" spans="1:17" s="55" customFormat="1" ht="20.25" customHeight="1" x14ac:dyDescent="0.2">
      <c r="A1100" s="56">
        <v>77249</v>
      </c>
      <c r="B1100" s="57">
        <f t="shared" si="113"/>
        <v>0</v>
      </c>
      <c r="C1100" s="158"/>
      <c r="D1100" s="58">
        <f t="shared" si="114"/>
        <v>0</v>
      </c>
      <c r="E1100" s="59">
        <f t="shared" si="112"/>
        <v>0</v>
      </c>
      <c r="F1100" s="58">
        <f t="shared" si="115"/>
        <v>0</v>
      </c>
      <c r="G1100" s="60" t="e">
        <f>IF(AND(C1100&lt;&gt;"",SUM(G$32:G1099)&lt;E$23),$E$23/$E$28,0)</f>
        <v>#N/A</v>
      </c>
      <c r="H1100" s="58">
        <f t="shared" si="116"/>
        <v>0</v>
      </c>
      <c r="I1100" s="58">
        <f t="shared" si="118"/>
        <v>0</v>
      </c>
      <c r="J1100" s="92" t="str">
        <f t="shared" si="117"/>
        <v>2111–2112</v>
      </c>
      <c r="K1100" s="92"/>
      <c r="L1100" s="103"/>
      <c r="M1100" s="92"/>
      <c r="N1100" s="101"/>
      <c r="O1100" s="93"/>
      <c r="Q1100" s="61"/>
    </row>
    <row r="1101" spans="1:17" s="55" customFormat="1" ht="20.25" customHeight="1" x14ac:dyDescent="0.2">
      <c r="A1101" s="56">
        <v>77280</v>
      </c>
      <c r="B1101" s="57">
        <f t="shared" si="113"/>
        <v>0</v>
      </c>
      <c r="C1101" s="158"/>
      <c r="D1101" s="58">
        <f t="shared" si="114"/>
        <v>0</v>
      </c>
      <c r="E1101" s="59">
        <f t="shared" si="112"/>
        <v>0</v>
      </c>
      <c r="F1101" s="58">
        <f t="shared" si="115"/>
        <v>0</v>
      </c>
      <c r="G1101" s="60" t="e">
        <f>IF(AND(C1101&lt;&gt;"",SUM(G$32:G1100)&lt;E$23),$E$23/$E$28,0)</f>
        <v>#N/A</v>
      </c>
      <c r="H1101" s="58">
        <f t="shared" si="116"/>
        <v>0</v>
      </c>
      <c r="I1101" s="58">
        <f t="shared" si="118"/>
        <v>0</v>
      </c>
      <c r="J1101" s="92" t="str">
        <f t="shared" si="117"/>
        <v>2111–2112</v>
      </c>
      <c r="K1101" s="92"/>
      <c r="L1101" s="103"/>
      <c r="M1101" s="92"/>
      <c r="N1101" s="101"/>
      <c r="O1101" s="93"/>
      <c r="Q1101" s="61"/>
    </row>
    <row r="1102" spans="1:17" s="55" customFormat="1" ht="20.25" customHeight="1" x14ac:dyDescent="0.2">
      <c r="A1102" s="56">
        <v>77311</v>
      </c>
      <c r="B1102" s="57">
        <f t="shared" si="113"/>
        <v>0</v>
      </c>
      <c r="C1102" s="158"/>
      <c r="D1102" s="58">
        <f t="shared" si="114"/>
        <v>0</v>
      </c>
      <c r="E1102" s="59">
        <f t="shared" si="112"/>
        <v>0</v>
      </c>
      <c r="F1102" s="58">
        <f t="shared" si="115"/>
        <v>0</v>
      </c>
      <c r="G1102" s="60" t="e">
        <f>IF(AND(C1102&lt;&gt;"",SUM(G$32:G1101)&lt;E$23),$E$23/$E$28,0)</f>
        <v>#N/A</v>
      </c>
      <c r="H1102" s="58">
        <f t="shared" si="116"/>
        <v>0</v>
      </c>
      <c r="I1102" s="58">
        <f t="shared" si="118"/>
        <v>0</v>
      </c>
      <c r="J1102" s="92" t="str">
        <f t="shared" si="117"/>
        <v>2111–2112</v>
      </c>
      <c r="K1102" s="92"/>
      <c r="L1102" s="103"/>
      <c r="M1102" s="92"/>
      <c r="N1102" s="101"/>
      <c r="O1102" s="93"/>
      <c r="Q1102" s="61"/>
    </row>
    <row r="1103" spans="1:17" s="55" customFormat="1" ht="20.25" customHeight="1" x14ac:dyDescent="0.2">
      <c r="A1103" s="56">
        <v>77341</v>
      </c>
      <c r="B1103" s="57">
        <f t="shared" si="113"/>
        <v>0</v>
      </c>
      <c r="C1103" s="158"/>
      <c r="D1103" s="58">
        <f t="shared" si="114"/>
        <v>0</v>
      </c>
      <c r="E1103" s="59">
        <f t="shared" si="112"/>
        <v>0</v>
      </c>
      <c r="F1103" s="58">
        <f t="shared" si="115"/>
        <v>0</v>
      </c>
      <c r="G1103" s="60" t="e">
        <f>IF(AND(C1103&lt;&gt;"",SUM(G$32:G1102)&lt;E$23),$E$23/$E$28,0)</f>
        <v>#N/A</v>
      </c>
      <c r="H1103" s="58">
        <f t="shared" si="116"/>
        <v>0</v>
      </c>
      <c r="I1103" s="58">
        <f t="shared" si="118"/>
        <v>0</v>
      </c>
      <c r="J1103" s="92" t="str">
        <f t="shared" si="117"/>
        <v>2111–2112</v>
      </c>
      <c r="K1103" s="92"/>
      <c r="L1103" s="103"/>
      <c r="M1103" s="92"/>
      <c r="N1103" s="101"/>
      <c r="O1103" s="93"/>
      <c r="Q1103" s="61"/>
    </row>
    <row r="1104" spans="1:17" s="55" customFormat="1" ht="20.25" customHeight="1" x14ac:dyDescent="0.2">
      <c r="A1104" s="56">
        <v>77372</v>
      </c>
      <c r="B1104" s="57">
        <f t="shared" si="113"/>
        <v>0</v>
      </c>
      <c r="C1104" s="158"/>
      <c r="D1104" s="58">
        <f t="shared" si="114"/>
        <v>0</v>
      </c>
      <c r="E1104" s="59">
        <f t="shared" si="112"/>
        <v>0</v>
      </c>
      <c r="F1104" s="58">
        <f t="shared" si="115"/>
        <v>0</v>
      </c>
      <c r="G1104" s="60" t="e">
        <f>IF(AND(C1104&lt;&gt;"",SUM(G$32:G1103)&lt;E$23),$E$23/$E$28,0)</f>
        <v>#N/A</v>
      </c>
      <c r="H1104" s="58">
        <f t="shared" si="116"/>
        <v>0</v>
      </c>
      <c r="I1104" s="58">
        <f t="shared" si="118"/>
        <v>0</v>
      </c>
      <c r="J1104" s="92" t="str">
        <f t="shared" si="117"/>
        <v>2111–2112</v>
      </c>
      <c r="K1104" s="92"/>
      <c r="L1104" s="103"/>
      <c r="M1104" s="92"/>
      <c r="N1104" s="101"/>
      <c r="O1104" s="93"/>
      <c r="Q1104" s="61"/>
    </row>
    <row r="1105" spans="1:17" s="55" customFormat="1" ht="20.25" customHeight="1" x14ac:dyDescent="0.2">
      <c r="A1105" s="56">
        <v>77402</v>
      </c>
      <c r="B1105" s="57">
        <f t="shared" si="113"/>
        <v>0</v>
      </c>
      <c r="C1105" s="158"/>
      <c r="D1105" s="58">
        <f t="shared" si="114"/>
        <v>0</v>
      </c>
      <c r="E1105" s="59">
        <f t="shared" si="112"/>
        <v>0</v>
      </c>
      <c r="F1105" s="58">
        <f t="shared" si="115"/>
        <v>0</v>
      </c>
      <c r="G1105" s="60" t="e">
        <f>IF(AND(C1105&lt;&gt;"",SUM(G$32:G1104)&lt;E$23),$E$23/$E$28,0)</f>
        <v>#N/A</v>
      </c>
      <c r="H1105" s="58">
        <f t="shared" si="116"/>
        <v>0</v>
      </c>
      <c r="I1105" s="58">
        <f t="shared" si="118"/>
        <v>0</v>
      </c>
      <c r="J1105" s="92" t="str">
        <f t="shared" si="117"/>
        <v>2111–2112</v>
      </c>
      <c r="K1105" s="92"/>
      <c r="L1105" s="103"/>
      <c r="M1105" s="92"/>
      <c r="N1105" s="101"/>
      <c r="O1105" s="93"/>
      <c r="Q1105" s="61"/>
    </row>
    <row r="1106" spans="1:17" s="55" customFormat="1" ht="20.25" customHeight="1" x14ac:dyDescent="0.2">
      <c r="A1106" s="56">
        <v>77433</v>
      </c>
      <c r="B1106" s="57">
        <f t="shared" si="113"/>
        <v>0</v>
      </c>
      <c r="C1106" s="158"/>
      <c r="D1106" s="58">
        <f t="shared" si="114"/>
        <v>0</v>
      </c>
      <c r="E1106" s="59">
        <f t="shared" si="112"/>
        <v>0</v>
      </c>
      <c r="F1106" s="58">
        <f t="shared" si="115"/>
        <v>0</v>
      </c>
      <c r="G1106" s="60" t="e">
        <f>IF(AND(C1106&lt;&gt;"",SUM(G$32:G1105)&lt;E$23),$E$23/$E$28,0)</f>
        <v>#N/A</v>
      </c>
      <c r="H1106" s="58">
        <f t="shared" si="116"/>
        <v>0</v>
      </c>
      <c r="I1106" s="58">
        <f t="shared" si="118"/>
        <v>0</v>
      </c>
      <c r="J1106" s="92" t="str">
        <f t="shared" si="117"/>
        <v>2111–2112</v>
      </c>
      <c r="K1106" s="92"/>
      <c r="L1106" s="103"/>
      <c r="M1106" s="92"/>
      <c r="N1106" s="101"/>
      <c r="O1106" s="93"/>
      <c r="Q1106" s="61"/>
    </row>
    <row r="1107" spans="1:17" s="55" customFormat="1" ht="20.25" customHeight="1" x14ac:dyDescent="0.2">
      <c r="A1107" s="56">
        <v>77464</v>
      </c>
      <c r="B1107" s="57">
        <f t="shared" si="113"/>
        <v>0</v>
      </c>
      <c r="C1107" s="158"/>
      <c r="D1107" s="58">
        <f t="shared" si="114"/>
        <v>0</v>
      </c>
      <c r="E1107" s="59">
        <f t="shared" si="112"/>
        <v>0</v>
      </c>
      <c r="F1107" s="58">
        <f t="shared" si="115"/>
        <v>0</v>
      </c>
      <c r="G1107" s="60" t="e">
        <f>IF(AND(C1107&lt;&gt;"",SUM(G$32:G1106)&lt;E$23),$E$23/$E$28,0)</f>
        <v>#N/A</v>
      </c>
      <c r="H1107" s="58">
        <f t="shared" si="116"/>
        <v>0</v>
      </c>
      <c r="I1107" s="58">
        <f t="shared" si="118"/>
        <v>0</v>
      </c>
      <c r="J1107" s="92" t="str">
        <f t="shared" si="117"/>
        <v>2111–2112</v>
      </c>
      <c r="K1107" s="92"/>
      <c r="L1107" s="103"/>
      <c r="M1107" s="92"/>
      <c r="N1107" s="101"/>
      <c r="O1107" s="93"/>
      <c r="Q1107" s="61"/>
    </row>
    <row r="1108" spans="1:17" s="55" customFormat="1" ht="20.25" customHeight="1" x14ac:dyDescent="0.2">
      <c r="A1108" s="56">
        <v>77493</v>
      </c>
      <c r="B1108" s="57">
        <f t="shared" si="113"/>
        <v>0</v>
      </c>
      <c r="C1108" s="158"/>
      <c r="D1108" s="58">
        <f t="shared" si="114"/>
        <v>0</v>
      </c>
      <c r="E1108" s="59">
        <f t="shared" si="112"/>
        <v>0</v>
      </c>
      <c r="F1108" s="58">
        <f t="shared" si="115"/>
        <v>0</v>
      </c>
      <c r="G1108" s="60" t="e">
        <f>IF(AND(C1108&lt;&gt;"",SUM(G$32:G1107)&lt;E$23),$E$23/$E$28,0)</f>
        <v>#N/A</v>
      </c>
      <c r="H1108" s="58">
        <f t="shared" si="116"/>
        <v>0</v>
      </c>
      <c r="I1108" s="58">
        <f t="shared" si="118"/>
        <v>0</v>
      </c>
      <c r="J1108" s="92" t="str">
        <f t="shared" si="117"/>
        <v>2111–2112</v>
      </c>
      <c r="K1108" s="92"/>
      <c r="L1108" s="103"/>
      <c r="M1108" s="92"/>
      <c r="N1108" s="101"/>
      <c r="O1108" s="93"/>
      <c r="Q1108" s="61"/>
    </row>
    <row r="1109" spans="1:17" s="55" customFormat="1" ht="20.25" customHeight="1" x14ac:dyDescent="0.2">
      <c r="A1109" s="56">
        <v>77524</v>
      </c>
      <c r="B1109" s="57">
        <f t="shared" si="113"/>
        <v>0</v>
      </c>
      <c r="C1109" s="158"/>
      <c r="D1109" s="58">
        <f t="shared" si="114"/>
        <v>0</v>
      </c>
      <c r="E1109" s="59">
        <f t="shared" si="112"/>
        <v>0</v>
      </c>
      <c r="F1109" s="58">
        <f t="shared" si="115"/>
        <v>0</v>
      </c>
      <c r="G1109" s="60" t="e">
        <f>IF(AND(C1109&lt;&gt;"",SUM(G$32:G1108)&lt;E$23),$E$23/$E$28,0)</f>
        <v>#N/A</v>
      </c>
      <c r="H1109" s="58">
        <f t="shared" si="116"/>
        <v>0</v>
      </c>
      <c r="I1109" s="58">
        <f t="shared" si="118"/>
        <v>0</v>
      </c>
      <c r="J1109" s="92" t="str">
        <f t="shared" si="117"/>
        <v>2111–2112</v>
      </c>
      <c r="K1109" s="92"/>
      <c r="L1109" s="103"/>
      <c r="M1109" s="92"/>
      <c r="N1109" s="101"/>
      <c r="O1109" s="93"/>
      <c r="Q1109" s="61"/>
    </row>
    <row r="1110" spans="1:17" s="55" customFormat="1" ht="20.25" customHeight="1" x14ac:dyDescent="0.2">
      <c r="A1110" s="56">
        <v>77554</v>
      </c>
      <c r="B1110" s="57">
        <f t="shared" si="113"/>
        <v>0</v>
      </c>
      <c r="C1110" s="158"/>
      <c r="D1110" s="58">
        <f t="shared" si="114"/>
        <v>0</v>
      </c>
      <c r="E1110" s="59">
        <f t="shared" si="112"/>
        <v>0</v>
      </c>
      <c r="F1110" s="58">
        <f t="shared" si="115"/>
        <v>0</v>
      </c>
      <c r="G1110" s="60" t="e">
        <f>IF(AND(C1110&lt;&gt;"",SUM(G$32:G1109)&lt;E$23),$E$23/$E$28,0)</f>
        <v>#N/A</v>
      </c>
      <c r="H1110" s="58">
        <f t="shared" si="116"/>
        <v>0</v>
      </c>
      <c r="I1110" s="58">
        <f t="shared" si="118"/>
        <v>0</v>
      </c>
      <c r="J1110" s="92" t="str">
        <f t="shared" si="117"/>
        <v>2111–2112</v>
      </c>
      <c r="K1110" s="92"/>
      <c r="L1110" s="103"/>
      <c r="M1110" s="92"/>
      <c r="N1110" s="101"/>
      <c r="O1110" s="93"/>
      <c r="Q1110" s="61"/>
    </row>
    <row r="1111" spans="1:17" s="55" customFormat="1" ht="20.25" customHeight="1" x14ac:dyDescent="0.2">
      <c r="A1111" s="56">
        <v>77585</v>
      </c>
      <c r="B1111" s="57">
        <f t="shared" si="113"/>
        <v>0</v>
      </c>
      <c r="C1111" s="158"/>
      <c r="D1111" s="58">
        <f t="shared" si="114"/>
        <v>0</v>
      </c>
      <c r="E1111" s="59">
        <f t="shared" si="112"/>
        <v>0</v>
      </c>
      <c r="F1111" s="58">
        <f t="shared" si="115"/>
        <v>0</v>
      </c>
      <c r="G1111" s="60" t="e">
        <f>IF(AND(C1111&lt;&gt;"",SUM(G$32:G1110)&lt;E$23),$E$23/$E$28,0)</f>
        <v>#N/A</v>
      </c>
      <c r="H1111" s="58">
        <f t="shared" si="116"/>
        <v>0</v>
      </c>
      <c r="I1111" s="58">
        <f t="shared" si="118"/>
        <v>0</v>
      </c>
      <c r="J1111" s="92" t="str">
        <f t="shared" si="117"/>
        <v>2111–2112</v>
      </c>
      <c r="K1111" s="92"/>
      <c r="L1111" s="103"/>
      <c r="M1111" s="92"/>
      <c r="N1111" s="101"/>
      <c r="O1111" s="93"/>
      <c r="Q1111" s="61"/>
    </row>
    <row r="1112" spans="1:17" s="55" customFormat="1" ht="20.25" customHeight="1" x14ac:dyDescent="0.2">
      <c r="A1112" s="56">
        <v>77615</v>
      </c>
      <c r="B1112" s="57">
        <f t="shared" si="113"/>
        <v>0</v>
      </c>
      <c r="C1112" s="158"/>
      <c r="D1112" s="58">
        <f t="shared" si="114"/>
        <v>0</v>
      </c>
      <c r="E1112" s="59">
        <f t="shared" si="112"/>
        <v>0</v>
      </c>
      <c r="F1112" s="58">
        <f t="shared" si="115"/>
        <v>0</v>
      </c>
      <c r="G1112" s="60" t="e">
        <f>IF(AND(C1112&lt;&gt;"",SUM(G$32:G1111)&lt;E$23),$E$23/$E$28,0)</f>
        <v>#N/A</v>
      </c>
      <c r="H1112" s="58">
        <f t="shared" si="116"/>
        <v>0</v>
      </c>
      <c r="I1112" s="58">
        <f t="shared" si="118"/>
        <v>0</v>
      </c>
      <c r="J1112" s="92" t="str">
        <f t="shared" si="117"/>
        <v>2112–2113</v>
      </c>
      <c r="K1112" s="92"/>
      <c r="L1112" s="103"/>
      <c r="M1112" s="92"/>
      <c r="N1112" s="101"/>
      <c r="O1112" s="93"/>
      <c r="Q1112" s="61"/>
    </row>
    <row r="1113" spans="1:17" s="55" customFormat="1" ht="20.25" customHeight="1" x14ac:dyDescent="0.2">
      <c r="A1113" s="56">
        <v>77646</v>
      </c>
      <c r="B1113" s="57">
        <f t="shared" si="113"/>
        <v>0</v>
      </c>
      <c r="C1113" s="158"/>
      <c r="D1113" s="58">
        <f t="shared" si="114"/>
        <v>0</v>
      </c>
      <c r="E1113" s="59">
        <f t="shared" si="112"/>
        <v>0</v>
      </c>
      <c r="F1113" s="58">
        <f t="shared" si="115"/>
        <v>0</v>
      </c>
      <c r="G1113" s="60" t="e">
        <f>IF(AND(C1113&lt;&gt;"",SUM(G$32:G1112)&lt;E$23),$E$23/$E$28,0)</f>
        <v>#N/A</v>
      </c>
      <c r="H1113" s="58">
        <f t="shared" si="116"/>
        <v>0</v>
      </c>
      <c r="I1113" s="58">
        <f t="shared" si="118"/>
        <v>0</v>
      </c>
      <c r="J1113" s="92" t="str">
        <f t="shared" si="117"/>
        <v>2112–2113</v>
      </c>
      <c r="K1113" s="92"/>
      <c r="L1113" s="103"/>
      <c r="M1113" s="92"/>
      <c r="N1113" s="101"/>
      <c r="O1113" s="93"/>
      <c r="Q1113" s="61"/>
    </row>
    <row r="1114" spans="1:17" s="55" customFormat="1" ht="20.25" customHeight="1" x14ac:dyDescent="0.2">
      <c r="A1114" s="56">
        <v>77677</v>
      </c>
      <c r="B1114" s="57">
        <f t="shared" si="113"/>
        <v>0</v>
      </c>
      <c r="C1114" s="158"/>
      <c r="D1114" s="58">
        <f t="shared" si="114"/>
        <v>0</v>
      </c>
      <c r="E1114" s="59">
        <f t="shared" si="112"/>
        <v>0</v>
      </c>
      <c r="F1114" s="58">
        <f t="shared" si="115"/>
        <v>0</v>
      </c>
      <c r="G1114" s="60" t="e">
        <f>IF(AND(C1114&lt;&gt;"",SUM(G$32:G1113)&lt;E$23),$E$23/$E$28,0)</f>
        <v>#N/A</v>
      </c>
      <c r="H1114" s="58">
        <f t="shared" si="116"/>
        <v>0</v>
      </c>
      <c r="I1114" s="58">
        <f t="shared" si="118"/>
        <v>0</v>
      </c>
      <c r="J1114" s="92" t="str">
        <f t="shared" si="117"/>
        <v>2112–2113</v>
      </c>
      <c r="K1114" s="92"/>
      <c r="L1114" s="103"/>
      <c r="M1114" s="92"/>
      <c r="N1114" s="101"/>
      <c r="O1114" s="93"/>
      <c r="Q1114" s="61"/>
    </row>
    <row r="1115" spans="1:17" s="55" customFormat="1" ht="20.25" customHeight="1" x14ac:dyDescent="0.2">
      <c r="A1115" s="56">
        <v>77707</v>
      </c>
      <c r="B1115" s="57">
        <f t="shared" si="113"/>
        <v>0</v>
      </c>
      <c r="C1115" s="158"/>
      <c r="D1115" s="58">
        <f t="shared" si="114"/>
        <v>0</v>
      </c>
      <c r="E1115" s="59">
        <f t="shared" si="112"/>
        <v>0</v>
      </c>
      <c r="F1115" s="58">
        <f t="shared" si="115"/>
        <v>0</v>
      </c>
      <c r="G1115" s="60" t="e">
        <f>IF(AND(C1115&lt;&gt;"",SUM(G$32:G1114)&lt;E$23),$E$23/$E$28,0)</f>
        <v>#N/A</v>
      </c>
      <c r="H1115" s="58">
        <f t="shared" si="116"/>
        <v>0</v>
      </c>
      <c r="I1115" s="58">
        <f t="shared" si="118"/>
        <v>0</v>
      </c>
      <c r="J1115" s="92" t="str">
        <f t="shared" si="117"/>
        <v>2112–2113</v>
      </c>
      <c r="K1115" s="92"/>
      <c r="L1115" s="103"/>
      <c r="M1115" s="92"/>
      <c r="N1115" s="101"/>
      <c r="O1115" s="93"/>
      <c r="Q1115" s="61"/>
    </row>
    <row r="1116" spans="1:17" s="55" customFormat="1" ht="20.25" customHeight="1" x14ac:dyDescent="0.2">
      <c r="A1116" s="56">
        <v>77738</v>
      </c>
      <c r="B1116" s="57">
        <f t="shared" si="113"/>
        <v>0</v>
      </c>
      <c r="C1116" s="158"/>
      <c r="D1116" s="58">
        <f t="shared" si="114"/>
        <v>0</v>
      </c>
      <c r="E1116" s="59">
        <f t="shared" si="112"/>
        <v>0</v>
      </c>
      <c r="F1116" s="58">
        <f t="shared" si="115"/>
        <v>0</v>
      </c>
      <c r="G1116" s="60" t="e">
        <f>IF(AND(C1116&lt;&gt;"",SUM(G$32:G1115)&lt;E$23),$E$23/$E$28,0)</f>
        <v>#N/A</v>
      </c>
      <c r="H1116" s="58">
        <f t="shared" si="116"/>
        <v>0</v>
      </c>
      <c r="I1116" s="58">
        <f t="shared" si="118"/>
        <v>0</v>
      </c>
      <c r="J1116" s="92" t="str">
        <f t="shared" si="117"/>
        <v>2112–2113</v>
      </c>
      <c r="K1116" s="92"/>
      <c r="L1116" s="103"/>
      <c r="M1116" s="92"/>
      <c r="N1116" s="101"/>
      <c r="O1116" s="93"/>
      <c r="Q1116" s="61"/>
    </row>
    <row r="1117" spans="1:17" s="55" customFormat="1" ht="20.25" customHeight="1" x14ac:dyDescent="0.2">
      <c r="A1117" s="56">
        <v>77768</v>
      </c>
      <c r="B1117" s="57">
        <f t="shared" si="113"/>
        <v>0</v>
      </c>
      <c r="C1117" s="158"/>
      <c r="D1117" s="58">
        <f t="shared" si="114"/>
        <v>0</v>
      </c>
      <c r="E1117" s="59">
        <f t="shared" si="112"/>
        <v>0</v>
      </c>
      <c r="F1117" s="58">
        <f t="shared" si="115"/>
        <v>0</v>
      </c>
      <c r="G1117" s="60" t="e">
        <f>IF(AND(C1117&lt;&gt;"",SUM(G$32:G1116)&lt;E$23),$E$23/$E$28,0)</f>
        <v>#N/A</v>
      </c>
      <c r="H1117" s="58">
        <f t="shared" si="116"/>
        <v>0</v>
      </c>
      <c r="I1117" s="58">
        <f t="shared" si="118"/>
        <v>0</v>
      </c>
      <c r="J1117" s="92" t="str">
        <f t="shared" si="117"/>
        <v>2112–2113</v>
      </c>
      <c r="K1117" s="92"/>
      <c r="L1117" s="103"/>
      <c r="M1117" s="92"/>
      <c r="N1117" s="101"/>
      <c r="O1117" s="93"/>
      <c r="Q1117" s="61"/>
    </row>
    <row r="1118" spans="1:17" s="55" customFormat="1" ht="20.25" customHeight="1" x14ac:dyDescent="0.2">
      <c r="A1118" s="56">
        <v>77799</v>
      </c>
      <c r="B1118" s="57">
        <f t="shared" si="113"/>
        <v>0</v>
      </c>
      <c r="C1118" s="158"/>
      <c r="D1118" s="58">
        <f t="shared" si="114"/>
        <v>0</v>
      </c>
      <c r="E1118" s="59">
        <f t="shared" si="112"/>
        <v>0</v>
      </c>
      <c r="F1118" s="58">
        <f t="shared" si="115"/>
        <v>0</v>
      </c>
      <c r="G1118" s="60" t="e">
        <f>IF(AND(C1118&lt;&gt;"",SUM(G$32:G1117)&lt;E$23),$E$23/$E$28,0)</f>
        <v>#N/A</v>
      </c>
      <c r="H1118" s="58">
        <f t="shared" si="116"/>
        <v>0</v>
      </c>
      <c r="I1118" s="58">
        <f t="shared" si="118"/>
        <v>0</v>
      </c>
      <c r="J1118" s="92" t="str">
        <f t="shared" si="117"/>
        <v>2112–2113</v>
      </c>
      <c r="K1118" s="92"/>
      <c r="L1118" s="103"/>
      <c r="M1118" s="92"/>
      <c r="N1118" s="101"/>
      <c r="O1118" s="93"/>
      <c r="Q1118" s="61"/>
    </row>
    <row r="1119" spans="1:17" s="55" customFormat="1" ht="20.25" customHeight="1" x14ac:dyDescent="0.2">
      <c r="A1119" s="56">
        <v>77830</v>
      </c>
      <c r="B1119" s="57">
        <f t="shared" si="113"/>
        <v>0</v>
      </c>
      <c r="C1119" s="158"/>
      <c r="D1119" s="58">
        <f t="shared" si="114"/>
        <v>0</v>
      </c>
      <c r="E1119" s="59">
        <f t="shared" si="112"/>
        <v>0</v>
      </c>
      <c r="F1119" s="58">
        <f t="shared" si="115"/>
        <v>0</v>
      </c>
      <c r="G1119" s="60" t="e">
        <f>IF(AND(C1119&lt;&gt;"",SUM(G$32:G1118)&lt;E$23),$E$23/$E$28,0)</f>
        <v>#N/A</v>
      </c>
      <c r="H1119" s="58">
        <f t="shared" si="116"/>
        <v>0</v>
      </c>
      <c r="I1119" s="58">
        <f t="shared" si="118"/>
        <v>0</v>
      </c>
      <c r="J1119" s="92" t="str">
        <f t="shared" si="117"/>
        <v>2112–2113</v>
      </c>
      <c r="K1119" s="92"/>
      <c r="L1119" s="103"/>
      <c r="M1119" s="92"/>
      <c r="N1119" s="101"/>
      <c r="O1119" s="93"/>
      <c r="Q1119" s="61"/>
    </row>
    <row r="1120" spans="1:17" s="55" customFormat="1" ht="20.25" customHeight="1" x14ac:dyDescent="0.2">
      <c r="A1120" s="56">
        <v>77858</v>
      </c>
      <c r="B1120" s="57">
        <f t="shared" si="113"/>
        <v>0</v>
      </c>
      <c r="C1120" s="158"/>
      <c r="D1120" s="58">
        <f t="shared" si="114"/>
        <v>0</v>
      </c>
      <c r="E1120" s="59">
        <f t="shared" ref="E1120:E1183" si="119">C1120-D1120</f>
        <v>0</v>
      </c>
      <c r="F1120" s="58">
        <f t="shared" si="115"/>
        <v>0</v>
      </c>
      <c r="G1120" s="60" t="e">
        <f>IF(AND(C1120&lt;&gt;"",SUM(G$32:G1119)&lt;E$23),$E$23/$E$28,0)</f>
        <v>#N/A</v>
      </c>
      <c r="H1120" s="58">
        <f t="shared" si="116"/>
        <v>0</v>
      </c>
      <c r="I1120" s="58">
        <f t="shared" si="118"/>
        <v>0</v>
      </c>
      <c r="J1120" s="92" t="str">
        <f t="shared" si="117"/>
        <v>2112–2113</v>
      </c>
      <c r="K1120" s="92"/>
      <c r="L1120" s="103"/>
      <c r="M1120" s="92"/>
      <c r="N1120" s="101"/>
      <c r="O1120" s="93"/>
      <c r="Q1120" s="61"/>
    </row>
    <row r="1121" spans="1:17" s="55" customFormat="1" ht="20.25" customHeight="1" x14ac:dyDescent="0.2">
      <c r="A1121" s="56">
        <v>77889</v>
      </c>
      <c r="B1121" s="57">
        <f t="shared" ref="B1121:B1184" si="120">IF(C1121&gt;0,C1121*-1,C1121)</f>
        <v>0</v>
      </c>
      <c r="C1121" s="158"/>
      <c r="D1121" s="58">
        <f t="shared" ref="D1121:D1184" si="121">IF(C1121="",0,IF($E$14="Beginning",IF(C1120&lt;&gt;"",$F1120*$E$7/12,0),IF(C1120&lt;&gt;"",$F1120*$E$7/12,$E$21*$E$7/12)))</f>
        <v>0</v>
      </c>
      <c r="E1121" s="59">
        <f t="shared" si="119"/>
        <v>0</v>
      </c>
      <c r="F1121" s="58">
        <f t="shared" ref="F1121:F1184" si="122">IF(C1121="",0,IF(C1120="",$E$21-E1121,IF(C1121&lt;&gt;"",F1120-E1121)))</f>
        <v>0</v>
      </c>
      <c r="G1121" s="60" t="e">
        <f>IF(AND(C1121&lt;&gt;"",SUM(G$32:G1120)&lt;E$23),$E$23/$E$28,0)</f>
        <v>#N/A</v>
      </c>
      <c r="H1121" s="58">
        <f t="shared" ref="H1121:H1184" si="123">IF(C1121&lt;&gt;"",G1121+H1120,0)</f>
        <v>0</v>
      </c>
      <c r="I1121" s="58">
        <f t="shared" si="118"/>
        <v>0</v>
      </c>
      <c r="J1121" s="92" t="str">
        <f t="shared" ref="J1121:J1184" si="124">IF(OR(MONTH(A1121)=1,MONTH(A1121)=2,MONTH(A1121)=3,MONTH(A1121)=4,MONTH(A1121)=5,MONTH(A1121)=6),YEAR(A1121)-1&amp;"–"&amp;YEAR(A1121),YEAR(A1121)&amp;"–"&amp;YEAR(A1121)+1)</f>
        <v>2112–2113</v>
      </c>
      <c r="K1121" s="92"/>
      <c r="L1121" s="103"/>
      <c r="M1121" s="92"/>
      <c r="N1121" s="101"/>
      <c r="O1121" s="93"/>
      <c r="Q1121" s="61"/>
    </row>
    <row r="1122" spans="1:17" s="55" customFormat="1" ht="20.25" customHeight="1" x14ac:dyDescent="0.2">
      <c r="A1122" s="56">
        <v>77919</v>
      </c>
      <c r="B1122" s="57">
        <f t="shared" si="120"/>
        <v>0</v>
      </c>
      <c r="C1122" s="158"/>
      <c r="D1122" s="58">
        <f t="shared" si="121"/>
        <v>0</v>
      </c>
      <c r="E1122" s="59">
        <f t="shared" si="119"/>
        <v>0</v>
      </c>
      <c r="F1122" s="58">
        <f t="shared" si="122"/>
        <v>0</v>
      </c>
      <c r="G1122" s="60" t="e">
        <f>IF(AND(C1122&lt;&gt;"",SUM(G$32:G1121)&lt;E$23),$E$23/$E$28,0)</f>
        <v>#N/A</v>
      </c>
      <c r="H1122" s="58">
        <f t="shared" si="123"/>
        <v>0</v>
      </c>
      <c r="I1122" s="58">
        <f t="shared" si="118"/>
        <v>0</v>
      </c>
      <c r="J1122" s="92" t="str">
        <f t="shared" si="124"/>
        <v>2112–2113</v>
      </c>
      <c r="K1122" s="92"/>
      <c r="L1122" s="103"/>
      <c r="M1122" s="92"/>
      <c r="N1122" s="101"/>
      <c r="O1122" s="93"/>
      <c r="Q1122" s="61"/>
    </row>
    <row r="1123" spans="1:17" s="55" customFormat="1" ht="20.25" customHeight="1" x14ac:dyDescent="0.2">
      <c r="A1123" s="56">
        <v>77950</v>
      </c>
      <c r="B1123" s="57">
        <f t="shared" si="120"/>
        <v>0</v>
      </c>
      <c r="C1123" s="158"/>
      <c r="D1123" s="58">
        <f t="shared" si="121"/>
        <v>0</v>
      </c>
      <c r="E1123" s="59">
        <f t="shared" si="119"/>
        <v>0</v>
      </c>
      <c r="F1123" s="58">
        <f t="shared" si="122"/>
        <v>0</v>
      </c>
      <c r="G1123" s="60" t="e">
        <f>IF(AND(C1123&lt;&gt;"",SUM(G$32:G1122)&lt;E$23),$E$23/$E$28,0)</f>
        <v>#N/A</v>
      </c>
      <c r="H1123" s="58">
        <f t="shared" si="123"/>
        <v>0</v>
      </c>
      <c r="I1123" s="58">
        <f t="shared" ref="I1123:I1186" si="125">IF(C1123&lt;&gt;"",$E$23-H1123,0)</f>
        <v>0</v>
      </c>
      <c r="J1123" s="92" t="str">
        <f t="shared" si="124"/>
        <v>2112–2113</v>
      </c>
      <c r="K1123" s="92"/>
      <c r="L1123" s="103"/>
      <c r="M1123" s="92"/>
      <c r="N1123" s="101"/>
      <c r="O1123" s="93"/>
      <c r="Q1123" s="61"/>
    </row>
    <row r="1124" spans="1:17" s="55" customFormat="1" ht="20.25" customHeight="1" x14ac:dyDescent="0.2">
      <c r="A1124" s="56">
        <v>77980</v>
      </c>
      <c r="B1124" s="57">
        <f t="shared" si="120"/>
        <v>0</v>
      </c>
      <c r="C1124" s="158"/>
      <c r="D1124" s="58">
        <f t="shared" si="121"/>
        <v>0</v>
      </c>
      <c r="E1124" s="59">
        <f t="shared" si="119"/>
        <v>0</v>
      </c>
      <c r="F1124" s="58">
        <f t="shared" si="122"/>
        <v>0</v>
      </c>
      <c r="G1124" s="60" t="e">
        <f>IF(AND(C1124&lt;&gt;"",SUM(G$32:G1123)&lt;E$23),$E$23/$E$28,0)</f>
        <v>#N/A</v>
      </c>
      <c r="H1124" s="58">
        <f t="shared" si="123"/>
        <v>0</v>
      </c>
      <c r="I1124" s="58">
        <f t="shared" si="125"/>
        <v>0</v>
      </c>
      <c r="J1124" s="92" t="str">
        <f t="shared" si="124"/>
        <v>2113–2114</v>
      </c>
      <c r="K1124" s="92"/>
      <c r="L1124" s="103"/>
      <c r="M1124" s="92"/>
      <c r="N1124" s="101"/>
      <c r="O1124" s="93"/>
      <c r="Q1124" s="61"/>
    </row>
    <row r="1125" spans="1:17" s="55" customFormat="1" ht="20.25" customHeight="1" x14ac:dyDescent="0.2">
      <c r="A1125" s="56">
        <v>78011</v>
      </c>
      <c r="B1125" s="57">
        <f t="shared" si="120"/>
        <v>0</v>
      </c>
      <c r="C1125" s="158"/>
      <c r="D1125" s="58">
        <f t="shared" si="121"/>
        <v>0</v>
      </c>
      <c r="E1125" s="59">
        <f t="shared" si="119"/>
        <v>0</v>
      </c>
      <c r="F1125" s="58">
        <f t="shared" si="122"/>
        <v>0</v>
      </c>
      <c r="G1125" s="60" t="e">
        <f>IF(AND(C1125&lt;&gt;"",SUM(G$32:G1124)&lt;E$23),$E$23/$E$28,0)</f>
        <v>#N/A</v>
      </c>
      <c r="H1125" s="58">
        <f t="shared" si="123"/>
        <v>0</v>
      </c>
      <c r="I1125" s="58">
        <f t="shared" si="125"/>
        <v>0</v>
      </c>
      <c r="J1125" s="92" t="str">
        <f t="shared" si="124"/>
        <v>2113–2114</v>
      </c>
      <c r="K1125" s="92"/>
      <c r="L1125" s="103"/>
      <c r="M1125" s="92"/>
      <c r="N1125" s="101"/>
      <c r="O1125" s="93"/>
      <c r="Q1125" s="61"/>
    </row>
    <row r="1126" spans="1:17" s="55" customFormat="1" ht="20.25" customHeight="1" x14ac:dyDescent="0.2">
      <c r="A1126" s="56">
        <v>78042</v>
      </c>
      <c r="B1126" s="57">
        <f t="shared" si="120"/>
        <v>0</v>
      </c>
      <c r="C1126" s="158"/>
      <c r="D1126" s="58">
        <f t="shared" si="121"/>
        <v>0</v>
      </c>
      <c r="E1126" s="59">
        <f t="shared" si="119"/>
        <v>0</v>
      </c>
      <c r="F1126" s="58">
        <f t="shared" si="122"/>
        <v>0</v>
      </c>
      <c r="G1126" s="60" t="e">
        <f>IF(AND(C1126&lt;&gt;"",SUM(G$32:G1125)&lt;E$23),$E$23/$E$28,0)</f>
        <v>#N/A</v>
      </c>
      <c r="H1126" s="58">
        <f t="shared" si="123"/>
        <v>0</v>
      </c>
      <c r="I1126" s="58">
        <f t="shared" si="125"/>
        <v>0</v>
      </c>
      <c r="J1126" s="92" t="str">
        <f t="shared" si="124"/>
        <v>2113–2114</v>
      </c>
      <c r="K1126" s="92"/>
      <c r="L1126" s="103"/>
      <c r="M1126" s="92"/>
      <c r="N1126" s="101"/>
      <c r="O1126" s="93"/>
      <c r="Q1126" s="61"/>
    </row>
    <row r="1127" spans="1:17" s="55" customFormat="1" ht="20.25" customHeight="1" x14ac:dyDescent="0.2">
      <c r="A1127" s="56">
        <v>78072</v>
      </c>
      <c r="B1127" s="57">
        <f t="shared" si="120"/>
        <v>0</v>
      </c>
      <c r="C1127" s="158"/>
      <c r="D1127" s="58">
        <f t="shared" si="121"/>
        <v>0</v>
      </c>
      <c r="E1127" s="59">
        <f t="shared" si="119"/>
        <v>0</v>
      </c>
      <c r="F1127" s="58">
        <f t="shared" si="122"/>
        <v>0</v>
      </c>
      <c r="G1127" s="60" t="e">
        <f>IF(AND(C1127&lt;&gt;"",SUM(G$32:G1126)&lt;E$23),$E$23/$E$28,0)</f>
        <v>#N/A</v>
      </c>
      <c r="H1127" s="58">
        <f t="shared" si="123"/>
        <v>0</v>
      </c>
      <c r="I1127" s="58">
        <f t="shared" si="125"/>
        <v>0</v>
      </c>
      <c r="J1127" s="92" t="str">
        <f t="shared" si="124"/>
        <v>2113–2114</v>
      </c>
      <c r="K1127" s="92"/>
      <c r="L1127" s="103"/>
      <c r="M1127" s="92"/>
      <c r="N1127" s="101"/>
      <c r="O1127" s="93"/>
      <c r="Q1127" s="61"/>
    </row>
    <row r="1128" spans="1:17" s="55" customFormat="1" ht="20.25" customHeight="1" x14ac:dyDescent="0.2">
      <c r="A1128" s="56">
        <v>78103</v>
      </c>
      <c r="B1128" s="57">
        <f t="shared" si="120"/>
        <v>0</v>
      </c>
      <c r="C1128" s="158"/>
      <c r="D1128" s="58">
        <f t="shared" si="121"/>
        <v>0</v>
      </c>
      <c r="E1128" s="59">
        <f t="shared" si="119"/>
        <v>0</v>
      </c>
      <c r="F1128" s="58">
        <f t="shared" si="122"/>
        <v>0</v>
      </c>
      <c r="G1128" s="60" t="e">
        <f>IF(AND(C1128&lt;&gt;"",SUM(G$32:G1127)&lt;E$23),$E$23/$E$28,0)</f>
        <v>#N/A</v>
      </c>
      <c r="H1128" s="58">
        <f t="shared" si="123"/>
        <v>0</v>
      </c>
      <c r="I1128" s="58">
        <f t="shared" si="125"/>
        <v>0</v>
      </c>
      <c r="J1128" s="92" t="str">
        <f t="shared" si="124"/>
        <v>2113–2114</v>
      </c>
      <c r="K1128" s="92"/>
      <c r="L1128" s="103"/>
      <c r="M1128" s="92"/>
      <c r="N1128" s="101"/>
      <c r="O1128" s="93"/>
      <c r="Q1128" s="61"/>
    </row>
    <row r="1129" spans="1:17" s="55" customFormat="1" ht="20.25" customHeight="1" x14ac:dyDescent="0.2">
      <c r="A1129" s="56">
        <v>78133</v>
      </c>
      <c r="B1129" s="57">
        <f t="shared" si="120"/>
        <v>0</v>
      </c>
      <c r="C1129" s="158"/>
      <c r="D1129" s="58">
        <f t="shared" si="121"/>
        <v>0</v>
      </c>
      <c r="E1129" s="59">
        <f t="shared" si="119"/>
        <v>0</v>
      </c>
      <c r="F1129" s="58">
        <f t="shared" si="122"/>
        <v>0</v>
      </c>
      <c r="G1129" s="60" t="e">
        <f>IF(AND(C1129&lt;&gt;"",SUM(G$32:G1128)&lt;E$23),$E$23/$E$28,0)</f>
        <v>#N/A</v>
      </c>
      <c r="H1129" s="58">
        <f t="shared" si="123"/>
        <v>0</v>
      </c>
      <c r="I1129" s="58">
        <f t="shared" si="125"/>
        <v>0</v>
      </c>
      <c r="J1129" s="92" t="str">
        <f t="shared" si="124"/>
        <v>2113–2114</v>
      </c>
      <c r="K1129" s="92"/>
      <c r="L1129" s="103"/>
      <c r="M1129" s="92"/>
      <c r="N1129" s="101"/>
      <c r="O1129" s="93"/>
      <c r="Q1129" s="61"/>
    </row>
    <row r="1130" spans="1:17" s="55" customFormat="1" ht="20.25" customHeight="1" x14ac:dyDescent="0.2">
      <c r="A1130" s="56">
        <v>78164</v>
      </c>
      <c r="B1130" s="57">
        <f t="shared" si="120"/>
        <v>0</v>
      </c>
      <c r="C1130" s="158"/>
      <c r="D1130" s="58">
        <f t="shared" si="121"/>
        <v>0</v>
      </c>
      <c r="E1130" s="59">
        <f t="shared" si="119"/>
        <v>0</v>
      </c>
      <c r="F1130" s="58">
        <f t="shared" si="122"/>
        <v>0</v>
      </c>
      <c r="G1130" s="60" t="e">
        <f>IF(AND(C1130&lt;&gt;"",SUM(G$32:G1129)&lt;E$23),$E$23/$E$28,0)</f>
        <v>#N/A</v>
      </c>
      <c r="H1130" s="58">
        <f t="shared" si="123"/>
        <v>0</v>
      </c>
      <c r="I1130" s="58">
        <f t="shared" si="125"/>
        <v>0</v>
      </c>
      <c r="J1130" s="92" t="str">
        <f t="shared" si="124"/>
        <v>2113–2114</v>
      </c>
      <c r="K1130" s="92"/>
      <c r="L1130" s="103"/>
      <c r="M1130" s="92"/>
      <c r="N1130" s="101"/>
      <c r="O1130" s="93"/>
      <c r="Q1130" s="61"/>
    </row>
    <row r="1131" spans="1:17" s="55" customFormat="1" ht="20.25" customHeight="1" x14ac:dyDescent="0.2">
      <c r="A1131" s="56">
        <v>78195</v>
      </c>
      <c r="B1131" s="57">
        <f t="shared" si="120"/>
        <v>0</v>
      </c>
      <c r="C1131" s="158"/>
      <c r="D1131" s="58">
        <f t="shared" si="121"/>
        <v>0</v>
      </c>
      <c r="E1131" s="59">
        <f t="shared" si="119"/>
        <v>0</v>
      </c>
      <c r="F1131" s="58">
        <f t="shared" si="122"/>
        <v>0</v>
      </c>
      <c r="G1131" s="60" t="e">
        <f>IF(AND(C1131&lt;&gt;"",SUM(G$32:G1130)&lt;E$23),$E$23/$E$28,0)</f>
        <v>#N/A</v>
      </c>
      <c r="H1131" s="58">
        <f t="shared" si="123"/>
        <v>0</v>
      </c>
      <c r="I1131" s="58">
        <f t="shared" si="125"/>
        <v>0</v>
      </c>
      <c r="J1131" s="92" t="str">
        <f t="shared" si="124"/>
        <v>2113–2114</v>
      </c>
      <c r="K1131" s="92"/>
      <c r="L1131" s="103"/>
      <c r="M1131" s="92"/>
      <c r="N1131" s="101"/>
      <c r="O1131" s="93"/>
      <c r="Q1131" s="61"/>
    </row>
    <row r="1132" spans="1:17" s="55" customFormat="1" ht="20.25" customHeight="1" x14ac:dyDescent="0.2">
      <c r="A1132" s="56">
        <v>78223</v>
      </c>
      <c r="B1132" s="57">
        <f t="shared" si="120"/>
        <v>0</v>
      </c>
      <c r="C1132" s="158"/>
      <c r="D1132" s="58">
        <f t="shared" si="121"/>
        <v>0</v>
      </c>
      <c r="E1132" s="59">
        <f t="shared" si="119"/>
        <v>0</v>
      </c>
      <c r="F1132" s="58">
        <f t="shared" si="122"/>
        <v>0</v>
      </c>
      <c r="G1132" s="60" t="e">
        <f>IF(AND(C1132&lt;&gt;"",SUM(G$32:G1131)&lt;E$23),$E$23/$E$28,0)</f>
        <v>#N/A</v>
      </c>
      <c r="H1132" s="58">
        <f t="shared" si="123"/>
        <v>0</v>
      </c>
      <c r="I1132" s="58">
        <f t="shared" si="125"/>
        <v>0</v>
      </c>
      <c r="J1132" s="92" t="str">
        <f t="shared" si="124"/>
        <v>2113–2114</v>
      </c>
      <c r="K1132" s="92"/>
      <c r="L1132" s="103"/>
      <c r="M1132" s="92"/>
      <c r="N1132" s="101"/>
      <c r="O1132" s="93"/>
      <c r="Q1132" s="61"/>
    </row>
    <row r="1133" spans="1:17" s="55" customFormat="1" ht="20.25" customHeight="1" x14ac:dyDescent="0.2">
      <c r="A1133" s="56">
        <v>78254</v>
      </c>
      <c r="B1133" s="57">
        <f t="shared" si="120"/>
        <v>0</v>
      </c>
      <c r="C1133" s="158"/>
      <c r="D1133" s="58">
        <f t="shared" si="121"/>
        <v>0</v>
      </c>
      <c r="E1133" s="59">
        <f t="shared" si="119"/>
        <v>0</v>
      </c>
      <c r="F1133" s="58">
        <f t="shared" si="122"/>
        <v>0</v>
      </c>
      <c r="G1133" s="60" t="e">
        <f>IF(AND(C1133&lt;&gt;"",SUM(G$32:G1132)&lt;E$23),$E$23/$E$28,0)</f>
        <v>#N/A</v>
      </c>
      <c r="H1133" s="58">
        <f t="shared" si="123"/>
        <v>0</v>
      </c>
      <c r="I1133" s="58">
        <f t="shared" si="125"/>
        <v>0</v>
      </c>
      <c r="J1133" s="92" t="str">
        <f t="shared" si="124"/>
        <v>2113–2114</v>
      </c>
      <c r="K1133" s="92"/>
      <c r="L1133" s="103"/>
      <c r="M1133" s="92"/>
      <c r="N1133" s="101"/>
      <c r="O1133" s="93"/>
      <c r="Q1133" s="61"/>
    </row>
    <row r="1134" spans="1:17" s="55" customFormat="1" ht="20.25" customHeight="1" x14ac:dyDescent="0.2">
      <c r="A1134" s="56">
        <v>78284</v>
      </c>
      <c r="B1134" s="57">
        <f t="shared" si="120"/>
        <v>0</v>
      </c>
      <c r="C1134" s="158"/>
      <c r="D1134" s="58">
        <f t="shared" si="121"/>
        <v>0</v>
      </c>
      <c r="E1134" s="59">
        <f t="shared" si="119"/>
        <v>0</v>
      </c>
      <c r="F1134" s="58">
        <f t="shared" si="122"/>
        <v>0</v>
      </c>
      <c r="G1134" s="60" t="e">
        <f>IF(AND(C1134&lt;&gt;"",SUM(G$32:G1133)&lt;E$23),$E$23/$E$28,0)</f>
        <v>#N/A</v>
      </c>
      <c r="H1134" s="58">
        <f t="shared" si="123"/>
        <v>0</v>
      </c>
      <c r="I1134" s="58">
        <f t="shared" si="125"/>
        <v>0</v>
      </c>
      <c r="J1134" s="92" t="str">
        <f t="shared" si="124"/>
        <v>2113–2114</v>
      </c>
      <c r="K1134" s="92"/>
      <c r="L1134" s="103"/>
      <c r="M1134" s="92"/>
      <c r="N1134" s="101"/>
      <c r="O1134" s="93"/>
      <c r="Q1134" s="61"/>
    </row>
    <row r="1135" spans="1:17" s="55" customFormat="1" ht="20.25" customHeight="1" x14ac:dyDescent="0.2">
      <c r="A1135" s="56">
        <v>78315</v>
      </c>
      <c r="B1135" s="57">
        <f t="shared" si="120"/>
        <v>0</v>
      </c>
      <c r="C1135" s="158"/>
      <c r="D1135" s="58">
        <f t="shared" si="121"/>
        <v>0</v>
      </c>
      <c r="E1135" s="59">
        <f t="shared" si="119"/>
        <v>0</v>
      </c>
      <c r="F1135" s="58">
        <f t="shared" si="122"/>
        <v>0</v>
      </c>
      <c r="G1135" s="60" t="e">
        <f>IF(AND(C1135&lt;&gt;"",SUM(G$32:G1134)&lt;E$23),$E$23/$E$28,0)</f>
        <v>#N/A</v>
      </c>
      <c r="H1135" s="58">
        <f t="shared" si="123"/>
        <v>0</v>
      </c>
      <c r="I1135" s="58">
        <f t="shared" si="125"/>
        <v>0</v>
      </c>
      <c r="J1135" s="92" t="str">
        <f t="shared" si="124"/>
        <v>2113–2114</v>
      </c>
      <c r="K1135" s="92"/>
      <c r="L1135" s="103"/>
      <c r="M1135" s="92"/>
      <c r="N1135" s="101"/>
      <c r="O1135" s="93"/>
      <c r="Q1135" s="61"/>
    </row>
    <row r="1136" spans="1:17" s="55" customFormat="1" ht="20.25" customHeight="1" x14ac:dyDescent="0.2">
      <c r="A1136" s="56">
        <v>78345</v>
      </c>
      <c r="B1136" s="57">
        <f t="shared" si="120"/>
        <v>0</v>
      </c>
      <c r="C1136" s="158"/>
      <c r="D1136" s="58">
        <f t="shared" si="121"/>
        <v>0</v>
      </c>
      <c r="E1136" s="59">
        <f t="shared" si="119"/>
        <v>0</v>
      </c>
      <c r="F1136" s="58">
        <f t="shared" si="122"/>
        <v>0</v>
      </c>
      <c r="G1136" s="60" t="e">
        <f>IF(AND(C1136&lt;&gt;"",SUM(G$32:G1135)&lt;E$23),$E$23/$E$28,0)</f>
        <v>#N/A</v>
      </c>
      <c r="H1136" s="58">
        <f t="shared" si="123"/>
        <v>0</v>
      </c>
      <c r="I1136" s="58">
        <f t="shared" si="125"/>
        <v>0</v>
      </c>
      <c r="J1136" s="92" t="str">
        <f t="shared" si="124"/>
        <v>2114–2115</v>
      </c>
      <c r="K1136" s="92"/>
      <c r="L1136" s="103"/>
      <c r="M1136" s="92"/>
      <c r="N1136" s="101"/>
      <c r="O1136" s="93"/>
      <c r="Q1136" s="61"/>
    </row>
    <row r="1137" spans="1:17" s="55" customFormat="1" ht="20.25" customHeight="1" x14ac:dyDescent="0.2">
      <c r="A1137" s="56">
        <v>78376</v>
      </c>
      <c r="B1137" s="57">
        <f t="shared" si="120"/>
        <v>0</v>
      </c>
      <c r="C1137" s="158"/>
      <c r="D1137" s="58">
        <f t="shared" si="121"/>
        <v>0</v>
      </c>
      <c r="E1137" s="59">
        <f t="shared" si="119"/>
        <v>0</v>
      </c>
      <c r="F1137" s="58">
        <f t="shared" si="122"/>
        <v>0</v>
      </c>
      <c r="G1137" s="60" t="e">
        <f>IF(AND(C1137&lt;&gt;"",SUM(G$32:G1136)&lt;E$23),$E$23/$E$28,0)</f>
        <v>#N/A</v>
      </c>
      <c r="H1137" s="58">
        <f t="shared" si="123"/>
        <v>0</v>
      </c>
      <c r="I1137" s="58">
        <f t="shared" si="125"/>
        <v>0</v>
      </c>
      <c r="J1137" s="92" t="str">
        <f t="shared" si="124"/>
        <v>2114–2115</v>
      </c>
      <c r="K1137" s="92"/>
      <c r="L1137" s="103"/>
      <c r="M1137" s="92"/>
      <c r="N1137" s="101"/>
      <c r="O1137" s="93"/>
      <c r="Q1137" s="61"/>
    </row>
    <row r="1138" spans="1:17" s="55" customFormat="1" ht="20.25" customHeight="1" x14ac:dyDescent="0.2">
      <c r="A1138" s="56">
        <v>78407</v>
      </c>
      <c r="B1138" s="57">
        <f t="shared" si="120"/>
        <v>0</v>
      </c>
      <c r="C1138" s="158"/>
      <c r="D1138" s="58">
        <f t="shared" si="121"/>
        <v>0</v>
      </c>
      <c r="E1138" s="59">
        <f t="shared" si="119"/>
        <v>0</v>
      </c>
      <c r="F1138" s="58">
        <f t="shared" si="122"/>
        <v>0</v>
      </c>
      <c r="G1138" s="60" t="e">
        <f>IF(AND(C1138&lt;&gt;"",SUM(G$32:G1137)&lt;E$23),$E$23/$E$28,0)</f>
        <v>#N/A</v>
      </c>
      <c r="H1138" s="58">
        <f t="shared" si="123"/>
        <v>0</v>
      </c>
      <c r="I1138" s="58">
        <f t="shared" si="125"/>
        <v>0</v>
      </c>
      <c r="J1138" s="92" t="str">
        <f t="shared" si="124"/>
        <v>2114–2115</v>
      </c>
      <c r="K1138" s="92"/>
      <c r="L1138" s="103"/>
      <c r="M1138" s="92"/>
      <c r="N1138" s="101"/>
      <c r="O1138" s="93"/>
      <c r="Q1138" s="61"/>
    </row>
    <row r="1139" spans="1:17" s="55" customFormat="1" ht="20.25" customHeight="1" x14ac:dyDescent="0.2">
      <c r="A1139" s="56">
        <v>78437</v>
      </c>
      <c r="B1139" s="57">
        <f t="shared" si="120"/>
        <v>0</v>
      </c>
      <c r="C1139" s="158"/>
      <c r="D1139" s="58">
        <f t="shared" si="121"/>
        <v>0</v>
      </c>
      <c r="E1139" s="59">
        <f t="shared" si="119"/>
        <v>0</v>
      </c>
      <c r="F1139" s="58">
        <f t="shared" si="122"/>
        <v>0</v>
      </c>
      <c r="G1139" s="60" t="e">
        <f>IF(AND(C1139&lt;&gt;"",SUM(G$32:G1138)&lt;E$23),$E$23/$E$28,0)</f>
        <v>#N/A</v>
      </c>
      <c r="H1139" s="58">
        <f t="shared" si="123"/>
        <v>0</v>
      </c>
      <c r="I1139" s="58">
        <f t="shared" si="125"/>
        <v>0</v>
      </c>
      <c r="J1139" s="92" t="str">
        <f t="shared" si="124"/>
        <v>2114–2115</v>
      </c>
      <c r="K1139" s="92"/>
      <c r="L1139" s="103"/>
      <c r="M1139" s="92"/>
      <c r="N1139" s="101"/>
      <c r="O1139" s="93"/>
      <c r="Q1139" s="61"/>
    </row>
    <row r="1140" spans="1:17" s="55" customFormat="1" ht="20.25" customHeight="1" x14ac:dyDescent="0.2">
      <c r="A1140" s="56">
        <v>78468</v>
      </c>
      <c r="B1140" s="57">
        <f t="shared" si="120"/>
        <v>0</v>
      </c>
      <c r="C1140" s="158"/>
      <c r="D1140" s="58">
        <f t="shared" si="121"/>
        <v>0</v>
      </c>
      <c r="E1140" s="59">
        <f t="shared" si="119"/>
        <v>0</v>
      </c>
      <c r="F1140" s="58">
        <f t="shared" si="122"/>
        <v>0</v>
      </c>
      <c r="G1140" s="60" t="e">
        <f>IF(AND(C1140&lt;&gt;"",SUM(G$32:G1139)&lt;E$23),$E$23/$E$28,0)</f>
        <v>#N/A</v>
      </c>
      <c r="H1140" s="58">
        <f t="shared" si="123"/>
        <v>0</v>
      </c>
      <c r="I1140" s="58">
        <f t="shared" si="125"/>
        <v>0</v>
      </c>
      <c r="J1140" s="92" t="str">
        <f t="shared" si="124"/>
        <v>2114–2115</v>
      </c>
      <c r="K1140" s="92"/>
      <c r="L1140" s="103"/>
      <c r="M1140" s="92"/>
      <c r="N1140" s="101"/>
      <c r="O1140" s="93"/>
      <c r="Q1140" s="61"/>
    </row>
    <row r="1141" spans="1:17" s="55" customFormat="1" ht="20.25" customHeight="1" x14ac:dyDescent="0.2">
      <c r="A1141" s="56">
        <v>78498</v>
      </c>
      <c r="B1141" s="57">
        <f t="shared" si="120"/>
        <v>0</v>
      </c>
      <c r="C1141" s="158"/>
      <c r="D1141" s="58">
        <f t="shared" si="121"/>
        <v>0</v>
      </c>
      <c r="E1141" s="59">
        <f t="shared" si="119"/>
        <v>0</v>
      </c>
      <c r="F1141" s="58">
        <f t="shared" si="122"/>
        <v>0</v>
      </c>
      <c r="G1141" s="60" t="e">
        <f>IF(AND(C1141&lt;&gt;"",SUM(G$32:G1140)&lt;E$23),$E$23/$E$28,0)</f>
        <v>#N/A</v>
      </c>
      <c r="H1141" s="58">
        <f t="shared" si="123"/>
        <v>0</v>
      </c>
      <c r="I1141" s="58">
        <f t="shared" si="125"/>
        <v>0</v>
      </c>
      <c r="J1141" s="92" t="str">
        <f t="shared" si="124"/>
        <v>2114–2115</v>
      </c>
      <c r="K1141" s="92"/>
      <c r="L1141" s="103"/>
      <c r="M1141" s="92"/>
      <c r="N1141" s="101"/>
      <c r="O1141" s="93"/>
      <c r="Q1141" s="61"/>
    </row>
    <row r="1142" spans="1:17" s="55" customFormat="1" ht="20.25" customHeight="1" x14ac:dyDescent="0.2">
      <c r="A1142" s="56">
        <v>78529</v>
      </c>
      <c r="B1142" s="57">
        <f t="shared" si="120"/>
        <v>0</v>
      </c>
      <c r="C1142" s="158"/>
      <c r="D1142" s="58">
        <f t="shared" si="121"/>
        <v>0</v>
      </c>
      <c r="E1142" s="59">
        <f t="shared" si="119"/>
        <v>0</v>
      </c>
      <c r="F1142" s="58">
        <f t="shared" si="122"/>
        <v>0</v>
      </c>
      <c r="G1142" s="60" t="e">
        <f>IF(AND(C1142&lt;&gt;"",SUM(G$32:G1141)&lt;E$23),$E$23/$E$28,0)</f>
        <v>#N/A</v>
      </c>
      <c r="H1142" s="58">
        <f t="shared" si="123"/>
        <v>0</v>
      </c>
      <c r="I1142" s="58">
        <f t="shared" si="125"/>
        <v>0</v>
      </c>
      <c r="J1142" s="92" t="str">
        <f t="shared" si="124"/>
        <v>2114–2115</v>
      </c>
      <c r="K1142" s="92"/>
      <c r="L1142" s="103"/>
      <c r="M1142" s="92"/>
      <c r="N1142" s="101"/>
      <c r="O1142" s="93"/>
      <c r="Q1142" s="61"/>
    </row>
    <row r="1143" spans="1:17" s="55" customFormat="1" ht="20.25" customHeight="1" x14ac:dyDescent="0.2">
      <c r="A1143" s="56">
        <v>78560</v>
      </c>
      <c r="B1143" s="57">
        <f t="shared" si="120"/>
        <v>0</v>
      </c>
      <c r="C1143" s="158"/>
      <c r="D1143" s="58">
        <f t="shared" si="121"/>
        <v>0</v>
      </c>
      <c r="E1143" s="59">
        <f t="shared" si="119"/>
        <v>0</v>
      </c>
      <c r="F1143" s="58">
        <f t="shared" si="122"/>
        <v>0</v>
      </c>
      <c r="G1143" s="60" t="e">
        <f>IF(AND(C1143&lt;&gt;"",SUM(G$32:G1142)&lt;E$23),$E$23/$E$28,0)</f>
        <v>#N/A</v>
      </c>
      <c r="H1143" s="58">
        <f t="shared" si="123"/>
        <v>0</v>
      </c>
      <c r="I1143" s="58">
        <f t="shared" si="125"/>
        <v>0</v>
      </c>
      <c r="J1143" s="92" t="str">
        <f t="shared" si="124"/>
        <v>2114–2115</v>
      </c>
      <c r="K1143" s="92"/>
      <c r="L1143" s="103"/>
      <c r="M1143" s="92"/>
      <c r="N1143" s="101"/>
      <c r="O1143" s="93"/>
      <c r="Q1143" s="61"/>
    </row>
    <row r="1144" spans="1:17" s="55" customFormat="1" ht="20.25" customHeight="1" x14ac:dyDescent="0.2">
      <c r="A1144" s="56">
        <v>78588</v>
      </c>
      <c r="B1144" s="57">
        <f t="shared" si="120"/>
        <v>0</v>
      </c>
      <c r="C1144" s="158"/>
      <c r="D1144" s="58">
        <f t="shared" si="121"/>
        <v>0</v>
      </c>
      <c r="E1144" s="59">
        <f t="shared" si="119"/>
        <v>0</v>
      </c>
      <c r="F1144" s="58">
        <f t="shared" si="122"/>
        <v>0</v>
      </c>
      <c r="G1144" s="60" t="e">
        <f>IF(AND(C1144&lt;&gt;"",SUM(G$32:G1143)&lt;E$23),$E$23/$E$28,0)</f>
        <v>#N/A</v>
      </c>
      <c r="H1144" s="58">
        <f t="shared" si="123"/>
        <v>0</v>
      </c>
      <c r="I1144" s="58">
        <f t="shared" si="125"/>
        <v>0</v>
      </c>
      <c r="J1144" s="92" t="str">
        <f t="shared" si="124"/>
        <v>2114–2115</v>
      </c>
      <c r="K1144" s="92"/>
      <c r="L1144" s="103"/>
      <c r="M1144" s="92"/>
      <c r="N1144" s="101"/>
      <c r="O1144" s="93"/>
      <c r="Q1144" s="61"/>
    </row>
    <row r="1145" spans="1:17" s="55" customFormat="1" ht="20.25" customHeight="1" x14ac:dyDescent="0.2">
      <c r="A1145" s="56">
        <v>78619</v>
      </c>
      <c r="B1145" s="57">
        <f t="shared" si="120"/>
        <v>0</v>
      </c>
      <c r="C1145" s="158"/>
      <c r="D1145" s="58">
        <f t="shared" si="121"/>
        <v>0</v>
      </c>
      <c r="E1145" s="59">
        <f t="shared" si="119"/>
        <v>0</v>
      </c>
      <c r="F1145" s="58">
        <f t="shared" si="122"/>
        <v>0</v>
      </c>
      <c r="G1145" s="60" t="e">
        <f>IF(AND(C1145&lt;&gt;"",SUM(G$32:G1144)&lt;E$23),$E$23/$E$28,0)</f>
        <v>#N/A</v>
      </c>
      <c r="H1145" s="58">
        <f t="shared" si="123"/>
        <v>0</v>
      </c>
      <c r="I1145" s="58">
        <f t="shared" si="125"/>
        <v>0</v>
      </c>
      <c r="J1145" s="92" t="str">
        <f t="shared" si="124"/>
        <v>2114–2115</v>
      </c>
      <c r="K1145" s="92"/>
      <c r="L1145" s="103"/>
      <c r="M1145" s="92"/>
      <c r="N1145" s="101"/>
      <c r="O1145" s="93"/>
      <c r="Q1145" s="61"/>
    </row>
    <row r="1146" spans="1:17" s="55" customFormat="1" ht="20.25" customHeight="1" x14ac:dyDescent="0.2">
      <c r="A1146" s="56">
        <v>78649</v>
      </c>
      <c r="B1146" s="57">
        <f t="shared" si="120"/>
        <v>0</v>
      </c>
      <c r="C1146" s="158"/>
      <c r="D1146" s="58">
        <f t="shared" si="121"/>
        <v>0</v>
      </c>
      <c r="E1146" s="59">
        <f t="shared" si="119"/>
        <v>0</v>
      </c>
      <c r="F1146" s="58">
        <f t="shared" si="122"/>
        <v>0</v>
      </c>
      <c r="G1146" s="60" t="e">
        <f>IF(AND(C1146&lt;&gt;"",SUM(G$32:G1145)&lt;E$23),$E$23/$E$28,0)</f>
        <v>#N/A</v>
      </c>
      <c r="H1146" s="58">
        <f t="shared" si="123"/>
        <v>0</v>
      </c>
      <c r="I1146" s="58">
        <f t="shared" si="125"/>
        <v>0</v>
      </c>
      <c r="J1146" s="92" t="str">
        <f t="shared" si="124"/>
        <v>2114–2115</v>
      </c>
      <c r="K1146" s="92"/>
      <c r="L1146" s="103"/>
      <c r="M1146" s="92"/>
      <c r="N1146" s="101"/>
      <c r="O1146" s="93"/>
      <c r="Q1146" s="61"/>
    </row>
    <row r="1147" spans="1:17" s="55" customFormat="1" ht="20.25" customHeight="1" x14ac:dyDescent="0.2">
      <c r="A1147" s="56">
        <v>78680</v>
      </c>
      <c r="B1147" s="57">
        <f t="shared" si="120"/>
        <v>0</v>
      </c>
      <c r="C1147" s="158"/>
      <c r="D1147" s="58">
        <f t="shared" si="121"/>
        <v>0</v>
      </c>
      <c r="E1147" s="59">
        <f t="shared" si="119"/>
        <v>0</v>
      </c>
      <c r="F1147" s="58">
        <f t="shared" si="122"/>
        <v>0</v>
      </c>
      <c r="G1147" s="60" t="e">
        <f>IF(AND(C1147&lt;&gt;"",SUM(G$32:G1146)&lt;E$23),$E$23/$E$28,0)</f>
        <v>#N/A</v>
      </c>
      <c r="H1147" s="58">
        <f t="shared" si="123"/>
        <v>0</v>
      </c>
      <c r="I1147" s="58">
        <f t="shared" si="125"/>
        <v>0</v>
      </c>
      <c r="J1147" s="92" t="str">
        <f t="shared" si="124"/>
        <v>2114–2115</v>
      </c>
      <c r="K1147" s="92"/>
      <c r="L1147" s="103"/>
      <c r="M1147" s="92"/>
      <c r="N1147" s="101"/>
      <c r="O1147" s="93"/>
      <c r="Q1147" s="61"/>
    </row>
    <row r="1148" spans="1:17" s="55" customFormat="1" ht="20.25" customHeight="1" x14ac:dyDescent="0.2">
      <c r="A1148" s="56">
        <v>78710</v>
      </c>
      <c r="B1148" s="57">
        <f t="shared" si="120"/>
        <v>0</v>
      </c>
      <c r="C1148" s="158"/>
      <c r="D1148" s="58">
        <f t="shared" si="121"/>
        <v>0</v>
      </c>
      <c r="E1148" s="59">
        <f t="shared" si="119"/>
        <v>0</v>
      </c>
      <c r="F1148" s="58">
        <f t="shared" si="122"/>
        <v>0</v>
      </c>
      <c r="G1148" s="60" t="e">
        <f>IF(AND(C1148&lt;&gt;"",SUM(G$32:G1147)&lt;E$23),$E$23/$E$28,0)</f>
        <v>#N/A</v>
      </c>
      <c r="H1148" s="58">
        <f t="shared" si="123"/>
        <v>0</v>
      </c>
      <c r="I1148" s="58">
        <f t="shared" si="125"/>
        <v>0</v>
      </c>
      <c r="J1148" s="92" t="str">
        <f t="shared" si="124"/>
        <v>2115–2116</v>
      </c>
      <c r="K1148" s="92"/>
      <c r="L1148" s="103"/>
      <c r="M1148" s="92"/>
      <c r="N1148" s="101"/>
      <c r="O1148" s="93"/>
      <c r="Q1148" s="61"/>
    </row>
    <row r="1149" spans="1:17" s="55" customFormat="1" ht="20.25" customHeight="1" x14ac:dyDescent="0.2">
      <c r="A1149" s="56">
        <v>78741</v>
      </c>
      <c r="B1149" s="57">
        <f t="shared" si="120"/>
        <v>0</v>
      </c>
      <c r="C1149" s="158"/>
      <c r="D1149" s="58">
        <f t="shared" si="121"/>
        <v>0</v>
      </c>
      <c r="E1149" s="59">
        <f t="shared" si="119"/>
        <v>0</v>
      </c>
      <c r="F1149" s="58">
        <f t="shared" si="122"/>
        <v>0</v>
      </c>
      <c r="G1149" s="60" t="e">
        <f>IF(AND(C1149&lt;&gt;"",SUM(G$32:G1148)&lt;E$23),$E$23/$E$28,0)</f>
        <v>#N/A</v>
      </c>
      <c r="H1149" s="58">
        <f t="shared" si="123"/>
        <v>0</v>
      </c>
      <c r="I1149" s="58">
        <f t="shared" si="125"/>
        <v>0</v>
      </c>
      <c r="J1149" s="92" t="str">
        <f t="shared" si="124"/>
        <v>2115–2116</v>
      </c>
      <c r="K1149" s="92"/>
      <c r="L1149" s="103"/>
      <c r="M1149" s="92"/>
      <c r="N1149" s="101"/>
      <c r="O1149" s="93"/>
      <c r="Q1149" s="61"/>
    </row>
    <row r="1150" spans="1:17" s="55" customFormat="1" ht="20.25" customHeight="1" x14ac:dyDescent="0.2">
      <c r="A1150" s="56">
        <v>78772</v>
      </c>
      <c r="B1150" s="57">
        <f t="shared" si="120"/>
        <v>0</v>
      </c>
      <c r="C1150" s="158"/>
      <c r="D1150" s="58">
        <f t="shared" si="121"/>
        <v>0</v>
      </c>
      <c r="E1150" s="59">
        <f t="shared" si="119"/>
        <v>0</v>
      </c>
      <c r="F1150" s="58">
        <f t="shared" si="122"/>
        <v>0</v>
      </c>
      <c r="G1150" s="60" t="e">
        <f>IF(AND(C1150&lt;&gt;"",SUM(G$32:G1149)&lt;E$23),$E$23/$E$28,0)</f>
        <v>#N/A</v>
      </c>
      <c r="H1150" s="58">
        <f t="shared" si="123"/>
        <v>0</v>
      </c>
      <c r="I1150" s="58">
        <f t="shared" si="125"/>
        <v>0</v>
      </c>
      <c r="J1150" s="92" t="str">
        <f t="shared" si="124"/>
        <v>2115–2116</v>
      </c>
      <c r="K1150" s="92"/>
      <c r="L1150" s="103"/>
      <c r="M1150" s="92"/>
      <c r="N1150" s="101"/>
      <c r="O1150" s="93"/>
      <c r="Q1150" s="61"/>
    </row>
    <row r="1151" spans="1:17" s="55" customFormat="1" ht="20.25" customHeight="1" x14ac:dyDescent="0.2">
      <c r="A1151" s="56">
        <v>78802</v>
      </c>
      <c r="B1151" s="57">
        <f t="shared" si="120"/>
        <v>0</v>
      </c>
      <c r="C1151" s="158"/>
      <c r="D1151" s="58">
        <f t="shared" si="121"/>
        <v>0</v>
      </c>
      <c r="E1151" s="59">
        <f t="shared" si="119"/>
        <v>0</v>
      </c>
      <c r="F1151" s="58">
        <f t="shared" si="122"/>
        <v>0</v>
      </c>
      <c r="G1151" s="60" t="e">
        <f>IF(AND(C1151&lt;&gt;"",SUM(G$32:G1150)&lt;E$23),$E$23/$E$28,0)</f>
        <v>#N/A</v>
      </c>
      <c r="H1151" s="58">
        <f t="shared" si="123"/>
        <v>0</v>
      </c>
      <c r="I1151" s="58">
        <f t="shared" si="125"/>
        <v>0</v>
      </c>
      <c r="J1151" s="92" t="str">
        <f t="shared" si="124"/>
        <v>2115–2116</v>
      </c>
      <c r="K1151" s="92"/>
      <c r="L1151" s="103"/>
      <c r="M1151" s="92"/>
      <c r="N1151" s="101"/>
      <c r="O1151" s="93"/>
      <c r="Q1151" s="61"/>
    </row>
    <row r="1152" spans="1:17" s="55" customFormat="1" ht="20.25" customHeight="1" x14ac:dyDescent="0.2">
      <c r="A1152" s="56">
        <v>78833</v>
      </c>
      <c r="B1152" s="57">
        <f t="shared" si="120"/>
        <v>0</v>
      </c>
      <c r="C1152" s="158"/>
      <c r="D1152" s="58">
        <f t="shared" si="121"/>
        <v>0</v>
      </c>
      <c r="E1152" s="59">
        <f t="shared" si="119"/>
        <v>0</v>
      </c>
      <c r="F1152" s="58">
        <f t="shared" si="122"/>
        <v>0</v>
      </c>
      <c r="G1152" s="60" t="e">
        <f>IF(AND(C1152&lt;&gt;"",SUM(G$32:G1151)&lt;E$23),$E$23/$E$28,0)</f>
        <v>#N/A</v>
      </c>
      <c r="H1152" s="58">
        <f t="shared" si="123"/>
        <v>0</v>
      </c>
      <c r="I1152" s="58">
        <f t="shared" si="125"/>
        <v>0</v>
      </c>
      <c r="J1152" s="92" t="str">
        <f t="shared" si="124"/>
        <v>2115–2116</v>
      </c>
      <c r="K1152" s="92"/>
      <c r="L1152" s="103"/>
      <c r="M1152" s="92"/>
      <c r="N1152" s="101"/>
      <c r="O1152" s="93"/>
      <c r="Q1152" s="61"/>
    </row>
    <row r="1153" spans="1:17" s="55" customFormat="1" ht="20.25" customHeight="1" x14ac:dyDescent="0.2">
      <c r="A1153" s="56">
        <v>78863</v>
      </c>
      <c r="B1153" s="57">
        <f t="shared" si="120"/>
        <v>0</v>
      </c>
      <c r="C1153" s="158"/>
      <c r="D1153" s="58">
        <f t="shared" si="121"/>
        <v>0</v>
      </c>
      <c r="E1153" s="59">
        <f t="shared" si="119"/>
        <v>0</v>
      </c>
      <c r="F1153" s="58">
        <f t="shared" si="122"/>
        <v>0</v>
      </c>
      <c r="G1153" s="60" t="e">
        <f>IF(AND(C1153&lt;&gt;"",SUM(G$32:G1152)&lt;E$23),$E$23/$E$28,0)</f>
        <v>#N/A</v>
      </c>
      <c r="H1153" s="58">
        <f t="shared" si="123"/>
        <v>0</v>
      </c>
      <c r="I1153" s="58">
        <f t="shared" si="125"/>
        <v>0</v>
      </c>
      <c r="J1153" s="92" t="str">
        <f t="shared" si="124"/>
        <v>2115–2116</v>
      </c>
      <c r="K1153" s="92"/>
      <c r="L1153" s="103"/>
      <c r="M1153" s="92"/>
      <c r="N1153" s="101"/>
      <c r="O1153" s="93"/>
      <c r="Q1153" s="61"/>
    </row>
    <row r="1154" spans="1:17" s="55" customFormat="1" ht="20.25" customHeight="1" x14ac:dyDescent="0.2">
      <c r="A1154" s="56">
        <v>78894</v>
      </c>
      <c r="B1154" s="57">
        <f t="shared" si="120"/>
        <v>0</v>
      </c>
      <c r="C1154" s="158"/>
      <c r="D1154" s="58">
        <f t="shared" si="121"/>
        <v>0</v>
      </c>
      <c r="E1154" s="59">
        <f t="shared" si="119"/>
        <v>0</v>
      </c>
      <c r="F1154" s="58">
        <f t="shared" si="122"/>
        <v>0</v>
      </c>
      <c r="G1154" s="60" t="e">
        <f>IF(AND(C1154&lt;&gt;"",SUM(G$32:G1153)&lt;E$23),$E$23/$E$28,0)</f>
        <v>#N/A</v>
      </c>
      <c r="H1154" s="58">
        <f t="shared" si="123"/>
        <v>0</v>
      </c>
      <c r="I1154" s="58">
        <f t="shared" si="125"/>
        <v>0</v>
      </c>
      <c r="J1154" s="92" t="str">
        <f t="shared" si="124"/>
        <v>2115–2116</v>
      </c>
      <c r="K1154" s="92"/>
      <c r="L1154" s="103"/>
      <c r="M1154" s="92"/>
      <c r="N1154" s="101"/>
      <c r="O1154" s="93"/>
      <c r="Q1154" s="61"/>
    </row>
    <row r="1155" spans="1:17" s="55" customFormat="1" ht="20.25" customHeight="1" x14ac:dyDescent="0.2">
      <c r="A1155" s="56">
        <v>78925</v>
      </c>
      <c r="B1155" s="57">
        <f t="shared" si="120"/>
        <v>0</v>
      </c>
      <c r="C1155" s="158"/>
      <c r="D1155" s="58">
        <f t="shared" si="121"/>
        <v>0</v>
      </c>
      <c r="E1155" s="59">
        <f t="shared" si="119"/>
        <v>0</v>
      </c>
      <c r="F1155" s="58">
        <f t="shared" si="122"/>
        <v>0</v>
      </c>
      <c r="G1155" s="60" t="e">
        <f>IF(AND(C1155&lt;&gt;"",SUM(G$32:G1154)&lt;E$23),$E$23/$E$28,0)</f>
        <v>#N/A</v>
      </c>
      <c r="H1155" s="58">
        <f t="shared" si="123"/>
        <v>0</v>
      </c>
      <c r="I1155" s="58">
        <f t="shared" si="125"/>
        <v>0</v>
      </c>
      <c r="J1155" s="92" t="str">
        <f t="shared" si="124"/>
        <v>2115–2116</v>
      </c>
      <c r="K1155" s="92"/>
      <c r="L1155" s="103"/>
      <c r="M1155" s="92"/>
      <c r="N1155" s="101"/>
      <c r="O1155" s="93"/>
      <c r="Q1155" s="61"/>
    </row>
    <row r="1156" spans="1:17" s="55" customFormat="1" ht="20.25" customHeight="1" x14ac:dyDescent="0.2">
      <c r="A1156" s="56">
        <v>78954</v>
      </c>
      <c r="B1156" s="57">
        <f t="shared" si="120"/>
        <v>0</v>
      </c>
      <c r="C1156" s="158"/>
      <c r="D1156" s="58">
        <f t="shared" si="121"/>
        <v>0</v>
      </c>
      <c r="E1156" s="59">
        <f t="shared" si="119"/>
        <v>0</v>
      </c>
      <c r="F1156" s="58">
        <f t="shared" si="122"/>
        <v>0</v>
      </c>
      <c r="G1156" s="60" t="e">
        <f>IF(AND(C1156&lt;&gt;"",SUM(G$32:G1155)&lt;E$23),$E$23/$E$28,0)</f>
        <v>#N/A</v>
      </c>
      <c r="H1156" s="58">
        <f t="shared" si="123"/>
        <v>0</v>
      </c>
      <c r="I1156" s="58">
        <f t="shared" si="125"/>
        <v>0</v>
      </c>
      <c r="J1156" s="92" t="str">
        <f t="shared" si="124"/>
        <v>2115–2116</v>
      </c>
      <c r="K1156" s="92"/>
      <c r="L1156" s="103"/>
      <c r="M1156" s="92"/>
      <c r="N1156" s="101"/>
      <c r="O1156" s="93"/>
      <c r="Q1156" s="61"/>
    </row>
    <row r="1157" spans="1:17" s="55" customFormat="1" ht="20.25" customHeight="1" x14ac:dyDescent="0.2">
      <c r="A1157" s="56">
        <v>78985</v>
      </c>
      <c r="B1157" s="57">
        <f t="shared" si="120"/>
        <v>0</v>
      </c>
      <c r="C1157" s="158"/>
      <c r="D1157" s="58">
        <f t="shared" si="121"/>
        <v>0</v>
      </c>
      <c r="E1157" s="59">
        <f t="shared" si="119"/>
        <v>0</v>
      </c>
      <c r="F1157" s="58">
        <f t="shared" si="122"/>
        <v>0</v>
      </c>
      <c r="G1157" s="60" t="e">
        <f>IF(AND(C1157&lt;&gt;"",SUM(G$32:G1156)&lt;E$23),$E$23/$E$28,0)</f>
        <v>#N/A</v>
      </c>
      <c r="H1157" s="58">
        <f t="shared" si="123"/>
        <v>0</v>
      </c>
      <c r="I1157" s="58">
        <f t="shared" si="125"/>
        <v>0</v>
      </c>
      <c r="J1157" s="92" t="str">
        <f t="shared" si="124"/>
        <v>2115–2116</v>
      </c>
      <c r="K1157" s="92"/>
      <c r="L1157" s="103"/>
      <c r="M1157" s="92"/>
      <c r="N1157" s="101"/>
      <c r="O1157" s="93"/>
      <c r="Q1157" s="61"/>
    </row>
    <row r="1158" spans="1:17" s="55" customFormat="1" ht="20.25" customHeight="1" x14ac:dyDescent="0.2">
      <c r="A1158" s="56">
        <v>79015</v>
      </c>
      <c r="B1158" s="57">
        <f t="shared" si="120"/>
        <v>0</v>
      </c>
      <c r="C1158" s="158"/>
      <c r="D1158" s="58">
        <f t="shared" si="121"/>
        <v>0</v>
      </c>
      <c r="E1158" s="59">
        <f t="shared" si="119"/>
        <v>0</v>
      </c>
      <c r="F1158" s="58">
        <f t="shared" si="122"/>
        <v>0</v>
      </c>
      <c r="G1158" s="60" t="e">
        <f>IF(AND(C1158&lt;&gt;"",SUM(G$32:G1157)&lt;E$23),$E$23/$E$28,0)</f>
        <v>#N/A</v>
      </c>
      <c r="H1158" s="58">
        <f t="shared" si="123"/>
        <v>0</v>
      </c>
      <c r="I1158" s="58">
        <f t="shared" si="125"/>
        <v>0</v>
      </c>
      <c r="J1158" s="92" t="str">
        <f t="shared" si="124"/>
        <v>2115–2116</v>
      </c>
      <c r="K1158" s="92"/>
      <c r="L1158" s="103"/>
      <c r="M1158" s="92"/>
      <c r="N1158" s="101"/>
      <c r="O1158" s="93"/>
      <c r="Q1158" s="61"/>
    </row>
    <row r="1159" spans="1:17" s="55" customFormat="1" ht="20.25" customHeight="1" x14ac:dyDescent="0.2">
      <c r="A1159" s="56">
        <v>79046</v>
      </c>
      <c r="B1159" s="57">
        <f t="shared" si="120"/>
        <v>0</v>
      </c>
      <c r="C1159" s="158"/>
      <c r="D1159" s="58">
        <f t="shared" si="121"/>
        <v>0</v>
      </c>
      <c r="E1159" s="59">
        <f t="shared" si="119"/>
        <v>0</v>
      </c>
      <c r="F1159" s="58">
        <f t="shared" si="122"/>
        <v>0</v>
      </c>
      <c r="G1159" s="60" t="e">
        <f>IF(AND(C1159&lt;&gt;"",SUM(G$32:G1158)&lt;E$23),$E$23/$E$28,0)</f>
        <v>#N/A</v>
      </c>
      <c r="H1159" s="58">
        <f t="shared" si="123"/>
        <v>0</v>
      </c>
      <c r="I1159" s="58">
        <f t="shared" si="125"/>
        <v>0</v>
      </c>
      <c r="J1159" s="92" t="str">
        <f t="shared" si="124"/>
        <v>2115–2116</v>
      </c>
      <c r="K1159" s="92"/>
      <c r="L1159" s="103"/>
      <c r="M1159" s="92"/>
      <c r="N1159" s="101"/>
      <c r="O1159" s="93"/>
      <c r="Q1159" s="61"/>
    </row>
    <row r="1160" spans="1:17" s="55" customFormat="1" ht="20.25" customHeight="1" x14ac:dyDescent="0.2">
      <c r="A1160" s="56">
        <v>79076</v>
      </c>
      <c r="B1160" s="57">
        <f t="shared" si="120"/>
        <v>0</v>
      </c>
      <c r="C1160" s="158"/>
      <c r="D1160" s="58">
        <f t="shared" si="121"/>
        <v>0</v>
      </c>
      <c r="E1160" s="59">
        <f t="shared" si="119"/>
        <v>0</v>
      </c>
      <c r="F1160" s="58">
        <f t="shared" si="122"/>
        <v>0</v>
      </c>
      <c r="G1160" s="60" t="e">
        <f>IF(AND(C1160&lt;&gt;"",SUM(G$32:G1159)&lt;E$23),$E$23/$E$28,0)</f>
        <v>#N/A</v>
      </c>
      <c r="H1160" s="58">
        <f t="shared" si="123"/>
        <v>0</v>
      </c>
      <c r="I1160" s="58">
        <f t="shared" si="125"/>
        <v>0</v>
      </c>
      <c r="J1160" s="92" t="str">
        <f t="shared" si="124"/>
        <v>2116–2117</v>
      </c>
      <c r="K1160" s="92"/>
      <c r="L1160" s="103"/>
      <c r="M1160" s="92"/>
      <c r="N1160" s="101"/>
      <c r="O1160" s="93"/>
      <c r="Q1160" s="61"/>
    </row>
    <row r="1161" spans="1:17" s="55" customFormat="1" ht="20.25" customHeight="1" x14ac:dyDescent="0.2">
      <c r="A1161" s="56">
        <v>79107</v>
      </c>
      <c r="B1161" s="57">
        <f t="shared" si="120"/>
        <v>0</v>
      </c>
      <c r="C1161" s="158"/>
      <c r="D1161" s="58">
        <f t="shared" si="121"/>
        <v>0</v>
      </c>
      <c r="E1161" s="59">
        <f t="shared" si="119"/>
        <v>0</v>
      </c>
      <c r="F1161" s="58">
        <f t="shared" si="122"/>
        <v>0</v>
      </c>
      <c r="G1161" s="60" t="e">
        <f>IF(AND(C1161&lt;&gt;"",SUM(G$32:G1160)&lt;E$23),$E$23/$E$28,0)</f>
        <v>#N/A</v>
      </c>
      <c r="H1161" s="58">
        <f t="shared" si="123"/>
        <v>0</v>
      </c>
      <c r="I1161" s="58">
        <f t="shared" si="125"/>
        <v>0</v>
      </c>
      <c r="J1161" s="92" t="str">
        <f t="shared" si="124"/>
        <v>2116–2117</v>
      </c>
      <c r="K1161" s="92"/>
      <c r="L1161" s="103"/>
      <c r="M1161" s="92"/>
      <c r="N1161" s="101"/>
      <c r="O1161" s="93"/>
      <c r="Q1161" s="61"/>
    </row>
    <row r="1162" spans="1:17" s="55" customFormat="1" ht="20.25" customHeight="1" x14ac:dyDescent="0.2">
      <c r="A1162" s="56">
        <v>79138</v>
      </c>
      <c r="B1162" s="57">
        <f t="shared" si="120"/>
        <v>0</v>
      </c>
      <c r="C1162" s="158"/>
      <c r="D1162" s="58">
        <f t="shared" si="121"/>
        <v>0</v>
      </c>
      <c r="E1162" s="59">
        <f t="shared" si="119"/>
        <v>0</v>
      </c>
      <c r="F1162" s="58">
        <f t="shared" si="122"/>
        <v>0</v>
      </c>
      <c r="G1162" s="60" t="e">
        <f>IF(AND(C1162&lt;&gt;"",SUM(G$32:G1161)&lt;E$23),$E$23/$E$28,0)</f>
        <v>#N/A</v>
      </c>
      <c r="H1162" s="58">
        <f t="shared" si="123"/>
        <v>0</v>
      </c>
      <c r="I1162" s="58">
        <f t="shared" si="125"/>
        <v>0</v>
      </c>
      <c r="J1162" s="92" t="str">
        <f t="shared" si="124"/>
        <v>2116–2117</v>
      </c>
      <c r="K1162" s="92"/>
      <c r="L1162" s="103"/>
      <c r="M1162" s="92"/>
      <c r="N1162" s="101"/>
      <c r="O1162" s="93"/>
      <c r="Q1162" s="61"/>
    </row>
    <row r="1163" spans="1:17" s="55" customFormat="1" ht="20.25" customHeight="1" x14ac:dyDescent="0.2">
      <c r="A1163" s="56">
        <v>79168</v>
      </c>
      <c r="B1163" s="57">
        <f t="shared" si="120"/>
        <v>0</v>
      </c>
      <c r="C1163" s="158"/>
      <c r="D1163" s="58">
        <f t="shared" si="121"/>
        <v>0</v>
      </c>
      <c r="E1163" s="59">
        <f t="shared" si="119"/>
        <v>0</v>
      </c>
      <c r="F1163" s="58">
        <f t="shared" si="122"/>
        <v>0</v>
      </c>
      <c r="G1163" s="60" t="e">
        <f>IF(AND(C1163&lt;&gt;"",SUM(G$32:G1162)&lt;E$23),$E$23/$E$28,0)</f>
        <v>#N/A</v>
      </c>
      <c r="H1163" s="58">
        <f t="shared" si="123"/>
        <v>0</v>
      </c>
      <c r="I1163" s="58">
        <f t="shared" si="125"/>
        <v>0</v>
      </c>
      <c r="J1163" s="92" t="str">
        <f t="shared" si="124"/>
        <v>2116–2117</v>
      </c>
      <c r="K1163" s="92"/>
      <c r="L1163" s="103"/>
      <c r="M1163" s="92"/>
      <c r="N1163" s="101"/>
      <c r="O1163" s="93"/>
      <c r="Q1163" s="61"/>
    </row>
    <row r="1164" spans="1:17" s="55" customFormat="1" ht="20.25" customHeight="1" x14ac:dyDescent="0.2">
      <c r="A1164" s="56">
        <v>79199</v>
      </c>
      <c r="B1164" s="57">
        <f t="shared" si="120"/>
        <v>0</v>
      </c>
      <c r="C1164" s="158"/>
      <c r="D1164" s="58">
        <f t="shared" si="121"/>
        <v>0</v>
      </c>
      <c r="E1164" s="59">
        <f t="shared" si="119"/>
        <v>0</v>
      </c>
      <c r="F1164" s="58">
        <f t="shared" si="122"/>
        <v>0</v>
      </c>
      <c r="G1164" s="60" t="e">
        <f>IF(AND(C1164&lt;&gt;"",SUM(G$32:G1163)&lt;E$23),$E$23/$E$28,0)</f>
        <v>#N/A</v>
      </c>
      <c r="H1164" s="58">
        <f t="shared" si="123"/>
        <v>0</v>
      </c>
      <c r="I1164" s="58">
        <f t="shared" si="125"/>
        <v>0</v>
      </c>
      <c r="J1164" s="92" t="str">
        <f t="shared" si="124"/>
        <v>2116–2117</v>
      </c>
      <c r="K1164" s="92"/>
      <c r="L1164" s="103"/>
      <c r="M1164" s="92"/>
      <c r="N1164" s="101"/>
      <c r="O1164" s="93"/>
      <c r="Q1164" s="61"/>
    </row>
    <row r="1165" spans="1:17" s="55" customFormat="1" ht="20.25" customHeight="1" x14ac:dyDescent="0.2">
      <c r="A1165" s="56">
        <v>79229</v>
      </c>
      <c r="B1165" s="57">
        <f t="shared" si="120"/>
        <v>0</v>
      </c>
      <c r="C1165" s="158"/>
      <c r="D1165" s="58">
        <f t="shared" si="121"/>
        <v>0</v>
      </c>
      <c r="E1165" s="59">
        <f t="shared" si="119"/>
        <v>0</v>
      </c>
      <c r="F1165" s="58">
        <f t="shared" si="122"/>
        <v>0</v>
      </c>
      <c r="G1165" s="60" t="e">
        <f>IF(AND(C1165&lt;&gt;"",SUM(G$32:G1164)&lt;E$23),$E$23/$E$28,0)</f>
        <v>#N/A</v>
      </c>
      <c r="H1165" s="58">
        <f t="shared" si="123"/>
        <v>0</v>
      </c>
      <c r="I1165" s="58">
        <f t="shared" si="125"/>
        <v>0</v>
      </c>
      <c r="J1165" s="92" t="str">
        <f t="shared" si="124"/>
        <v>2116–2117</v>
      </c>
      <c r="K1165" s="92"/>
      <c r="L1165" s="103"/>
      <c r="M1165" s="92"/>
      <c r="N1165" s="101"/>
      <c r="O1165" s="93"/>
      <c r="Q1165" s="61"/>
    </row>
    <row r="1166" spans="1:17" s="55" customFormat="1" ht="20.25" customHeight="1" x14ac:dyDescent="0.2">
      <c r="A1166" s="56">
        <v>79260</v>
      </c>
      <c r="B1166" s="57">
        <f t="shared" si="120"/>
        <v>0</v>
      </c>
      <c r="C1166" s="158"/>
      <c r="D1166" s="58">
        <f t="shared" si="121"/>
        <v>0</v>
      </c>
      <c r="E1166" s="59">
        <f t="shared" si="119"/>
        <v>0</v>
      </c>
      <c r="F1166" s="58">
        <f t="shared" si="122"/>
        <v>0</v>
      </c>
      <c r="G1166" s="60" t="e">
        <f>IF(AND(C1166&lt;&gt;"",SUM(G$32:G1165)&lt;E$23),$E$23/$E$28,0)</f>
        <v>#N/A</v>
      </c>
      <c r="H1166" s="58">
        <f t="shared" si="123"/>
        <v>0</v>
      </c>
      <c r="I1166" s="58">
        <f t="shared" si="125"/>
        <v>0</v>
      </c>
      <c r="J1166" s="92" t="str">
        <f t="shared" si="124"/>
        <v>2116–2117</v>
      </c>
      <c r="K1166" s="92"/>
      <c r="L1166" s="103"/>
      <c r="M1166" s="92"/>
      <c r="N1166" s="101"/>
      <c r="O1166" s="93"/>
      <c r="Q1166" s="61"/>
    </row>
    <row r="1167" spans="1:17" s="55" customFormat="1" ht="20.25" customHeight="1" x14ac:dyDescent="0.2">
      <c r="A1167" s="56">
        <v>79291</v>
      </c>
      <c r="B1167" s="57">
        <f t="shared" si="120"/>
        <v>0</v>
      </c>
      <c r="C1167" s="158"/>
      <c r="D1167" s="58">
        <f t="shared" si="121"/>
        <v>0</v>
      </c>
      <c r="E1167" s="59">
        <f t="shared" si="119"/>
        <v>0</v>
      </c>
      <c r="F1167" s="58">
        <f t="shared" si="122"/>
        <v>0</v>
      </c>
      <c r="G1167" s="60" t="e">
        <f>IF(AND(C1167&lt;&gt;"",SUM(G$32:G1166)&lt;E$23),$E$23/$E$28,0)</f>
        <v>#N/A</v>
      </c>
      <c r="H1167" s="58">
        <f t="shared" si="123"/>
        <v>0</v>
      </c>
      <c r="I1167" s="58">
        <f t="shared" si="125"/>
        <v>0</v>
      </c>
      <c r="J1167" s="92" t="str">
        <f t="shared" si="124"/>
        <v>2116–2117</v>
      </c>
      <c r="K1167" s="92"/>
      <c r="L1167" s="103"/>
      <c r="M1167" s="92"/>
      <c r="N1167" s="101"/>
      <c r="O1167" s="93"/>
      <c r="Q1167" s="61"/>
    </row>
    <row r="1168" spans="1:17" s="55" customFormat="1" ht="20.25" customHeight="1" x14ac:dyDescent="0.2">
      <c r="A1168" s="56">
        <v>79319</v>
      </c>
      <c r="B1168" s="57">
        <f t="shared" si="120"/>
        <v>0</v>
      </c>
      <c r="C1168" s="158"/>
      <c r="D1168" s="58">
        <f t="shared" si="121"/>
        <v>0</v>
      </c>
      <c r="E1168" s="59">
        <f t="shared" si="119"/>
        <v>0</v>
      </c>
      <c r="F1168" s="58">
        <f t="shared" si="122"/>
        <v>0</v>
      </c>
      <c r="G1168" s="60" t="e">
        <f>IF(AND(C1168&lt;&gt;"",SUM(G$32:G1167)&lt;E$23),$E$23/$E$28,0)</f>
        <v>#N/A</v>
      </c>
      <c r="H1168" s="58">
        <f t="shared" si="123"/>
        <v>0</v>
      </c>
      <c r="I1168" s="58">
        <f t="shared" si="125"/>
        <v>0</v>
      </c>
      <c r="J1168" s="92" t="str">
        <f t="shared" si="124"/>
        <v>2116–2117</v>
      </c>
      <c r="K1168" s="92"/>
      <c r="L1168" s="103"/>
      <c r="M1168" s="92"/>
      <c r="N1168" s="101"/>
      <c r="O1168" s="93"/>
      <c r="Q1168" s="61"/>
    </row>
    <row r="1169" spans="1:17" s="55" customFormat="1" ht="20.25" customHeight="1" x14ac:dyDescent="0.2">
      <c r="A1169" s="56">
        <v>79350</v>
      </c>
      <c r="B1169" s="57">
        <f t="shared" si="120"/>
        <v>0</v>
      </c>
      <c r="C1169" s="158"/>
      <c r="D1169" s="58">
        <f t="shared" si="121"/>
        <v>0</v>
      </c>
      <c r="E1169" s="59">
        <f t="shared" si="119"/>
        <v>0</v>
      </c>
      <c r="F1169" s="58">
        <f t="shared" si="122"/>
        <v>0</v>
      </c>
      <c r="G1169" s="60" t="e">
        <f>IF(AND(C1169&lt;&gt;"",SUM(G$32:G1168)&lt;E$23),$E$23/$E$28,0)</f>
        <v>#N/A</v>
      </c>
      <c r="H1169" s="58">
        <f t="shared" si="123"/>
        <v>0</v>
      </c>
      <c r="I1169" s="58">
        <f t="shared" si="125"/>
        <v>0</v>
      </c>
      <c r="J1169" s="92" t="str">
        <f t="shared" si="124"/>
        <v>2116–2117</v>
      </c>
      <c r="K1169" s="92"/>
      <c r="L1169" s="103"/>
      <c r="M1169" s="92"/>
      <c r="N1169" s="101"/>
      <c r="O1169" s="93"/>
      <c r="Q1169" s="61"/>
    </row>
    <row r="1170" spans="1:17" s="55" customFormat="1" ht="20.25" customHeight="1" x14ac:dyDescent="0.2">
      <c r="A1170" s="56">
        <v>79380</v>
      </c>
      <c r="B1170" s="57">
        <f t="shared" si="120"/>
        <v>0</v>
      </c>
      <c r="C1170" s="158"/>
      <c r="D1170" s="58">
        <f t="shared" si="121"/>
        <v>0</v>
      </c>
      <c r="E1170" s="59">
        <f t="shared" si="119"/>
        <v>0</v>
      </c>
      <c r="F1170" s="58">
        <f t="shared" si="122"/>
        <v>0</v>
      </c>
      <c r="G1170" s="60" t="e">
        <f>IF(AND(C1170&lt;&gt;"",SUM(G$32:G1169)&lt;E$23),$E$23/$E$28,0)</f>
        <v>#N/A</v>
      </c>
      <c r="H1170" s="58">
        <f t="shared" si="123"/>
        <v>0</v>
      </c>
      <c r="I1170" s="58">
        <f t="shared" si="125"/>
        <v>0</v>
      </c>
      <c r="J1170" s="92" t="str">
        <f t="shared" si="124"/>
        <v>2116–2117</v>
      </c>
      <c r="K1170" s="92"/>
      <c r="L1170" s="103"/>
      <c r="M1170" s="92"/>
      <c r="N1170" s="101"/>
      <c r="O1170" s="93"/>
      <c r="Q1170" s="61"/>
    </row>
    <row r="1171" spans="1:17" s="55" customFormat="1" ht="20.25" customHeight="1" x14ac:dyDescent="0.2">
      <c r="A1171" s="56">
        <v>79411</v>
      </c>
      <c r="B1171" s="57">
        <f t="shared" si="120"/>
        <v>0</v>
      </c>
      <c r="C1171" s="158"/>
      <c r="D1171" s="58">
        <f t="shared" si="121"/>
        <v>0</v>
      </c>
      <c r="E1171" s="59">
        <f t="shared" si="119"/>
        <v>0</v>
      </c>
      <c r="F1171" s="58">
        <f t="shared" si="122"/>
        <v>0</v>
      </c>
      <c r="G1171" s="60" t="e">
        <f>IF(AND(C1171&lt;&gt;"",SUM(G$32:G1170)&lt;E$23),$E$23/$E$28,0)</f>
        <v>#N/A</v>
      </c>
      <c r="H1171" s="58">
        <f t="shared" si="123"/>
        <v>0</v>
      </c>
      <c r="I1171" s="58">
        <f t="shared" si="125"/>
        <v>0</v>
      </c>
      <c r="J1171" s="92" t="str">
        <f t="shared" si="124"/>
        <v>2116–2117</v>
      </c>
      <c r="K1171" s="92"/>
      <c r="L1171" s="103"/>
      <c r="M1171" s="92"/>
      <c r="N1171" s="101"/>
      <c r="O1171" s="93"/>
      <c r="Q1171" s="61"/>
    </row>
    <row r="1172" spans="1:17" s="55" customFormat="1" ht="20.25" customHeight="1" x14ac:dyDescent="0.2">
      <c r="A1172" s="56">
        <v>79441</v>
      </c>
      <c r="B1172" s="57">
        <f t="shared" si="120"/>
        <v>0</v>
      </c>
      <c r="C1172" s="158"/>
      <c r="D1172" s="58">
        <f t="shared" si="121"/>
        <v>0</v>
      </c>
      <c r="E1172" s="59">
        <f t="shared" si="119"/>
        <v>0</v>
      </c>
      <c r="F1172" s="58">
        <f t="shared" si="122"/>
        <v>0</v>
      </c>
      <c r="G1172" s="60" t="e">
        <f>IF(AND(C1172&lt;&gt;"",SUM(G$32:G1171)&lt;E$23),$E$23/$E$28,0)</f>
        <v>#N/A</v>
      </c>
      <c r="H1172" s="58">
        <f t="shared" si="123"/>
        <v>0</v>
      </c>
      <c r="I1172" s="58">
        <f t="shared" si="125"/>
        <v>0</v>
      </c>
      <c r="J1172" s="92" t="str">
        <f t="shared" si="124"/>
        <v>2117–2118</v>
      </c>
      <c r="K1172" s="92"/>
      <c r="L1172" s="103"/>
      <c r="M1172" s="92"/>
      <c r="N1172" s="101"/>
      <c r="O1172" s="93"/>
      <c r="Q1172" s="61"/>
    </row>
    <row r="1173" spans="1:17" s="55" customFormat="1" ht="20.25" customHeight="1" x14ac:dyDescent="0.2">
      <c r="A1173" s="56">
        <v>79472</v>
      </c>
      <c r="B1173" s="57">
        <f t="shared" si="120"/>
        <v>0</v>
      </c>
      <c r="C1173" s="158"/>
      <c r="D1173" s="58">
        <f t="shared" si="121"/>
        <v>0</v>
      </c>
      <c r="E1173" s="59">
        <f t="shared" si="119"/>
        <v>0</v>
      </c>
      <c r="F1173" s="58">
        <f t="shared" si="122"/>
        <v>0</v>
      </c>
      <c r="G1173" s="60" t="e">
        <f>IF(AND(C1173&lt;&gt;"",SUM(G$32:G1172)&lt;E$23),$E$23/$E$28,0)</f>
        <v>#N/A</v>
      </c>
      <c r="H1173" s="58">
        <f t="shared" si="123"/>
        <v>0</v>
      </c>
      <c r="I1173" s="58">
        <f t="shared" si="125"/>
        <v>0</v>
      </c>
      <c r="J1173" s="92" t="str">
        <f t="shared" si="124"/>
        <v>2117–2118</v>
      </c>
      <c r="K1173" s="92"/>
      <c r="L1173" s="103"/>
      <c r="M1173" s="92"/>
      <c r="N1173" s="101"/>
      <c r="O1173" s="93"/>
      <c r="Q1173" s="61"/>
    </row>
    <row r="1174" spans="1:17" s="55" customFormat="1" ht="20.25" customHeight="1" x14ac:dyDescent="0.2">
      <c r="A1174" s="56">
        <v>79503</v>
      </c>
      <c r="B1174" s="57">
        <f t="shared" si="120"/>
        <v>0</v>
      </c>
      <c r="C1174" s="158"/>
      <c r="D1174" s="58">
        <f t="shared" si="121"/>
        <v>0</v>
      </c>
      <c r="E1174" s="59">
        <f t="shared" si="119"/>
        <v>0</v>
      </c>
      <c r="F1174" s="58">
        <f t="shared" si="122"/>
        <v>0</v>
      </c>
      <c r="G1174" s="60" t="e">
        <f>IF(AND(C1174&lt;&gt;"",SUM(G$32:G1173)&lt;E$23),$E$23/$E$28,0)</f>
        <v>#N/A</v>
      </c>
      <c r="H1174" s="58">
        <f t="shared" si="123"/>
        <v>0</v>
      </c>
      <c r="I1174" s="58">
        <f t="shared" si="125"/>
        <v>0</v>
      </c>
      <c r="J1174" s="92" t="str">
        <f t="shared" si="124"/>
        <v>2117–2118</v>
      </c>
      <c r="K1174" s="92"/>
      <c r="L1174" s="103"/>
      <c r="M1174" s="92"/>
      <c r="N1174" s="101"/>
      <c r="O1174" s="93"/>
      <c r="Q1174" s="61"/>
    </row>
    <row r="1175" spans="1:17" s="55" customFormat="1" ht="20.25" customHeight="1" x14ac:dyDescent="0.2">
      <c r="A1175" s="56">
        <v>79533</v>
      </c>
      <c r="B1175" s="57">
        <f t="shared" si="120"/>
        <v>0</v>
      </c>
      <c r="C1175" s="158"/>
      <c r="D1175" s="58">
        <f t="shared" si="121"/>
        <v>0</v>
      </c>
      <c r="E1175" s="59">
        <f t="shared" si="119"/>
        <v>0</v>
      </c>
      <c r="F1175" s="58">
        <f t="shared" si="122"/>
        <v>0</v>
      </c>
      <c r="G1175" s="60" t="e">
        <f>IF(AND(C1175&lt;&gt;"",SUM(G$32:G1174)&lt;E$23),$E$23/$E$28,0)</f>
        <v>#N/A</v>
      </c>
      <c r="H1175" s="58">
        <f t="shared" si="123"/>
        <v>0</v>
      </c>
      <c r="I1175" s="58">
        <f t="shared" si="125"/>
        <v>0</v>
      </c>
      <c r="J1175" s="92" t="str">
        <f t="shared" si="124"/>
        <v>2117–2118</v>
      </c>
      <c r="K1175" s="92"/>
      <c r="L1175" s="103"/>
      <c r="M1175" s="92"/>
      <c r="N1175" s="101"/>
      <c r="O1175" s="93"/>
      <c r="Q1175" s="61"/>
    </row>
    <row r="1176" spans="1:17" s="55" customFormat="1" ht="20.25" customHeight="1" x14ac:dyDescent="0.2">
      <c r="A1176" s="56">
        <v>79564</v>
      </c>
      <c r="B1176" s="57">
        <f t="shared" si="120"/>
        <v>0</v>
      </c>
      <c r="C1176" s="158"/>
      <c r="D1176" s="58">
        <f t="shared" si="121"/>
        <v>0</v>
      </c>
      <c r="E1176" s="59">
        <f t="shared" si="119"/>
        <v>0</v>
      </c>
      <c r="F1176" s="58">
        <f t="shared" si="122"/>
        <v>0</v>
      </c>
      <c r="G1176" s="60" t="e">
        <f>IF(AND(C1176&lt;&gt;"",SUM(G$32:G1175)&lt;E$23),$E$23/$E$28,0)</f>
        <v>#N/A</v>
      </c>
      <c r="H1176" s="58">
        <f t="shared" si="123"/>
        <v>0</v>
      </c>
      <c r="I1176" s="58">
        <f t="shared" si="125"/>
        <v>0</v>
      </c>
      <c r="J1176" s="92" t="str">
        <f t="shared" si="124"/>
        <v>2117–2118</v>
      </c>
      <c r="K1176" s="92"/>
      <c r="L1176" s="103"/>
      <c r="M1176" s="92"/>
      <c r="N1176" s="101"/>
      <c r="O1176" s="93"/>
      <c r="Q1176" s="61"/>
    </row>
    <row r="1177" spans="1:17" s="55" customFormat="1" ht="20.25" customHeight="1" x14ac:dyDescent="0.2">
      <c r="A1177" s="56">
        <v>79594</v>
      </c>
      <c r="B1177" s="57">
        <f t="shared" si="120"/>
        <v>0</v>
      </c>
      <c r="C1177" s="158"/>
      <c r="D1177" s="58">
        <f t="shared" si="121"/>
        <v>0</v>
      </c>
      <c r="E1177" s="59">
        <f t="shared" si="119"/>
        <v>0</v>
      </c>
      <c r="F1177" s="58">
        <f t="shared" si="122"/>
        <v>0</v>
      </c>
      <c r="G1177" s="60" t="e">
        <f>IF(AND(C1177&lt;&gt;"",SUM(G$32:G1176)&lt;E$23),$E$23/$E$28,0)</f>
        <v>#N/A</v>
      </c>
      <c r="H1177" s="58">
        <f t="shared" si="123"/>
        <v>0</v>
      </c>
      <c r="I1177" s="58">
        <f t="shared" si="125"/>
        <v>0</v>
      </c>
      <c r="J1177" s="92" t="str">
        <f t="shared" si="124"/>
        <v>2117–2118</v>
      </c>
      <c r="K1177" s="92"/>
      <c r="L1177" s="103"/>
      <c r="M1177" s="92"/>
      <c r="N1177" s="101"/>
      <c r="O1177" s="93"/>
      <c r="Q1177" s="61"/>
    </row>
    <row r="1178" spans="1:17" s="55" customFormat="1" ht="20.25" customHeight="1" x14ac:dyDescent="0.2">
      <c r="A1178" s="56">
        <v>79625</v>
      </c>
      <c r="B1178" s="57">
        <f t="shared" si="120"/>
        <v>0</v>
      </c>
      <c r="C1178" s="158"/>
      <c r="D1178" s="58">
        <f t="shared" si="121"/>
        <v>0</v>
      </c>
      <c r="E1178" s="59">
        <f t="shared" si="119"/>
        <v>0</v>
      </c>
      <c r="F1178" s="58">
        <f t="shared" si="122"/>
        <v>0</v>
      </c>
      <c r="G1178" s="60" t="e">
        <f>IF(AND(C1178&lt;&gt;"",SUM(G$32:G1177)&lt;E$23),$E$23/$E$28,0)</f>
        <v>#N/A</v>
      </c>
      <c r="H1178" s="58">
        <f t="shared" si="123"/>
        <v>0</v>
      </c>
      <c r="I1178" s="58">
        <f t="shared" si="125"/>
        <v>0</v>
      </c>
      <c r="J1178" s="92" t="str">
        <f t="shared" si="124"/>
        <v>2117–2118</v>
      </c>
      <c r="K1178" s="92"/>
      <c r="L1178" s="103"/>
      <c r="M1178" s="92"/>
      <c r="N1178" s="101"/>
      <c r="O1178" s="93"/>
      <c r="Q1178" s="61"/>
    </row>
    <row r="1179" spans="1:17" s="55" customFormat="1" ht="20.25" customHeight="1" x14ac:dyDescent="0.2">
      <c r="A1179" s="56">
        <v>79656</v>
      </c>
      <c r="B1179" s="57">
        <f t="shared" si="120"/>
        <v>0</v>
      </c>
      <c r="C1179" s="158"/>
      <c r="D1179" s="58">
        <f t="shared" si="121"/>
        <v>0</v>
      </c>
      <c r="E1179" s="59">
        <f t="shared" si="119"/>
        <v>0</v>
      </c>
      <c r="F1179" s="58">
        <f t="shared" si="122"/>
        <v>0</v>
      </c>
      <c r="G1179" s="60" t="e">
        <f>IF(AND(C1179&lt;&gt;"",SUM(G$32:G1178)&lt;E$23),$E$23/$E$28,0)</f>
        <v>#N/A</v>
      </c>
      <c r="H1179" s="58">
        <f t="shared" si="123"/>
        <v>0</v>
      </c>
      <c r="I1179" s="58">
        <f t="shared" si="125"/>
        <v>0</v>
      </c>
      <c r="J1179" s="92" t="str">
        <f t="shared" si="124"/>
        <v>2117–2118</v>
      </c>
      <c r="K1179" s="92"/>
      <c r="L1179" s="103"/>
      <c r="M1179" s="92"/>
      <c r="N1179" s="101"/>
      <c r="O1179" s="93"/>
      <c r="Q1179" s="61"/>
    </row>
    <row r="1180" spans="1:17" s="55" customFormat="1" ht="20.25" customHeight="1" x14ac:dyDescent="0.2">
      <c r="A1180" s="56">
        <v>79684</v>
      </c>
      <c r="B1180" s="57">
        <f t="shared" si="120"/>
        <v>0</v>
      </c>
      <c r="C1180" s="158"/>
      <c r="D1180" s="58">
        <f t="shared" si="121"/>
        <v>0</v>
      </c>
      <c r="E1180" s="59">
        <f t="shared" si="119"/>
        <v>0</v>
      </c>
      <c r="F1180" s="58">
        <f t="shared" si="122"/>
        <v>0</v>
      </c>
      <c r="G1180" s="60" t="e">
        <f>IF(AND(C1180&lt;&gt;"",SUM(G$32:G1179)&lt;E$23),$E$23/$E$28,0)</f>
        <v>#N/A</v>
      </c>
      <c r="H1180" s="58">
        <f t="shared" si="123"/>
        <v>0</v>
      </c>
      <c r="I1180" s="58">
        <f t="shared" si="125"/>
        <v>0</v>
      </c>
      <c r="J1180" s="92" t="str">
        <f t="shared" si="124"/>
        <v>2117–2118</v>
      </c>
      <c r="K1180" s="92"/>
      <c r="L1180" s="103"/>
      <c r="M1180" s="92"/>
      <c r="N1180" s="101"/>
      <c r="O1180" s="93"/>
      <c r="Q1180" s="61"/>
    </row>
    <row r="1181" spans="1:17" s="55" customFormat="1" ht="20.25" customHeight="1" x14ac:dyDescent="0.2">
      <c r="A1181" s="56">
        <v>79715</v>
      </c>
      <c r="B1181" s="57">
        <f t="shared" si="120"/>
        <v>0</v>
      </c>
      <c r="C1181" s="158"/>
      <c r="D1181" s="58">
        <f t="shared" si="121"/>
        <v>0</v>
      </c>
      <c r="E1181" s="59">
        <f t="shared" si="119"/>
        <v>0</v>
      </c>
      <c r="F1181" s="58">
        <f t="shared" si="122"/>
        <v>0</v>
      </c>
      <c r="G1181" s="60" t="e">
        <f>IF(AND(C1181&lt;&gt;"",SUM(G$32:G1180)&lt;E$23),$E$23/$E$28,0)</f>
        <v>#N/A</v>
      </c>
      <c r="H1181" s="58">
        <f t="shared" si="123"/>
        <v>0</v>
      </c>
      <c r="I1181" s="58">
        <f t="shared" si="125"/>
        <v>0</v>
      </c>
      <c r="J1181" s="92" t="str">
        <f t="shared" si="124"/>
        <v>2117–2118</v>
      </c>
      <c r="K1181" s="92"/>
      <c r="L1181" s="103"/>
      <c r="M1181" s="92"/>
      <c r="N1181" s="101"/>
      <c r="O1181" s="93"/>
      <c r="Q1181" s="61"/>
    </row>
    <row r="1182" spans="1:17" s="55" customFormat="1" ht="20.25" customHeight="1" x14ac:dyDescent="0.2">
      <c r="A1182" s="56">
        <v>79745</v>
      </c>
      <c r="B1182" s="57">
        <f t="shared" si="120"/>
        <v>0</v>
      </c>
      <c r="C1182" s="158"/>
      <c r="D1182" s="58">
        <f t="shared" si="121"/>
        <v>0</v>
      </c>
      <c r="E1182" s="59">
        <f t="shared" si="119"/>
        <v>0</v>
      </c>
      <c r="F1182" s="58">
        <f t="shared" si="122"/>
        <v>0</v>
      </c>
      <c r="G1182" s="60" t="e">
        <f>IF(AND(C1182&lt;&gt;"",SUM(G$32:G1181)&lt;E$23),$E$23/$E$28,0)</f>
        <v>#N/A</v>
      </c>
      <c r="H1182" s="58">
        <f t="shared" si="123"/>
        <v>0</v>
      </c>
      <c r="I1182" s="58">
        <f t="shared" si="125"/>
        <v>0</v>
      </c>
      <c r="J1182" s="92" t="str">
        <f t="shared" si="124"/>
        <v>2117–2118</v>
      </c>
      <c r="K1182" s="92"/>
      <c r="L1182" s="103"/>
      <c r="M1182" s="92"/>
      <c r="N1182" s="101"/>
      <c r="O1182" s="93"/>
      <c r="Q1182" s="61"/>
    </row>
    <row r="1183" spans="1:17" s="55" customFormat="1" ht="20.25" customHeight="1" x14ac:dyDescent="0.2">
      <c r="A1183" s="56">
        <v>79776</v>
      </c>
      <c r="B1183" s="57">
        <f t="shared" si="120"/>
        <v>0</v>
      </c>
      <c r="C1183" s="158"/>
      <c r="D1183" s="58">
        <f t="shared" si="121"/>
        <v>0</v>
      </c>
      <c r="E1183" s="59">
        <f t="shared" si="119"/>
        <v>0</v>
      </c>
      <c r="F1183" s="58">
        <f t="shared" si="122"/>
        <v>0</v>
      </c>
      <c r="G1183" s="60" t="e">
        <f>IF(AND(C1183&lt;&gt;"",SUM(G$32:G1182)&lt;E$23),$E$23/$E$28,0)</f>
        <v>#N/A</v>
      </c>
      <c r="H1183" s="58">
        <f t="shared" si="123"/>
        <v>0</v>
      </c>
      <c r="I1183" s="58">
        <f t="shared" si="125"/>
        <v>0</v>
      </c>
      <c r="J1183" s="92" t="str">
        <f t="shared" si="124"/>
        <v>2117–2118</v>
      </c>
      <c r="K1183" s="92"/>
      <c r="L1183" s="103"/>
      <c r="M1183" s="92"/>
      <c r="N1183" s="101"/>
      <c r="O1183" s="93"/>
      <c r="Q1183" s="61"/>
    </row>
    <row r="1184" spans="1:17" s="55" customFormat="1" ht="20.25" customHeight="1" x14ac:dyDescent="0.2">
      <c r="A1184" s="56">
        <v>79806</v>
      </c>
      <c r="B1184" s="57">
        <f t="shared" si="120"/>
        <v>0</v>
      </c>
      <c r="C1184" s="158"/>
      <c r="D1184" s="58">
        <f t="shared" si="121"/>
        <v>0</v>
      </c>
      <c r="E1184" s="59">
        <f t="shared" ref="E1184:E1243" si="126">C1184-D1184</f>
        <v>0</v>
      </c>
      <c r="F1184" s="58">
        <f t="shared" si="122"/>
        <v>0</v>
      </c>
      <c r="G1184" s="60" t="e">
        <f>IF(AND(C1184&lt;&gt;"",SUM(G$32:G1183)&lt;E$23),$E$23/$E$28,0)</f>
        <v>#N/A</v>
      </c>
      <c r="H1184" s="58">
        <f t="shared" si="123"/>
        <v>0</v>
      </c>
      <c r="I1184" s="58">
        <f t="shared" si="125"/>
        <v>0</v>
      </c>
      <c r="J1184" s="92" t="str">
        <f t="shared" si="124"/>
        <v>2118–2119</v>
      </c>
      <c r="K1184" s="92"/>
      <c r="L1184" s="103"/>
      <c r="M1184" s="92"/>
      <c r="N1184" s="101"/>
      <c r="O1184" s="93"/>
      <c r="Q1184" s="61"/>
    </row>
    <row r="1185" spans="1:17" s="55" customFormat="1" ht="20.25" customHeight="1" x14ac:dyDescent="0.2">
      <c r="A1185" s="56">
        <v>79837</v>
      </c>
      <c r="B1185" s="57">
        <f t="shared" ref="B1185:B1243" si="127">IF(C1185&gt;0,C1185*-1,C1185)</f>
        <v>0</v>
      </c>
      <c r="C1185" s="158"/>
      <c r="D1185" s="58">
        <f t="shared" ref="D1185:D1243" si="128">IF(C1185="",0,IF($E$14="Beginning",IF(C1184&lt;&gt;"",$F1184*$E$7/12,0),IF(C1184&lt;&gt;"",$F1184*$E$7/12,$E$21*$E$7/12)))</f>
        <v>0</v>
      </c>
      <c r="E1185" s="59">
        <f t="shared" si="126"/>
        <v>0</v>
      </c>
      <c r="F1185" s="58">
        <f t="shared" ref="F1185:F1243" si="129">IF(C1185="",0,IF(C1184="",$E$21-E1185,IF(C1185&lt;&gt;"",F1184-E1185)))</f>
        <v>0</v>
      </c>
      <c r="G1185" s="60" t="e">
        <f>IF(AND(C1185&lt;&gt;"",SUM(G$32:G1184)&lt;E$23),$E$23/$E$28,0)</f>
        <v>#N/A</v>
      </c>
      <c r="H1185" s="58">
        <f t="shared" ref="H1185:H1241" si="130">IF(C1185&lt;&gt;"",G1185+H1184,0)</f>
        <v>0</v>
      </c>
      <c r="I1185" s="58">
        <f t="shared" si="125"/>
        <v>0</v>
      </c>
      <c r="J1185" s="92" t="str">
        <f t="shared" ref="J1185:J1243" si="131">IF(OR(MONTH(A1185)=1,MONTH(A1185)=2,MONTH(A1185)=3,MONTH(A1185)=4,MONTH(A1185)=5,MONTH(A1185)=6),YEAR(A1185)-1&amp;"–"&amp;YEAR(A1185),YEAR(A1185)&amp;"–"&amp;YEAR(A1185)+1)</f>
        <v>2118–2119</v>
      </c>
      <c r="K1185" s="92"/>
      <c r="L1185" s="103"/>
      <c r="M1185" s="92"/>
      <c r="N1185" s="101"/>
      <c r="O1185" s="93"/>
      <c r="Q1185" s="61"/>
    </row>
    <row r="1186" spans="1:17" s="55" customFormat="1" ht="20.25" customHeight="1" x14ac:dyDescent="0.2">
      <c r="A1186" s="56">
        <v>79868</v>
      </c>
      <c r="B1186" s="57">
        <f t="shared" si="127"/>
        <v>0</v>
      </c>
      <c r="C1186" s="158"/>
      <c r="D1186" s="58">
        <f t="shared" si="128"/>
        <v>0</v>
      </c>
      <c r="E1186" s="59">
        <f t="shared" si="126"/>
        <v>0</v>
      </c>
      <c r="F1186" s="58">
        <f t="shared" si="129"/>
        <v>0</v>
      </c>
      <c r="G1186" s="60" t="e">
        <f>IF(AND(C1186&lt;&gt;"",SUM(G$32:G1185)&lt;E$23),$E$23/$E$28,0)</f>
        <v>#N/A</v>
      </c>
      <c r="H1186" s="58">
        <f t="shared" si="130"/>
        <v>0</v>
      </c>
      <c r="I1186" s="58">
        <f t="shared" si="125"/>
        <v>0</v>
      </c>
      <c r="J1186" s="92" t="str">
        <f t="shared" si="131"/>
        <v>2118–2119</v>
      </c>
      <c r="K1186" s="92"/>
      <c r="L1186" s="103"/>
      <c r="M1186" s="92"/>
      <c r="N1186" s="101"/>
      <c r="O1186" s="93"/>
      <c r="Q1186" s="61"/>
    </row>
    <row r="1187" spans="1:17" s="55" customFormat="1" ht="20.25" customHeight="1" x14ac:dyDescent="0.2">
      <c r="A1187" s="56">
        <v>79898</v>
      </c>
      <c r="B1187" s="57">
        <f t="shared" si="127"/>
        <v>0</v>
      </c>
      <c r="C1187" s="158"/>
      <c r="D1187" s="58">
        <f t="shared" si="128"/>
        <v>0</v>
      </c>
      <c r="E1187" s="59">
        <f t="shared" si="126"/>
        <v>0</v>
      </c>
      <c r="F1187" s="58">
        <f t="shared" si="129"/>
        <v>0</v>
      </c>
      <c r="G1187" s="60" t="e">
        <f>IF(AND(C1187&lt;&gt;"",SUM(G$32:G1186)&lt;E$23),$E$23/$E$28,0)</f>
        <v>#N/A</v>
      </c>
      <c r="H1187" s="58">
        <f t="shared" si="130"/>
        <v>0</v>
      </c>
      <c r="I1187" s="58">
        <f t="shared" ref="I1187:I1242" si="132">IF(C1187&lt;&gt;"",$E$23-H1187,0)</f>
        <v>0</v>
      </c>
      <c r="J1187" s="92" t="str">
        <f t="shared" si="131"/>
        <v>2118–2119</v>
      </c>
      <c r="K1187" s="92"/>
      <c r="L1187" s="103"/>
      <c r="M1187" s="92"/>
      <c r="N1187" s="101"/>
      <c r="O1187" s="93"/>
      <c r="Q1187" s="61"/>
    </row>
    <row r="1188" spans="1:17" s="55" customFormat="1" ht="20.25" customHeight="1" x14ac:dyDescent="0.2">
      <c r="A1188" s="56">
        <v>79929</v>
      </c>
      <c r="B1188" s="57">
        <f t="shared" si="127"/>
        <v>0</v>
      </c>
      <c r="C1188" s="158"/>
      <c r="D1188" s="58">
        <f t="shared" si="128"/>
        <v>0</v>
      </c>
      <c r="E1188" s="59">
        <f t="shared" si="126"/>
        <v>0</v>
      </c>
      <c r="F1188" s="58">
        <f t="shared" si="129"/>
        <v>0</v>
      </c>
      <c r="G1188" s="60" t="e">
        <f>IF(AND(C1188&lt;&gt;"",SUM(G$32:G1187)&lt;E$23),$E$23/$E$28,0)</f>
        <v>#N/A</v>
      </c>
      <c r="H1188" s="58">
        <f t="shared" si="130"/>
        <v>0</v>
      </c>
      <c r="I1188" s="58">
        <f t="shared" si="132"/>
        <v>0</v>
      </c>
      <c r="J1188" s="92" t="str">
        <f t="shared" si="131"/>
        <v>2118–2119</v>
      </c>
      <c r="K1188" s="92"/>
      <c r="L1188" s="103"/>
      <c r="M1188" s="92"/>
      <c r="N1188" s="101"/>
      <c r="O1188" s="93"/>
      <c r="Q1188" s="61"/>
    </row>
    <row r="1189" spans="1:17" s="55" customFormat="1" ht="20.25" customHeight="1" x14ac:dyDescent="0.2">
      <c r="A1189" s="56">
        <v>79959</v>
      </c>
      <c r="B1189" s="57">
        <f t="shared" si="127"/>
        <v>0</v>
      </c>
      <c r="C1189" s="158"/>
      <c r="D1189" s="58">
        <f t="shared" si="128"/>
        <v>0</v>
      </c>
      <c r="E1189" s="59">
        <f t="shared" si="126"/>
        <v>0</v>
      </c>
      <c r="F1189" s="58">
        <f t="shared" si="129"/>
        <v>0</v>
      </c>
      <c r="G1189" s="60" t="e">
        <f>IF(AND(C1189&lt;&gt;"",SUM(G$32:G1188)&lt;E$23),$E$23/$E$28,0)</f>
        <v>#N/A</v>
      </c>
      <c r="H1189" s="58">
        <f t="shared" si="130"/>
        <v>0</v>
      </c>
      <c r="I1189" s="58">
        <f t="shared" si="132"/>
        <v>0</v>
      </c>
      <c r="J1189" s="92" t="str">
        <f t="shared" si="131"/>
        <v>2118–2119</v>
      </c>
      <c r="K1189" s="92"/>
      <c r="L1189" s="103"/>
      <c r="M1189" s="92"/>
      <c r="N1189" s="101"/>
      <c r="O1189" s="93"/>
      <c r="Q1189" s="61"/>
    </row>
    <row r="1190" spans="1:17" s="55" customFormat="1" ht="20.25" customHeight="1" x14ac:dyDescent="0.2">
      <c r="A1190" s="56">
        <v>79990</v>
      </c>
      <c r="B1190" s="57">
        <f t="shared" si="127"/>
        <v>0</v>
      </c>
      <c r="C1190" s="158"/>
      <c r="D1190" s="58">
        <f t="shared" si="128"/>
        <v>0</v>
      </c>
      <c r="E1190" s="59">
        <f t="shared" si="126"/>
        <v>0</v>
      </c>
      <c r="F1190" s="58">
        <f t="shared" si="129"/>
        <v>0</v>
      </c>
      <c r="G1190" s="60" t="e">
        <f>IF(AND(C1190&lt;&gt;"",SUM(G$32:G1189)&lt;E$23),$E$23/$E$28,0)</f>
        <v>#N/A</v>
      </c>
      <c r="H1190" s="58">
        <f t="shared" si="130"/>
        <v>0</v>
      </c>
      <c r="I1190" s="58">
        <f t="shared" si="132"/>
        <v>0</v>
      </c>
      <c r="J1190" s="92" t="str">
        <f t="shared" si="131"/>
        <v>2118–2119</v>
      </c>
      <c r="K1190" s="92"/>
      <c r="L1190" s="103"/>
      <c r="M1190" s="92"/>
      <c r="N1190" s="101"/>
      <c r="O1190" s="93"/>
      <c r="Q1190" s="61"/>
    </row>
    <row r="1191" spans="1:17" s="55" customFormat="1" ht="20.25" customHeight="1" x14ac:dyDescent="0.2">
      <c r="A1191" s="56">
        <v>80021</v>
      </c>
      <c r="B1191" s="57">
        <f t="shared" si="127"/>
        <v>0</v>
      </c>
      <c r="C1191" s="158"/>
      <c r="D1191" s="58">
        <f t="shared" si="128"/>
        <v>0</v>
      </c>
      <c r="E1191" s="59">
        <f t="shared" si="126"/>
        <v>0</v>
      </c>
      <c r="F1191" s="58">
        <f t="shared" si="129"/>
        <v>0</v>
      </c>
      <c r="G1191" s="60" t="e">
        <f>IF(AND(C1191&lt;&gt;"",SUM(G$32:G1190)&lt;E$23),$E$23/$E$28,0)</f>
        <v>#N/A</v>
      </c>
      <c r="H1191" s="58">
        <f t="shared" si="130"/>
        <v>0</v>
      </c>
      <c r="I1191" s="58">
        <f t="shared" si="132"/>
        <v>0</v>
      </c>
      <c r="J1191" s="92" t="str">
        <f t="shared" si="131"/>
        <v>2118–2119</v>
      </c>
      <c r="K1191" s="92"/>
      <c r="L1191" s="103"/>
      <c r="M1191" s="92"/>
      <c r="N1191" s="101"/>
      <c r="O1191" s="93"/>
      <c r="Q1191" s="61"/>
    </row>
    <row r="1192" spans="1:17" s="55" customFormat="1" ht="20.25" customHeight="1" x14ac:dyDescent="0.2">
      <c r="A1192" s="56">
        <v>80049</v>
      </c>
      <c r="B1192" s="57">
        <f t="shared" si="127"/>
        <v>0</v>
      </c>
      <c r="C1192" s="158"/>
      <c r="D1192" s="58">
        <f t="shared" si="128"/>
        <v>0</v>
      </c>
      <c r="E1192" s="59">
        <f t="shared" si="126"/>
        <v>0</v>
      </c>
      <c r="F1192" s="58">
        <f t="shared" si="129"/>
        <v>0</v>
      </c>
      <c r="G1192" s="60" t="e">
        <f>IF(AND(C1192&lt;&gt;"",SUM(G$32:G1191)&lt;E$23),$E$23/$E$28,0)</f>
        <v>#N/A</v>
      </c>
      <c r="H1192" s="58">
        <f t="shared" si="130"/>
        <v>0</v>
      </c>
      <c r="I1192" s="58">
        <f t="shared" si="132"/>
        <v>0</v>
      </c>
      <c r="J1192" s="92" t="str">
        <f t="shared" si="131"/>
        <v>2118–2119</v>
      </c>
      <c r="K1192" s="92"/>
      <c r="L1192" s="103"/>
      <c r="M1192" s="92"/>
      <c r="N1192" s="101"/>
      <c r="O1192" s="93"/>
      <c r="Q1192" s="61"/>
    </row>
    <row r="1193" spans="1:17" s="55" customFormat="1" ht="20.25" customHeight="1" x14ac:dyDescent="0.2">
      <c r="A1193" s="56">
        <v>80080</v>
      </c>
      <c r="B1193" s="57">
        <f t="shared" si="127"/>
        <v>0</v>
      </c>
      <c r="C1193" s="158"/>
      <c r="D1193" s="58">
        <f t="shared" si="128"/>
        <v>0</v>
      </c>
      <c r="E1193" s="59">
        <f t="shared" si="126"/>
        <v>0</v>
      </c>
      <c r="F1193" s="58">
        <f t="shared" si="129"/>
        <v>0</v>
      </c>
      <c r="G1193" s="60" t="e">
        <f>IF(AND(C1193&lt;&gt;"",SUM(G$32:G1192)&lt;E$23),$E$23/$E$28,0)</f>
        <v>#N/A</v>
      </c>
      <c r="H1193" s="58">
        <f t="shared" si="130"/>
        <v>0</v>
      </c>
      <c r="I1193" s="58">
        <f t="shared" si="132"/>
        <v>0</v>
      </c>
      <c r="J1193" s="92" t="str">
        <f t="shared" si="131"/>
        <v>2118–2119</v>
      </c>
      <c r="K1193" s="92"/>
      <c r="L1193" s="103"/>
      <c r="M1193" s="92"/>
      <c r="N1193" s="101"/>
      <c r="O1193" s="93"/>
      <c r="Q1193" s="61"/>
    </row>
    <row r="1194" spans="1:17" s="55" customFormat="1" ht="20.25" customHeight="1" x14ac:dyDescent="0.2">
      <c r="A1194" s="56">
        <v>80110</v>
      </c>
      <c r="B1194" s="57">
        <f t="shared" si="127"/>
        <v>0</v>
      </c>
      <c r="C1194" s="158"/>
      <c r="D1194" s="58">
        <f t="shared" si="128"/>
        <v>0</v>
      </c>
      <c r="E1194" s="59">
        <f t="shared" si="126"/>
        <v>0</v>
      </c>
      <c r="F1194" s="58">
        <f t="shared" si="129"/>
        <v>0</v>
      </c>
      <c r="G1194" s="60" t="e">
        <f>IF(AND(C1194&lt;&gt;"",SUM(G$32:G1193)&lt;E$23),$E$23/$E$28,0)</f>
        <v>#N/A</v>
      </c>
      <c r="H1194" s="58">
        <f t="shared" si="130"/>
        <v>0</v>
      </c>
      <c r="I1194" s="58">
        <f t="shared" si="132"/>
        <v>0</v>
      </c>
      <c r="J1194" s="92" t="str">
        <f t="shared" si="131"/>
        <v>2118–2119</v>
      </c>
      <c r="K1194" s="92"/>
      <c r="L1194" s="103"/>
      <c r="M1194" s="92"/>
      <c r="N1194" s="101"/>
      <c r="O1194" s="93"/>
      <c r="Q1194" s="61"/>
    </row>
    <row r="1195" spans="1:17" s="55" customFormat="1" ht="20.25" customHeight="1" x14ac:dyDescent="0.2">
      <c r="A1195" s="56">
        <v>80141</v>
      </c>
      <c r="B1195" s="57">
        <f t="shared" si="127"/>
        <v>0</v>
      </c>
      <c r="C1195" s="158"/>
      <c r="D1195" s="58">
        <f t="shared" si="128"/>
        <v>0</v>
      </c>
      <c r="E1195" s="59">
        <f t="shared" si="126"/>
        <v>0</v>
      </c>
      <c r="F1195" s="58">
        <f t="shared" si="129"/>
        <v>0</v>
      </c>
      <c r="G1195" s="60" t="e">
        <f>IF(AND(C1195&lt;&gt;"",SUM(G$32:G1194)&lt;E$23),$E$23/$E$28,0)</f>
        <v>#N/A</v>
      </c>
      <c r="H1195" s="58">
        <f t="shared" si="130"/>
        <v>0</v>
      </c>
      <c r="I1195" s="58">
        <f t="shared" si="132"/>
        <v>0</v>
      </c>
      <c r="J1195" s="92" t="str">
        <f t="shared" si="131"/>
        <v>2118–2119</v>
      </c>
      <c r="K1195" s="92"/>
      <c r="L1195" s="103"/>
      <c r="M1195" s="92"/>
      <c r="N1195" s="101"/>
      <c r="O1195" s="93"/>
      <c r="Q1195" s="61"/>
    </row>
    <row r="1196" spans="1:17" s="55" customFormat="1" ht="20.25" customHeight="1" x14ac:dyDescent="0.2">
      <c r="A1196" s="56">
        <v>80171</v>
      </c>
      <c r="B1196" s="57">
        <f t="shared" si="127"/>
        <v>0</v>
      </c>
      <c r="C1196" s="158"/>
      <c r="D1196" s="58">
        <f t="shared" si="128"/>
        <v>0</v>
      </c>
      <c r="E1196" s="59">
        <f t="shared" si="126"/>
        <v>0</v>
      </c>
      <c r="F1196" s="58">
        <f t="shared" si="129"/>
        <v>0</v>
      </c>
      <c r="G1196" s="60" t="e">
        <f>IF(AND(C1196&lt;&gt;"",SUM(G$32:G1195)&lt;E$23),$E$23/$E$28,0)</f>
        <v>#N/A</v>
      </c>
      <c r="H1196" s="58">
        <f t="shared" si="130"/>
        <v>0</v>
      </c>
      <c r="I1196" s="58">
        <f t="shared" si="132"/>
        <v>0</v>
      </c>
      <c r="J1196" s="92" t="str">
        <f t="shared" si="131"/>
        <v>2119–2120</v>
      </c>
      <c r="K1196" s="92"/>
      <c r="L1196" s="103"/>
      <c r="M1196" s="92"/>
      <c r="N1196" s="101"/>
      <c r="O1196" s="93"/>
      <c r="Q1196" s="61"/>
    </row>
    <row r="1197" spans="1:17" s="55" customFormat="1" ht="20.25" customHeight="1" x14ac:dyDescent="0.2">
      <c r="A1197" s="56">
        <v>80202</v>
      </c>
      <c r="B1197" s="57">
        <f t="shared" si="127"/>
        <v>0</v>
      </c>
      <c r="C1197" s="158"/>
      <c r="D1197" s="58">
        <f t="shared" si="128"/>
        <v>0</v>
      </c>
      <c r="E1197" s="59">
        <f t="shared" si="126"/>
        <v>0</v>
      </c>
      <c r="F1197" s="58">
        <f t="shared" si="129"/>
        <v>0</v>
      </c>
      <c r="G1197" s="60" t="e">
        <f>IF(AND(C1197&lt;&gt;"",SUM(G$32:G1196)&lt;E$23),$E$23/$E$28,0)</f>
        <v>#N/A</v>
      </c>
      <c r="H1197" s="58">
        <f t="shared" si="130"/>
        <v>0</v>
      </c>
      <c r="I1197" s="58">
        <f t="shared" si="132"/>
        <v>0</v>
      </c>
      <c r="J1197" s="92" t="str">
        <f t="shared" si="131"/>
        <v>2119–2120</v>
      </c>
      <c r="K1197" s="92"/>
      <c r="L1197" s="103"/>
      <c r="M1197" s="92"/>
      <c r="N1197" s="101"/>
      <c r="O1197" s="93"/>
      <c r="Q1197" s="61"/>
    </row>
    <row r="1198" spans="1:17" s="55" customFormat="1" ht="20.25" customHeight="1" x14ac:dyDescent="0.2">
      <c r="A1198" s="56">
        <v>80233</v>
      </c>
      <c r="B1198" s="57">
        <f t="shared" si="127"/>
        <v>0</v>
      </c>
      <c r="C1198" s="158"/>
      <c r="D1198" s="58">
        <f t="shared" si="128"/>
        <v>0</v>
      </c>
      <c r="E1198" s="59">
        <f t="shared" si="126"/>
        <v>0</v>
      </c>
      <c r="F1198" s="58">
        <f t="shared" si="129"/>
        <v>0</v>
      </c>
      <c r="G1198" s="60" t="e">
        <f>IF(AND(C1198&lt;&gt;"",SUM(G$32:G1197)&lt;E$23),$E$23/$E$28,0)</f>
        <v>#N/A</v>
      </c>
      <c r="H1198" s="58">
        <f t="shared" si="130"/>
        <v>0</v>
      </c>
      <c r="I1198" s="58">
        <f t="shared" si="132"/>
        <v>0</v>
      </c>
      <c r="J1198" s="92" t="str">
        <f t="shared" si="131"/>
        <v>2119–2120</v>
      </c>
      <c r="K1198" s="92"/>
      <c r="L1198" s="103"/>
      <c r="M1198" s="92"/>
      <c r="N1198" s="101"/>
      <c r="O1198" s="93"/>
      <c r="Q1198" s="61"/>
    </row>
    <row r="1199" spans="1:17" s="55" customFormat="1" ht="20.25" customHeight="1" x14ac:dyDescent="0.2">
      <c r="A1199" s="56">
        <v>80263</v>
      </c>
      <c r="B1199" s="57">
        <f t="shared" si="127"/>
        <v>0</v>
      </c>
      <c r="C1199" s="158"/>
      <c r="D1199" s="58">
        <f t="shared" si="128"/>
        <v>0</v>
      </c>
      <c r="E1199" s="59">
        <f t="shared" si="126"/>
        <v>0</v>
      </c>
      <c r="F1199" s="58">
        <f t="shared" si="129"/>
        <v>0</v>
      </c>
      <c r="G1199" s="60" t="e">
        <f>IF(AND(C1199&lt;&gt;"",SUM(G$32:G1198)&lt;E$23),$E$23/$E$28,0)</f>
        <v>#N/A</v>
      </c>
      <c r="H1199" s="58">
        <f t="shared" si="130"/>
        <v>0</v>
      </c>
      <c r="I1199" s="58">
        <f t="shared" si="132"/>
        <v>0</v>
      </c>
      <c r="J1199" s="92" t="str">
        <f t="shared" si="131"/>
        <v>2119–2120</v>
      </c>
      <c r="K1199" s="92"/>
      <c r="L1199" s="103"/>
      <c r="M1199" s="92"/>
      <c r="N1199" s="101"/>
      <c r="O1199" s="93"/>
      <c r="Q1199" s="61"/>
    </row>
    <row r="1200" spans="1:17" s="55" customFormat="1" ht="20.25" customHeight="1" x14ac:dyDescent="0.2">
      <c r="A1200" s="56">
        <v>80294</v>
      </c>
      <c r="B1200" s="57">
        <f t="shared" si="127"/>
        <v>0</v>
      </c>
      <c r="C1200" s="158"/>
      <c r="D1200" s="58">
        <f t="shared" si="128"/>
        <v>0</v>
      </c>
      <c r="E1200" s="59">
        <f t="shared" si="126"/>
        <v>0</v>
      </c>
      <c r="F1200" s="58">
        <f t="shared" si="129"/>
        <v>0</v>
      </c>
      <c r="G1200" s="60" t="e">
        <f>IF(AND(C1200&lt;&gt;"",SUM(G$32:G1199)&lt;E$23),$E$23/$E$28,0)</f>
        <v>#N/A</v>
      </c>
      <c r="H1200" s="58">
        <f t="shared" si="130"/>
        <v>0</v>
      </c>
      <c r="I1200" s="58">
        <f t="shared" si="132"/>
        <v>0</v>
      </c>
      <c r="J1200" s="92" t="str">
        <f t="shared" si="131"/>
        <v>2119–2120</v>
      </c>
      <c r="K1200" s="92"/>
      <c r="L1200" s="103"/>
      <c r="M1200" s="92"/>
      <c r="N1200" s="101"/>
      <c r="O1200" s="93"/>
      <c r="Q1200" s="61"/>
    </row>
    <row r="1201" spans="1:17" s="55" customFormat="1" ht="20.25" customHeight="1" x14ac:dyDescent="0.2">
      <c r="A1201" s="56">
        <v>80324</v>
      </c>
      <c r="B1201" s="57">
        <f t="shared" si="127"/>
        <v>0</v>
      </c>
      <c r="C1201" s="158"/>
      <c r="D1201" s="58">
        <f t="shared" si="128"/>
        <v>0</v>
      </c>
      <c r="E1201" s="59">
        <f t="shared" si="126"/>
        <v>0</v>
      </c>
      <c r="F1201" s="58">
        <f t="shared" si="129"/>
        <v>0</v>
      </c>
      <c r="G1201" s="60" t="e">
        <f>IF(AND(C1201&lt;&gt;"",SUM(G$32:G1200)&lt;E$23),$E$23/$E$28,0)</f>
        <v>#N/A</v>
      </c>
      <c r="H1201" s="58">
        <f t="shared" si="130"/>
        <v>0</v>
      </c>
      <c r="I1201" s="58">
        <f t="shared" si="132"/>
        <v>0</v>
      </c>
      <c r="J1201" s="92" t="str">
        <f t="shared" si="131"/>
        <v>2119–2120</v>
      </c>
      <c r="K1201" s="92"/>
      <c r="L1201" s="103"/>
      <c r="M1201" s="92"/>
      <c r="N1201" s="101"/>
      <c r="O1201" s="93"/>
      <c r="Q1201" s="61"/>
    </row>
    <row r="1202" spans="1:17" s="55" customFormat="1" ht="20.25" customHeight="1" x14ac:dyDescent="0.2">
      <c r="A1202" s="56">
        <v>80355</v>
      </c>
      <c r="B1202" s="57">
        <f t="shared" si="127"/>
        <v>0</v>
      </c>
      <c r="C1202" s="158"/>
      <c r="D1202" s="58">
        <f t="shared" si="128"/>
        <v>0</v>
      </c>
      <c r="E1202" s="59">
        <f t="shared" si="126"/>
        <v>0</v>
      </c>
      <c r="F1202" s="58">
        <f t="shared" si="129"/>
        <v>0</v>
      </c>
      <c r="G1202" s="60" t="e">
        <f>IF(AND(C1202&lt;&gt;"",SUM(G$32:G1201)&lt;E$23),$E$23/$E$28,0)</f>
        <v>#N/A</v>
      </c>
      <c r="H1202" s="58">
        <f t="shared" si="130"/>
        <v>0</v>
      </c>
      <c r="I1202" s="58">
        <f t="shared" si="132"/>
        <v>0</v>
      </c>
      <c r="J1202" s="92" t="str">
        <f t="shared" si="131"/>
        <v>2119–2120</v>
      </c>
      <c r="K1202" s="92"/>
      <c r="L1202" s="103"/>
      <c r="M1202" s="92"/>
      <c r="N1202" s="101"/>
      <c r="O1202" s="93"/>
      <c r="Q1202" s="61"/>
    </row>
    <row r="1203" spans="1:17" s="55" customFormat="1" ht="20.25" customHeight="1" x14ac:dyDescent="0.2">
      <c r="A1203" s="56">
        <v>80386</v>
      </c>
      <c r="B1203" s="57">
        <f t="shared" si="127"/>
        <v>0</v>
      </c>
      <c r="C1203" s="158"/>
      <c r="D1203" s="58">
        <f t="shared" si="128"/>
        <v>0</v>
      </c>
      <c r="E1203" s="59">
        <f t="shared" si="126"/>
        <v>0</v>
      </c>
      <c r="F1203" s="58">
        <f t="shared" si="129"/>
        <v>0</v>
      </c>
      <c r="G1203" s="60" t="e">
        <f>IF(AND(C1203&lt;&gt;"",SUM(G$32:G1202)&lt;E$23),$E$23/$E$28,0)</f>
        <v>#N/A</v>
      </c>
      <c r="H1203" s="58">
        <f t="shared" si="130"/>
        <v>0</v>
      </c>
      <c r="I1203" s="58">
        <f t="shared" si="132"/>
        <v>0</v>
      </c>
      <c r="J1203" s="92" t="str">
        <f t="shared" si="131"/>
        <v>2119–2120</v>
      </c>
      <c r="K1203" s="92"/>
      <c r="L1203" s="103"/>
      <c r="M1203" s="92"/>
      <c r="N1203" s="101"/>
      <c r="O1203" s="93"/>
      <c r="Q1203" s="61"/>
    </row>
    <row r="1204" spans="1:17" s="55" customFormat="1" ht="20.25" customHeight="1" x14ac:dyDescent="0.2">
      <c r="A1204" s="56">
        <v>80415</v>
      </c>
      <c r="B1204" s="57">
        <f t="shared" si="127"/>
        <v>0</v>
      </c>
      <c r="C1204" s="158"/>
      <c r="D1204" s="58">
        <f t="shared" si="128"/>
        <v>0</v>
      </c>
      <c r="E1204" s="59">
        <f t="shared" si="126"/>
        <v>0</v>
      </c>
      <c r="F1204" s="58">
        <f t="shared" si="129"/>
        <v>0</v>
      </c>
      <c r="G1204" s="60" t="e">
        <f>IF(AND(C1204&lt;&gt;"",SUM(G$32:G1203)&lt;E$23),$E$23/$E$28,0)</f>
        <v>#N/A</v>
      </c>
      <c r="H1204" s="58">
        <f t="shared" si="130"/>
        <v>0</v>
      </c>
      <c r="I1204" s="58">
        <f t="shared" si="132"/>
        <v>0</v>
      </c>
      <c r="J1204" s="92" t="str">
        <f t="shared" si="131"/>
        <v>2119–2120</v>
      </c>
      <c r="K1204" s="92"/>
      <c r="L1204" s="103"/>
      <c r="M1204" s="92"/>
      <c r="N1204" s="101"/>
      <c r="O1204" s="93"/>
      <c r="Q1204" s="61"/>
    </row>
    <row r="1205" spans="1:17" s="55" customFormat="1" ht="20.25" customHeight="1" x14ac:dyDescent="0.2">
      <c r="A1205" s="56">
        <v>80446</v>
      </c>
      <c r="B1205" s="57">
        <f t="shared" si="127"/>
        <v>0</v>
      </c>
      <c r="C1205" s="158"/>
      <c r="D1205" s="58">
        <f t="shared" si="128"/>
        <v>0</v>
      </c>
      <c r="E1205" s="59">
        <f t="shared" si="126"/>
        <v>0</v>
      </c>
      <c r="F1205" s="58">
        <f t="shared" si="129"/>
        <v>0</v>
      </c>
      <c r="G1205" s="60" t="e">
        <f>IF(AND(C1205&lt;&gt;"",SUM(G$32:G1204)&lt;E$23),$E$23/$E$28,0)</f>
        <v>#N/A</v>
      </c>
      <c r="H1205" s="58">
        <f t="shared" si="130"/>
        <v>0</v>
      </c>
      <c r="I1205" s="58">
        <f t="shared" si="132"/>
        <v>0</v>
      </c>
      <c r="J1205" s="92" t="str">
        <f t="shared" si="131"/>
        <v>2119–2120</v>
      </c>
      <c r="K1205" s="92"/>
      <c r="L1205" s="103"/>
      <c r="M1205" s="92"/>
      <c r="N1205" s="101"/>
      <c r="O1205" s="93"/>
      <c r="Q1205" s="61"/>
    </row>
    <row r="1206" spans="1:17" s="55" customFormat="1" ht="20.25" customHeight="1" x14ac:dyDescent="0.2">
      <c r="A1206" s="56">
        <v>80476</v>
      </c>
      <c r="B1206" s="57">
        <f t="shared" si="127"/>
        <v>0</v>
      </c>
      <c r="C1206" s="158"/>
      <c r="D1206" s="58">
        <f t="shared" si="128"/>
        <v>0</v>
      </c>
      <c r="E1206" s="59">
        <f t="shared" si="126"/>
        <v>0</v>
      </c>
      <c r="F1206" s="58">
        <f t="shared" si="129"/>
        <v>0</v>
      </c>
      <c r="G1206" s="60" t="e">
        <f>IF(AND(C1206&lt;&gt;"",SUM(G$32:G1205)&lt;E$23),$E$23/$E$28,0)</f>
        <v>#N/A</v>
      </c>
      <c r="H1206" s="58">
        <f t="shared" si="130"/>
        <v>0</v>
      </c>
      <c r="I1206" s="58">
        <f t="shared" si="132"/>
        <v>0</v>
      </c>
      <c r="J1206" s="92" t="str">
        <f t="shared" si="131"/>
        <v>2119–2120</v>
      </c>
      <c r="K1206" s="92"/>
      <c r="L1206" s="103"/>
      <c r="M1206" s="92"/>
      <c r="N1206" s="101"/>
      <c r="O1206" s="93"/>
      <c r="Q1206" s="61"/>
    </row>
    <row r="1207" spans="1:17" s="55" customFormat="1" ht="20.25" customHeight="1" x14ac:dyDescent="0.2">
      <c r="A1207" s="56">
        <v>80507</v>
      </c>
      <c r="B1207" s="57">
        <f t="shared" si="127"/>
        <v>0</v>
      </c>
      <c r="C1207" s="158"/>
      <c r="D1207" s="58">
        <f t="shared" si="128"/>
        <v>0</v>
      </c>
      <c r="E1207" s="59">
        <f t="shared" si="126"/>
        <v>0</v>
      </c>
      <c r="F1207" s="58">
        <f t="shared" si="129"/>
        <v>0</v>
      </c>
      <c r="G1207" s="60" t="e">
        <f>IF(AND(C1207&lt;&gt;"",SUM(G$32:G1206)&lt;E$23),$E$23/$E$28,0)</f>
        <v>#N/A</v>
      </c>
      <c r="H1207" s="58">
        <f t="shared" si="130"/>
        <v>0</v>
      </c>
      <c r="I1207" s="58">
        <f t="shared" si="132"/>
        <v>0</v>
      </c>
      <c r="J1207" s="92" t="str">
        <f t="shared" si="131"/>
        <v>2119–2120</v>
      </c>
      <c r="K1207" s="92"/>
      <c r="L1207" s="103"/>
      <c r="M1207" s="92"/>
      <c r="N1207" s="101"/>
      <c r="O1207" s="93"/>
      <c r="Q1207" s="61"/>
    </row>
    <row r="1208" spans="1:17" s="55" customFormat="1" ht="20.25" customHeight="1" x14ac:dyDescent="0.2">
      <c r="A1208" s="56">
        <v>80537</v>
      </c>
      <c r="B1208" s="57">
        <f t="shared" si="127"/>
        <v>0</v>
      </c>
      <c r="C1208" s="158"/>
      <c r="D1208" s="58">
        <f t="shared" si="128"/>
        <v>0</v>
      </c>
      <c r="E1208" s="59">
        <f t="shared" si="126"/>
        <v>0</v>
      </c>
      <c r="F1208" s="58">
        <f t="shared" si="129"/>
        <v>0</v>
      </c>
      <c r="G1208" s="60" t="e">
        <f>IF(AND(C1208&lt;&gt;"",SUM(G$32:G1207)&lt;E$23),$E$23/$E$28,0)</f>
        <v>#N/A</v>
      </c>
      <c r="H1208" s="58">
        <f t="shared" si="130"/>
        <v>0</v>
      </c>
      <c r="I1208" s="58">
        <f t="shared" si="132"/>
        <v>0</v>
      </c>
      <c r="J1208" s="92" t="str">
        <f t="shared" si="131"/>
        <v>2120–2121</v>
      </c>
      <c r="K1208" s="92"/>
      <c r="L1208" s="103"/>
      <c r="M1208" s="92"/>
      <c r="N1208" s="101"/>
      <c r="O1208" s="93"/>
      <c r="Q1208" s="61"/>
    </row>
    <row r="1209" spans="1:17" s="55" customFormat="1" ht="20.25" customHeight="1" x14ac:dyDescent="0.2">
      <c r="A1209" s="56">
        <v>80568</v>
      </c>
      <c r="B1209" s="57">
        <f t="shared" si="127"/>
        <v>0</v>
      </c>
      <c r="C1209" s="158"/>
      <c r="D1209" s="58">
        <f t="shared" si="128"/>
        <v>0</v>
      </c>
      <c r="E1209" s="59">
        <f t="shared" si="126"/>
        <v>0</v>
      </c>
      <c r="F1209" s="58">
        <f t="shared" si="129"/>
        <v>0</v>
      </c>
      <c r="G1209" s="60" t="e">
        <f>IF(AND(C1209&lt;&gt;"",SUM(G$32:G1208)&lt;E$23),$E$23/$E$28,0)</f>
        <v>#N/A</v>
      </c>
      <c r="H1209" s="58">
        <f t="shared" si="130"/>
        <v>0</v>
      </c>
      <c r="I1209" s="58">
        <f t="shared" si="132"/>
        <v>0</v>
      </c>
      <c r="J1209" s="92" t="str">
        <f t="shared" si="131"/>
        <v>2120–2121</v>
      </c>
      <c r="K1209" s="92"/>
      <c r="L1209" s="103"/>
      <c r="M1209" s="92"/>
      <c r="N1209" s="101"/>
      <c r="O1209" s="93"/>
      <c r="Q1209" s="61"/>
    </row>
    <row r="1210" spans="1:17" s="55" customFormat="1" ht="20.25" customHeight="1" x14ac:dyDescent="0.2">
      <c r="A1210" s="56">
        <v>80599</v>
      </c>
      <c r="B1210" s="57">
        <f t="shared" si="127"/>
        <v>0</v>
      </c>
      <c r="C1210" s="158"/>
      <c r="D1210" s="58">
        <f t="shared" si="128"/>
        <v>0</v>
      </c>
      <c r="E1210" s="59">
        <f t="shared" si="126"/>
        <v>0</v>
      </c>
      <c r="F1210" s="58">
        <f t="shared" si="129"/>
        <v>0</v>
      </c>
      <c r="G1210" s="60" t="e">
        <f>IF(AND(C1210&lt;&gt;"",SUM(G$32:G1209)&lt;E$23),$E$23/$E$28,0)</f>
        <v>#N/A</v>
      </c>
      <c r="H1210" s="58">
        <f t="shared" si="130"/>
        <v>0</v>
      </c>
      <c r="I1210" s="58">
        <f t="shared" si="132"/>
        <v>0</v>
      </c>
      <c r="J1210" s="92" t="str">
        <f t="shared" si="131"/>
        <v>2120–2121</v>
      </c>
      <c r="K1210" s="92"/>
      <c r="L1210" s="103"/>
      <c r="M1210" s="92"/>
      <c r="N1210" s="101"/>
      <c r="O1210" s="93"/>
      <c r="Q1210" s="61"/>
    </row>
    <row r="1211" spans="1:17" s="55" customFormat="1" ht="20.25" customHeight="1" x14ac:dyDescent="0.2">
      <c r="A1211" s="56">
        <v>80629</v>
      </c>
      <c r="B1211" s="57">
        <f t="shared" si="127"/>
        <v>0</v>
      </c>
      <c r="C1211" s="158"/>
      <c r="D1211" s="58">
        <f t="shared" si="128"/>
        <v>0</v>
      </c>
      <c r="E1211" s="59">
        <f t="shared" si="126"/>
        <v>0</v>
      </c>
      <c r="F1211" s="58">
        <f t="shared" si="129"/>
        <v>0</v>
      </c>
      <c r="G1211" s="60" t="e">
        <f>IF(AND(C1211&lt;&gt;"",SUM(G$32:G1210)&lt;E$23),$E$23/$E$28,0)</f>
        <v>#N/A</v>
      </c>
      <c r="H1211" s="58">
        <f t="shared" si="130"/>
        <v>0</v>
      </c>
      <c r="I1211" s="58">
        <f t="shared" si="132"/>
        <v>0</v>
      </c>
      <c r="J1211" s="92" t="str">
        <f t="shared" si="131"/>
        <v>2120–2121</v>
      </c>
      <c r="K1211" s="92"/>
      <c r="L1211" s="103"/>
      <c r="M1211" s="92"/>
      <c r="N1211" s="101"/>
      <c r="O1211" s="93"/>
      <c r="Q1211" s="61"/>
    </row>
    <row r="1212" spans="1:17" s="55" customFormat="1" ht="20.25" customHeight="1" x14ac:dyDescent="0.2">
      <c r="A1212" s="56">
        <v>80660</v>
      </c>
      <c r="B1212" s="57">
        <f t="shared" si="127"/>
        <v>0</v>
      </c>
      <c r="C1212" s="158"/>
      <c r="D1212" s="58">
        <f t="shared" si="128"/>
        <v>0</v>
      </c>
      <c r="E1212" s="59">
        <f t="shared" si="126"/>
        <v>0</v>
      </c>
      <c r="F1212" s="58">
        <f t="shared" si="129"/>
        <v>0</v>
      </c>
      <c r="G1212" s="60" t="e">
        <f>IF(AND(C1212&lt;&gt;"",SUM(G$32:G1211)&lt;E$23),$E$23/$E$28,0)</f>
        <v>#N/A</v>
      </c>
      <c r="H1212" s="58">
        <f t="shared" si="130"/>
        <v>0</v>
      </c>
      <c r="I1212" s="58">
        <f t="shared" si="132"/>
        <v>0</v>
      </c>
      <c r="J1212" s="92" t="str">
        <f t="shared" si="131"/>
        <v>2120–2121</v>
      </c>
      <c r="K1212" s="92"/>
      <c r="L1212" s="103"/>
      <c r="M1212" s="92"/>
      <c r="N1212" s="101"/>
      <c r="O1212" s="93"/>
      <c r="Q1212" s="61"/>
    </row>
    <row r="1213" spans="1:17" s="55" customFormat="1" ht="20.25" customHeight="1" x14ac:dyDescent="0.2">
      <c r="A1213" s="56">
        <v>80690</v>
      </c>
      <c r="B1213" s="57">
        <f t="shared" si="127"/>
        <v>0</v>
      </c>
      <c r="C1213" s="158"/>
      <c r="D1213" s="58">
        <f t="shared" si="128"/>
        <v>0</v>
      </c>
      <c r="E1213" s="59">
        <f t="shared" si="126"/>
        <v>0</v>
      </c>
      <c r="F1213" s="58">
        <f t="shared" si="129"/>
        <v>0</v>
      </c>
      <c r="G1213" s="60" t="e">
        <f>IF(AND(C1213&lt;&gt;"",SUM(G$32:G1212)&lt;E$23),$E$23/$E$28,0)</f>
        <v>#N/A</v>
      </c>
      <c r="H1213" s="58">
        <f t="shared" si="130"/>
        <v>0</v>
      </c>
      <c r="I1213" s="58">
        <f t="shared" si="132"/>
        <v>0</v>
      </c>
      <c r="J1213" s="92" t="str">
        <f t="shared" si="131"/>
        <v>2120–2121</v>
      </c>
      <c r="K1213" s="92"/>
      <c r="L1213" s="103"/>
      <c r="M1213" s="92"/>
      <c r="N1213" s="101"/>
      <c r="O1213" s="93"/>
      <c r="Q1213" s="61"/>
    </row>
    <row r="1214" spans="1:17" s="55" customFormat="1" ht="20.25" customHeight="1" x14ac:dyDescent="0.2">
      <c r="A1214" s="56">
        <v>80721</v>
      </c>
      <c r="B1214" s="57">
        <f t="shared" si="127"/>
        <v>0</v>
      </c>
      <c r="C1214" s="158"/>
      <c r="D1214" s="58">
        <f t="shared" si="128"/>
        <v>0</v>
      </c>
      <c r="E1214" s="59">
        <f t="shared" si="126"/>
        <v>0</v>
      </c>
      <c r="F1214" s="58">
        <f t="shared" si="129"/>
        <v>0</v>
      </c>
      <c r="G1214" s="60" t="e">
        <f>IF(AND(C1214&lt;&gt;"",SUM(G$32:G1213)&lt;E$23),$E$23/$E$28,0)</f>
        <v>#N/A</v>
      </c>
      <c r="H1214" s="58">
        <f t="shared" si="130"/>
        <v>0</v>
      </c>
      <c r="I1214" s="58">
        <f t="shared" si="132"/>
        <v>0</v>
      </c>
      <c r="J1214" s="92" t="str">
        <f t="shared" si="131"/>
        <v>2120–2121</v>
      </c>
      <c r="K1214" s="92"/>
      <c r="L1214" s="103"/>
      <c r="M1214" s="92"/>
      <c r="N1214" s="101"/>
      <c r="O1214" s="93"/>
      <c r="Q1214" s="61"/>
    </row>
    <row r="1215" spans="1:17" s="55" customFormat="1" ht="20.25" customHeight="1" x14ac:dyDescent="0.2">
      <c r="A1215" s="56">
        <v>80752</v>
      </c>
      <c r="B1215" s="57">
        <f t="shared" si="127"/>
        <v>0</v>
      </c>
      <c r="C1215" s="158"/>
      <c r="D1215" s="58">
        <f t="shared" si="128"/>
        <v>0</v>
      </c>
      <c r="E1215" s="59">
        <f t="shared" si="126"/>
        <v>0</v>
      </c>
      <c r="F1215" s="58">
        <f t="shared" si="129"/>
        <v>0</v>
      </c>
      <c r="G1215" s="60" t="e">
        <f>IF(AND(C1215&lt;&gt;"",SUM(G$32:G1214)&lt;E$23),$E$23/$E$28,0)</f>
        <v>#N/A</v>
      </c>
      <c r="H1215" s="58">
        <f t="shared" si="130"/>
        <v>0</v>
      </c>
      <c r="I1215" s="58">
        <f t="shared" si="132"/>
        <v>0</v>
      </c>
      <c r="J1215" s="92" t="str">
        <f t="shared" si="131"/>
        <v>2120–2121</v>
      </c>
      <c r="K1215" s="92"/>
      <c r="L1215" s="103"/>
      <c r="M1215" s="92"/>
      <c r="N1215" s="101"/>
      <c r="O1215" s="93"/>
      <c r="Q1215" s="61"/>
    </row>
    <row r="1216" spans="1:17" s="55" customFormat="1" ht="20.25" customHeight="1" x14ac:dyDescent="0.2">
      <c r="A1216" s="56">
        <v>80780</v>
      </c>
      <c r="B1216" s="57">
        <f t="shared" si="127"/>
        <v>0</v>
      </c>
      <c r="C1216" s="158"/>
      <c r="D1216" s="58">
        <f t="shared" si="128"/>
        <v>0</v>
      </c>
      <c r="E1216" s="59">
        <f t="shared" si="126"/>
        <v>0</v>
      </c>
      <c r="F1216" s="58">
        <f t="shared" si="129"/>
        <v>0</v>
      </c>
      <c r="G1216" s="60" t="e">
        <f>IF(AND(C1216&lt;&gt;"",SUM(G$32:G1215)&lt;E$23),$E$23/$E$28,0)</f>
        <v>#N/A</v>
      </c>
      <c r="H1216" s="58">
        <f t="shared" si="130"/>
        <v>0</v>
      </c>
      <c r="I1216" s="58">
        <f t="shared" si="132"/>
        <v>0</v>
      </c>
      <c r="J1216" s="92" t="str">
        <f t="shared" si="131"/>
        <v>2120–2121</v>
      </c>
      <c r="K1216" s="92"/>
      <c r="L1216" s="103"/>
      <c r="M1216" s="92"/>
      <c r="N1216" s="101"/>
      <c r="O1216" s="93"/>
      <c r="Q1216" s="61"/>
    </row>
    <row r="1217" spans="1:17" s="55" customFormat="1" ht="20.25" customHeight="1" x14ac:dyDescent="0.2">
      <c r="A1217" s="56">
        <v>80811</v>
      </c>
      <c r="B1217" s="57">
        <f t="shared" si="127"/>
        <v>0</v>
      </c>
      <c r="C1217" s="158"/>
      <c r="D1217" s="58">
        <f t="shared" si="128"/>
        <v>0</v>
      </c>
      <c r="E1217" s="59">
        <f t="shared" si="126"/>
        <v>0</v>
      </c>
      <c r="F1217" s="58">
        <f t="shared" si="129"/>
        <v>0</v>
      </c>
      <c r="G1217" s="60" t="e">
        <f>IF(AND(C1217&lt;&gt;"",SUM(G$32:G1216)&lt;E$23),$E$23/$E$28,0)</f>
        <v>#N/A</v>
      </c>
      <c r="H1217" s="58">
        <f t="shared" si="130"/>
        <v>0</v>
      </c>
      <c r="I1217" s="58">
        <f t="shared" si="132"/>
        <v>0</v>
      </c>
      <c r="J1217" s="92" t="str">
        <f t="shared" si="131"/>
        <v>2120–2121</v>
      </c>
      <c r="K1217" s="92"/>
      <c r="L1217" s="103"/>
      <c r="M1217" s="92"/>
      <c r="N1217" s="101"/>
      <c r="O1217" s="93"/>
      <c r="Q1217" s="61"/>
    </row>
    <row r="1218" spans="1:17" s="55" customFormat="1" ht="20.25" customHeight="1" x14ac:dyDescent="0.2">
      <c r="A1218" s="56">
        <v>80841</v>
      </c>
      <c r="B1218" s="57">
        <f t="shared" si="127"/>
        <v>0</v>
      </c>
      <c r="C1218" s="158"/>
      <c r="D1218" s="58">
        <f t="shared" si="128"/>
        <v>0</v>
      </c>
      <c r="E1218" s="59">
        <f t="shared" si="126"/>
        <v>0</v>
      </c>
      <c r="F1218" s="58">
        <f t="shared" si="129"/>
        <v>0</v>
      </c>
      <c r="G1218" s="60" t="e">
        <f>IF(AND(C1218&lt;&gt;"",SUM(G$32:G1217)&lt;E$23),$E$23/$E$28,0)</f>
        <v>#N/A</v>
      </c>
      <c r="H1218" s="58">
        <f t="shared" si="130"/>
        <v>0</v>
      </c>
      <c r="I1218" s="58">
        <f t="shared" si="132"/>
        <v>0</v>
      </c>
      <c r="J1218" s="92" t="str">
        <f t="shared" si="131"/>
        <v>2120–2121</v>
      </c>
      <c r="K1218" s="92"/>
      <c r="L1218" s="103"/>
      <c r="M1218" s="92"/>
      <c r="N1218" s="101"/>
      <c r="O1218" s="93"/>
      <c r="Q1218" s="61"/>
    </row>
    <row r="1219" spans="1:17" s="55" customFormat="1" ht="20.25" customHeight="1" x14ac:dyDescent="0.2">
      <c r="A1219" s="56">
        <v>80872</v>
      </c>
      <c r="B1219" s="57">
        <f t="shared" si="127"/>
        <v>0</v>
      </c>
      <c r="C1219" s="158"/>
      <c r="D1219" s="58">
        <f t="shared" si="128"/>
        <v>0</v>
      </c>
      <c r="E1219" s="59">
        <f t="shared" si="126"/>
        <v>0</v>
      </c>
      <c r="F1219" s="58">
        <f t="shared" si="129"/>
        <v>0</v>
      </c>
      <c r="G1219" s="60" t="e">
        <f>IF(AND(C1219&lt;&gt;"",SUM(G$32:G1218)&lt;E$23),$E$23/$E$28,0)</f>
        <v>#N/A</v>
      </c>
      <c r="H1219" s="58">
        <f t="shared" si="130"/>
        <v>0</v>
      </c>
      <c r="I1219" s="58">
        <f t="shared" si="132"/>
        <v>0</v>
      </c>
      <c r="J1219" s="92" t="str">
        <f t="shared" si="131"/>
        <v>2120–2121</v>
      </c>
      <c r="K1219" s="92"/>
      <c r="L1219" s="103"/>
      <c r="M1219" s="92"/>
      <c r="N1219" s="101"/>
      <c r="O1219" s="93"/>
      <c r="Q1219" s="61"/>
    </row>
    <row r="1220" spans="1:17" s="55" customFormat="1" ht="20.25" customHeight="1" x14ac:dyDescent="0.2">
      <c r="A1220" s="56">
        <v>80902</v>
      </c>
      <c r="B1220" s="57">
        <f t="shared" si="127"/>
        <v>0</v>
      </c>
      <c r="C1220" s="158"/>
      <c r="D1220" s="58">
        <f t="shared" si="128"/>
        <v>0</v>
      </c>
      <c r="E1220" s="59">
        <f t="shared" si="126"/>
        <v>0</v>
      </c>
      <c r="F1220" s="58">
        <f t="shared" si="129"/>
        <v>0</v>
      </c>
      <c r="G1220" s="60" t="e">
        <f>IF(AND(C1220&lt;&gt;"",SUM(G$32:G1219)&lt;E$23),$E$23/$E$28,0)</f>
        <v>#N/A</v>
      </c>
      <c r="H1220" s="58">
        <f t="shared" si="130"/>
        <v>0</v>
      </c>
      <c r="I1220" s="58">
        <f t="shared" si="132"/>
        <v>0</v>
      </c>
      <c r="J1220" s="92" t="str">
        <f t="shared" si="131"/>
        <v>2121–2122</v>
      </c>
      <c r="K1220" s="92"/>
      <c r="L1220" s="103"/>
      <c r="M1220" s="92"/>
      <c r="N1220" s="101"/>
      <c r="O1220" s="93"/>
      <c r="Q1220" s="61"/>
    </row>
    <row r="1221" spans="1:17" s="55" customFormat="1" ht="20.25" customHeight="1" x14ac:dyDescent="0.2">
      <c r="A1221" s="56">
        <v>80933</v>
      </c>
      <c r="B1221" s="57">
        <f t="shared" si="127"/>
        <v>0</v>
      </c>
      <c r="C1221" s="158"/>
      <c r="D1221" s="58">
        <f t="shared" si="128"/>
        <v>0</v>
      </c>
      <c r="E1221" s="59">
        <f t="shared" si="126"/>
        <v>0</v>
      </c>
      <c r="F1221" s="58">
        <f t="shared" si="129"/>
        <v>0</v>
      </c>
      <c r="G1221" s="60" t="e">
        <f>IF(AND(C1221&lt;&gt;"",SUM(G$32:G1220)&lt;E$23),$E$23/$E$28,0)</f>
        <v>#N/A</v>
      </c>
      <c r="H1221" s="58">
        <f t="shared" si="130"/>
        <v>0</v>
      </c>
      <c r="I1221" s="58">
        <f t="shared" si="132"/>
        <v>0</v>
      </c>
      <c r="J1221" s="92" t="str">
        <f t="shared" si="131"/>
        <v>2121–2122</v>
      </c>
      <c r="K1221" s="92"/>
      <c r="L1221" s="103"/>
      <c r="M1221" s="92"/>
      <c r="N1221" s="101"/>
      <c r="O1221" s="93"/>
      <c r="Q1221" s="61"/>
    </row>
    <row r="1222" spans="1:17" s="55" customFormat="1" ht="20.25" customHeight="1" x14ac:dyDescent="0.2">
      <c r="A1222" s="56">
        <v>80964</v>
      </c>
      <c r="B1222" s="57">
        <f t="shared" si="127"/>
        <v>0</v>
      </c>
      <c r="C1222" s="158"/>
      <c r="D1222" s="58">
        <f t="shared" si="128"/>
        <v>0</v>
      </c>
      <c r="E1222" s="59">
        <f t="shared" si="126"/>
        <v>0</v>
      </c>
      <c r="F1222" s="58">
        <f t="shared" si="129"/>
        <v>0</v>
      </c>
      <c r="G1222" s="60" t="e">
        <f>IF(AND(C1222&lt;&gt;"",SUM(G$32:G1221)&lt;E$23),$E$23/$E$28,0)</f>
        <v>#N/A</v>
      </c>
      <c r="H1222" s="58">
        <f t="shared" si="130"/>
        <v>0</v>
      </c>
      <c r="I1222" s="58">
        <f t="shared" si="132"/>
        <v>0</v>
      </c>
      <c r="J1222" s="92" t="str">
        <f t="shared" si="131"/>
        <v>2121–2122</v>
      </c>
      <c r="K1222" s="92"/>
      <c r="L1222" s="103"/>
      <c r="M1222" s="92"/>
      <c r="N1222" s="101"/>
      <c r="O1222" s="93"/>
      <c r="Q1222" s="61"/>
    </row>
    <row r="1223" spans="1:17" s="55" customFormat="1" ht="20.25" customHeight="1" x14ac:dyDescent="0.2">
      <c r="A1223" s="56">
        <v>80994</v>
      </c>
      <c r="B1223" s="57">
        <f t="shared" si="127"/>
        <v>0</v>
      </c>
      <c r="C1223" s="158"/>
      <c r="D1223" s="58">
        <f t="shared" si="128"/>
        <v>0</v>
      </c>
      <c r="E1223" s="59">
        <f t="shared" si="126"/>
        <v>0</v>
      </c>
      <c r="F1223" s="58">
        <f t="shared" si="129"/>
        <v>0</v>
      </c>
      <c r="G1223" s="60" t="e">
        <f>IF(AND(C1223&lt;&gt;"",SUM(G$32:G1222)&lt;E$23),$E$23/$E$28,0)</f>
        <v>#N/A</v>
      </c>
      <c r="H1223" s="58">
        <f t="shared" si="130"/>
        <v>0</v>
      </c>
      <c r="I1223" s="58">
        <f t="shared" si="132"/>
        <v>0</v>
      </c>
      <c r="J1223" s="92" t="str">
        <f t="shared" si="131"/>
        <v>2121–2122</v>
      </c>
      <c r="K1223" s="92"/>
      <c r="L1223" s="103"/>
      <c r="M1223" s="92"/>
      <c r="N1223" s="101"/>
      <c r="O1223" s="93"/>
      <c r="Q1223" s="61"/>
    </row>
    <row r="1224" spans="1:17" s="55" customFormat="1" ht="20.25" customHeight="1" x14ac:dyDescent="0.2">
      <c r="A1224" s="56">
        <v>81025</v>
      </c>
      <c r="B1224" s="57">
        <f t="shared" si="127"/>
        <v>0</v>
      </c>
      <c r="C1224" s="158"/>
      <c r="D1224" s="58">
        <f t="shared" si="128"/>
        <v>0</v>
      </c>
      <c r="E1224" s="59">
        <f t="shared" si="126"/>
        <v>0</v>
      </c>
      <c r="F1224" s="58">
        <f t="shared" si="129"/>
        <v>0</v>
      </c>
      <c r="G1224" s="60" t="e">
        <f>IF(AND(C1224&lt;&gt;"",SUM(G$32:G1223)&lt;E$23),$E$23/$E$28,0)</f>
        <v>#N/A</v>
      </c>
      <c r="H1224" s="58">
        <f t="shared" si="130"/>
        <v>0</v>
      </c>
      <c r="I1224" s="58">
        <f t="shared" si="132"/>
        <v>0</v>
      </c>
      <c r="J1224" s="92" t="str">
        <f t="shared" si="131"/>
        <v>2121–2122</v>
      </c>
      <c r="K1224" s="92"/>
      <c r="L1224" s="103"/>
      <c r="M1224" s="92"/>
      <c r="N1224" s="101"/>
      <c r="O1224" s="93"/>
      <c r="Q1224" s="61"/>
    </row>
    <row r="1225" spans="1:17" s="55" customFormat="1" ht="20.25" customHeight="1" x14ac:dyDescent="0.2">
      <c r="A1225" s="56">
        <v>81055</v>
      </c>
      <c r="B1225" s="57">
        <f t="shared" si="127"/>
        <v>0</v>
      </c>
      <c r="C1225" s="158"/>
      <c r="D1225" s="58">
        <f t="shared" si="128"/>
        <v>0</v>
      </c>
      <c r="E1225" s="59">
        <f t="shared" si="126"/>
        <v>0</v>
      </c>
      <c r="F1225" s="58">
        <f t="shared" si="129"/>
        <v>0</v>
      </c>
      <c r="G1225" s="60" t="e">
        <f>IF(AND(C1225&lt;&gt;"",SUM(G$32:G1224)&lt;E$23),$E$23/$E$28,0)</f>
        <v>#N/A</v>
      </c>
      <c r="H1225" s="58">
        <f t="shared" si="130"/>
        <v>0</v>
      </c>
      <c r="I1225" s="58">
        <f t="shared" si="132"/>
        <v>0</v>
      </c>
      <c r="J1225" s="92" t="str">
        <f t="shared" si="131"/>
        <v>2121–2122</v>
      </c>
      <c r="K1225" s="92"/>
      <c r="L1225" s="103"/>
      <c r="M1225" s="92"/>
      <c r="N1225" s="101"/>
      <c r="O1225" s="93"/>
      <c r="Q1225" s="61"/>
    </row>
    <row r="1226" spans="1:17" s="55" customFormat="1" ht="20.25" customHeight="1" x14ac:dyDescent="0.2">
      <c r="A1226" s="56">
        <v>81086</v>
      </c>
      <c r="B1226" s="57">
        <f t="shared" si="127"/>
        <v>0</v>
      </c>
      <c r="C1226" s="158"/>
      <c r="D1226" s="58">
        <f t="shared" si="128"/>
        <v>0</v>
      </c>
      <c r="E1226" s="59">
        <f t="shared" si="126"/>
        <v>0</v>
      </c>
      <c r="F1226" s="58">
        <f t="shared" si="129"/>
        <v>0</v>
      </c>
      <c r="G1226" s="60" t="e">
        <f>IF(AND(C1226&lt;&gt;"",SUM(G$32:G1225)&lt;E$23),$E$23/$E$28,0)</f>
        <v>#N/A</v>
      </c>
      <c r="H1226" s="58">
        <f t="shared" si="130"/>
        <v>0</v>
      </c>
      <c r="I1226" s="58">
        <f t="shared" si="132"/>
        <v>0</v>
      </c>
      <c r="J1226" s="92" t="str">
        <f t="shared" si="131"/>
        <v>2121–2122</v>
      </c>
      <c r="K1226" s="92"/>
      <c r="L1226" s="103"/>
      <c r="M1226" s="92"/>
      <c r="N1226" s="101"/>
      <c r="O1226" s="93"/>
      <c r="Q1226" s="61"/>
    </row>
    <row r="1227" spans="1:17" s="55" customFormat="1" ht="20.25" customHeight="1" x14ac:dyDescent="0.2">
      <c r="A1227" s="56">
        <v>81117</v>
      </c>
      <c r="B1227" s="57">
        <f t="shared" si="127"/>
        <v>0</v>
      </c>
      <c r="C1227" s="158"/>
      <c r="D1227" s="58">
        <f t="shared" si="128"/>
        <v>0</v>
      </c>
      <c r="E1227" s="59">
        <f t="shared" si="126"/>
        <v>0</v>
      </c>
      <c r="F1227" s="58">
        <f t="shared" si="129"/>
        <v>0</v>
      </c>
      <c r="G1227" s="60" t="e">
        <f>IF(AND(C1227&lt;&gt;"",SUM(G$32:G1226)&lt;E$23),$E$23/$E$28,0)</f>
        <v>#N/A</v>
      </c>
      <c r="H1227" s="58">
        <f t="shared" si="130"/>
        <v>0</v>
      </c>
      <c r="I1227" s="58">
        <f t="shared" si="132"/>
        <v>0</v>
      </c>
      <c r="J1227" s="92" t="str">
        <f t="shared" si="131"/>
        <v>2121–2122</v>
      </c>
      <c r="K1227" s="92"/>
      <c r="L1227" s="103"/>
      <c r="M1227" s="92"/>
      <c r="N1227" s="101"/>
      <c r="O1227" s="93"/>
      <c r="Q1227" s="61"/>
    </row>
    <row r="1228" spans="1:17" s="55" customFormat="1" ht="20.25" customHeight="1" x14ac:dyDescent="0.2">
      <c r="A1228" s="56">
        <v>81145</v>
      </c>
      <c r="B1228" s="57">
        <f t="shared" si="127"/>
        <v>0</v>
      </c>
      <c r="C1228" s="158"/>
      <c r="D1228" s="58">
        <f t="shared" si="128"/>
        <v>0</v>
      </c>
      <c r="E1228" s="59">
        <f t="shared" si="126"/>
        <v>0</v>
      </c>
      <c r="F1228" s="58">
        <f t="shared" si="129"/>
        <v>0</v>
      </c>
      <c r="G1228" s="60" t="e">
        <f>IF(AND(C1228&lt;&gt;"",SUM(G$32:G1227)&lt;E$23),$E$23/$E$28,0)</f>
        <v>#N/A</v>
      </c>
      <c r="H1228" s="58">
        <f t="shared" si="130"/>
        <v>0</v>
      </c>
      <c r="I1228" s="58">
        <f t="shared" si="132"/>
        <v>0</v>
      </c>
      <c r="J1228" s="92" t="str">
        <f t="shared" si="131"/>
        <v>2121–2122</v>
      </c>
      <c r="K1228" s="92"/>
      <c r="L1228" s="103"/>
      <c r="M1228" s="92"/>
      <c r="N1228" s="101"/>
      <c r="O1228" s="93"/>
      <c r="Q1228" s="61"/>
    </row>
    <row r="1229" spans="1:17" s="55" customFormat="1" ht="20.25" customHeight="1" x14ac:dyDescent="0.2">
      <c r="A1229" s="56">
        <v>81176</v>
      </c>
      <c r="B1229" s="57">
        <f t="shared" si="127"/>
        <v>0</v>
      </c>
      <c r="C1229" s="158"/>
      <c r="D1229" s="58">
        <f t="shared" si="128"/>
        <v>0</v>
      </c>
      <c r="E1229" s="59">
        <f t="shared" si="126"/>
        <v>0</v>
      </c>
      <c r="F1229" s="58">
        <f t="shared" si="129"/>
        <v>0</v>
      </c>
      <c r="G1229" s="60" t="e">
        <f>IF(AND(C1229&lt;&gt;"",SUM(G$32:G1228)&lt;E$23),$E$23/$E$28,0)</f>
        <v>#N/A</v>
      </c>
      <c r="H1229" s="58">
        <f t="shared" si="130"/>
        <v>0</v>
      </c>
      <c r="I1229" s="58">
        <f t="shared" si="132"/>
        <v>0</v>
      </c>
      <c r="J1229" s="92" t="str">
        <f t="shared" si="131"/>
        <v>2121–2122</v>
      </c>
      <c r="K1229" s="92"/>
      <c r="L1229" s="103"/>
      <c r="M1229" s="92"/>
      <c r="N1229" s="101"/>
      <c r="O1229" s="93"/>
      <c r="Q1229" s="61"/>
    </row>
    <row r="1230" spans="1:17" s="55" customFormat="1" ht="20.25" customHeight="1" x14ac:dyDescent="0.2">
      <c r="A1230" s="56">
        <v>81206</v>
      </c>
      <c r="B1230" s="57">
        <f t="shared" si="127"/>
        <v>0</v>
      </c>
      <c r="C1230" s="158"/>
      <c r="D1230" s="58">
        <f t="shared" si="128"/>
        <v>0</v>
      </c>
      <c r="E1230" s="59">
        <f t="shared" si="126"/>
        <v>0</v>
      </c>
      <c r="F1230" s="58">
        <f t="shared" si="129"/>
        <v>0</v>
      </c>
      <c r="G1230" s="60" t="e">
        <f>IF(AND(C1230&lt;&gt;"",SUM(G$32:G1229)&lt;E$23),$E$23/$E$28,0)</f>
        <v>#N/A</v>
      </c>
      <c r="H1230" s="58">
        <f t="shared" si="130"/>
        <v>0</v>
      </c>
      <c r="I1230" s="58">
        <f t="shared" si="132"/>
        <v>0</v>
      </c>
      <c r="J1230" s="92" t="str">
        <f t="shared" si="131"/>
        <v>2121–2122</v>
      </c>
      <c r="K1230" s="92"/>
      <c r="L1230" s="103"/>
      <c r="M1230" s="92"/>
      <c r="N1230" s="101"/>
      <c r="O1230" s="93"/>
      <c r="Q1230" s="61"/>
    </row>
    <row r="1231" spans="1:17" s="55" customFormat="1" ht="20.25" customHeight="1" x14ac:dyDescent="0.2">
      <c r="A1231" s="56">
        <v>81237</v>
      </c>
      <c r="B1231" s="57">
        <f t="shared" si="127"/>
        <v>0</v>
      </c>
      <c r="C1231" s="158"/>
      <c r="D1231" s="58">
        <f t="shared" si="128"/>
        <v>0</v>
      </c>
      <c r="E1231" s="59">
        <f t="shared" si="126"/>
        <v>0</v>
      </c>
      <c r="F1231" s="58">
        <f t="shared" si="129"/>
        <v>0</v>
      </c>
      <c r="G1231" s="60" t="e">
        <f>IF(AND(C1231&lt;&gt;"",SUM(G$32:G1230)&lt;E$23),$E$23/$E$28,0)</f>
        <v>#N/A</v>
      </c>
      <c r="H1231" s="58">
        <f t="shared" si="130"/>
        <v>0</v>
      </c>
      <c r="I1231" s="58">
        <f t="shared" si="132"/>
        <v>0</v>
      </c>
      <c r="J1231" s="92" t="str">
        <f t="shared" si="131"/>
        <v>2121–2122</v>
      </c>
      <c r="K1231" s="92"/>
      <c r="L1231" s="103"/>
      <c r="M1231" s="92"/>
      <c r="N1231" s="101"/>
      <c r="O1231" s="93"/>
      <c r="Q1231" s="61"/>
    </row>
    <row r="1232" spans="1:17" s="55" customFormat="1" ht="20.25" customHeight="1" x14ac:dyDescent="0.2">
      <c r="A1232" s="56">
        <v>81267</v>
      </c>
      <c r="B1232" s="57">
        <f t="shared" si="127"/>
        <v>0</v>
      </c>
      <c r="C1232" s="158"/>
      <c r="D1232" s="58">
        <f t="shared" si="128"/>
        <v>0</v>
      </c>
      <c r="E1232" s="59">
        <f t="shared" si="126"/>
        <v>0</v>
      </c>
      <c r="F1232" s="58">
        <f t="shared" si="129"/>
        <v>0</v>
      </c>
      <c r="G1232" s="60" t="e">
        <f>IF(AND(C1232&lt;&gt;"",SUM(G$32:G1231)&lt;E$23),$E$23/$E$28,0)</f>
        <v>#N/A</v>
      </c>
      <c r="H1232" s="58">
        <f t="shared" si="130"/>
        <v>0</v>
      </c>
      <c r="I1232" s="58">
        <f t="shared" si="132"/>
        <v>0</v>
      </c>
      <c r="J1232" s="92" t="str">
        <f t="shared" si="131"/>
        <v>2122–2123</v>
      </c>
      <c r="K1232" s="92"/>
      <c r="L1232" s="103"/>
      <c r="M1232" s="92"/>
      <c r="N1232" s="101"/>
      <c r="O1232" s="93"/>
      <c r="Q1232" s="61"/>
    </row>
    <row r="1233" spans="1:17" s="55" customFormat="1" ht="20.25" customHeight="1" x14ac:dyDescent="0.2">
      <c r="A1233" s="56">
        <v>81298</v>
      </c>
      <c r="B1233" s="57">
        <f t="shared" si="127"/>
        <v>0</v>
      </c>
      <c r="C1233" s="158"/>
      <c r="D1233" s="58">
        <f t="shared" si="128"/>
        <v>0</v>
      </c>
      <c r="E1233" s="59">
        <f t="shared" si="126"/>
        <v>0</v>
      </c>
      <c r="F1233" s="58">
        <f t="shared" si="129"/>
        <v>0</v>
      </c>
      <c r="G1233" s="60" t="e">
        <f>IF(AND(C1233&lt;&gt;"",SUM(G$32:G1232)&lt;E$23),$E$23/$E$28,0)</f>
        <v>#N/A</v>
      </c>
      <c r="H1233" s="58">
        <f t="shared" si="130"/>
        <v>0</v>
      </c>
      <c r="I1233" s="58">
        <f t="shared" si="132"/>
        <v>0</v>
      </c>
      <c r="J1233" s="92" t="str">
        <f t="shared" si="131"/>
        <v>2122–2123</v>
      </c>
      <c r="K1233" s="92"/>
      <c r="L1233" s="103"/>
      <c r="M1233" s="92"/>
      <c r="N1233" s="101"/>
      <c r="O1233" s="93"/>
      <c r="Q1233" s="61"/>
    </row>
    <row r="1234" spans="1:17" s="55" customFormat="1" ht="20.25" customHeight="1" x14ac:dyDescent="0.2">
      <c r="A1234" s="56">
        <v>81329</v>
      </c>
      <c r="B1234" s="57">
        <f t="shared" si="127"/>
        <v>0</v>
      </c>
      <c r="C1234" s="158"/>
      <c r="D1234" s="58">
        <f t="shared" si="128"/>
        <v>0</v>
      </c>
      <c r="E1234" s="59">
        <f t="shared" si="126"/>
        <v>0</v>
      </c>
      <c r="F1234" s="58">
        <f t="shared" si="129"/>
        <v>0</v>
      </c>
      <c r="G1234" s="60" t="e">
        <f>IF(AND(C1234&lt;&gt;"",SUM(G$32:G1233)&lt;E$23),$E$23/$E$28,0)</f>
        <v>#N/A</v>
      </c>
      <c r="H1234" s="58">
        <f t="shared" si="130"/>
        <v>0</v>
      </c>
      <c r="I1234" s="58">
        <f t="shared" si="132"/>
        <v>0</v>
      </c>
      <c r="J1234" s="92" t="str">
        <f t="shared" si="131"/>
        <v>2122–2123</v>
      </c>
      <c r="K1234" s="92"/>
      <c r="L1234" s="103"/>
      <c r="M1234" s="92"/>
      <c r="N1234" s="101"/>
      <c r="O1234" s="93"/>
      <c r="Q1234" s="61"/>
    </row>
    <row r="1235" spans="1:17" s="55" customFormat="1" ht="20.25" customHeight="1" x14ac:dyDescent="0.2">
      <c r="A1235" s="56">
        <v>81359</v>
      </c>
      <c r="B1235" s="57">
        <f t="shared" si="127"/>
        <v>0</v>
      </c>
      <c r="C1235" s="158"/>
      <c r="D1235" s="58">
        <f t="shared" si="128"/>
        <v>0</v>
      </c>
      <c r="E1235" s="59">
        <f t="shared" si="126"/>
        <v>0</v>
      </c>
      <c r="F1235" s="58">
        <f t="shared" si="129"/>
        <v>0</v>
      </c>
      <c r="G1235" s="60" t="e">
        <f>IF(AND(C1235&lt;&gt;"",SUM(G$32:G1234)&lt;E$23),$E$23/$E$28,0)</f>
        <v>#N/A</v>
      </c>
      <c r="H1235" s="58">
        <f t="shared" si="130"/>
        <v>0</v>
      </c>
      <c r="I1235" s="58">
        <f t="shared" si="132"/>
        <v>0</v>
      </c>
      <c r="J1235" s="92" t="str">
        <f t="shared" si="131"/>
        <v>2122–2123</v>
      </c>
      <c r="K1235" s="92"/>
      <c r="L1235" s="103"/>
      <c r="M1235" s="92"/>
      <c r="N1235" s="101"/>
      <c r="O1235" s="93"/>
      <c r="Q1235" s="61"/>
    </row>
    <row r="1236" spans="1:17" s="55" customFormat="1" ht="20.25" customHeight="1" x14ac:dyDescent="0.2">
      <c r="A1236" s="56">
        <v>81390</v>
      </c>
      <c r="B1236" s="57">
        <f t="shared" si="127"/>
        <v>0</v>
      </c>
      <c r="C1236" s="158"/>
      <c r="D1236" s="58">
        <f t="shared" si="128"/>
        <v>0</v>
      </c>
      <c r="E1236" s="59">
        <f t="shared" si="126"/>
        <v>0</v>
      </c>
      <c r="F1236" s="58">
        <f t="shared" si="129"/>
        <v>0</v>
      </c>
      <c r="G1236" s="60" t="e">
        <f>IF(AND(C1236&lt;&gt;"",SUM(G$32:G1235)&lt;E$23),$E$23/$E$28,0)</f>
        <v>#N/A</v>
      </c>
      <c r="H1236" s="58">
        <f t="shared" si="130"/>
        <v>0</v>
      </c>
      <c r="I1236" s="58">
        <f t="shared" si="132"/>
        <v>0</v>
      </c>
      <c r="J1236" s="92" t="str">
        <f t="shared" si="131"/>
        <v>2122–2123</v>
      </c>
      <c r="K1236" s="92"/>
      <c r="L1236" s="103"/>
      <c r="M1236" s="92"/>
      <c r="N1236" s="101"/>
      <c r="O1236" s="93"/>
      <c r="Q1236" s="61"/>
    </row>
    <row r="1237" spans="1:17" s="55" customFormat="1" ht="20.25" customHeight="1" x14ac:dyDescent="0.2">
      <c r="A1237" s="56">
        <v>81420</v>
      </c>
      <c r="B1237" s="57">
        <f t="shared" si="127"/>
        <v>0</v>
      </c>
      <c r="C1237" s="158"/>
      <c r="D1237" s="58">
        <f t="shared" si="128"/>
        <v>0</v>
      </c>
      <c r="E1237" s="59">
        <f t="shared" si="126"/>
        <v>0</v>
      </c>
      <c r="F1237" s="58">
        <f t="shared" si="129"/>
        <v>0</v>
      </c>
      <c r="G1237" s="60" t="e">
        <f>IF(AND(C1237&lt;&gt;"",SUM(G$32:G1236)&lt;E$23),$E$23/$E$28,0)</f>
        <v>#N/A</v>
      </c>
      <c r="H1237" s="58">
        <f t="shared" si="130"/>
        <v>0</v>
      </c>
      <c r="I1237" s="58">
        <f t="shared" si="132"/>
        <v>0</v>
      </c>
      <c r="J1237" s="92" t="str">
        <f t="shared" si="131"/>
        <v>2122–2123</v>
      </c>
      <c r="K1237" s="92"/>
      <c r="L1237" s="103"/>
      <c r="M1237" s="92"/>
      <c r="N1237" s="101"/>
      <c r="O1237" s="93"/>
      <c r="Q1237" s="61"/>
    </row>
    <row r="1238" spans="1:17" s="55" customFormat="1" ht="20.25" customHeight="1" x14ac:dyDescent="0.2">
      <c r="A1238" s="56">
        <v>81451</v>
      </c>
      <c r="B1238" s="57">
        <f t="shared" si="127"/>
        <v>0</v>
      </c>
      <c r="C1238" s="158"/>
      <c r="D1238" s="58">
        <f t="shared" si="128"/>
        <v>0</v>
      </c>
      <c r="E1238" s="59">
        <f t="shared" si="126"/>
        <v>0</v>
      </c>
      <c r="F1238" s="58">
        <f t="shared" si="129"/>
        <v>0</v>
      </c>
      <c r="G1238" s="60" t="e">
        <f>IF(AND(C1238&lt;&gt;"",SUM(G$32:G1237)&lt;E$23),$E$23/$E$28,0)</f>
        <v>#N/A</v>
      </c>
      <c r="H1238" s="58">
        <f t="shared" si="130"/>
        <v>0</v>
      </c>
      <c r="I1238" s="58">
        <f t="shared" si="132"/>
        <v>0</v>
      </c>
      <c r="J1238" s="92" t="str">
        <f t="shared" si="131"/>
        <v>2122–2123</v>
      </c>
      <c r="K1238" s="92"/>
      <c r="L1238" s="103"/>
      <c r="M1238" s="92"/>
      <c r="N1238" s="101"/>
      <c r="O1238" s="93"/>
      <c r="Q1238" s="61"/>
    </row>
    <row r="1239" spans="1:17" s="55" customFormat="1" ht="20.25" customHeight="1" x14ac:dyDescent="0.2">
      <c r="A1239" s="56">
        <v>81482</v>
      </c>
      <c r="B1239" s="57">
        <f t="shared" si="127"/>
        <v>0</v>
      </c>
      <c r="C1239" s="158"/>
      <c r="D1239" s="58">
        <f t="shared" si="128"/>
        <v>0</v>
      </c>
      <c r="E1239" s="59">
        <f t="shared" si="126"/>
        <v>0</v>
      </c>
      <c r="F1239" s="58">
        <f t="shared" si="129"/>
        <v>0</v>
      </c>
      <c r="G1239" s="60" t="e">
        <f>IF(AND(C1239&lt;&gt;"",SUM(G$32:G1238)&lt;E$23),$E$23/$E$28,0)</f>
        <v>#N/A</v>
      </c>
      <c r="H1239" s="58">
        <f t="shared" si="130"/>
        <v>0</v>
      </c>
      <c r="I1239" s="58">
        <f t="shared" si="132"/>
        <v>0</v>
      </c>
      <c r="J1239" s="92" t="str">
        <f t="shared" si="131"/>
        <v>2122–2123</v>
      </c>
      <c r="K1239" s="92"/>
      <c r="L1239" s="103"/>
      <c r="M1239" s="92"/>
      <c r="N1239" s="101"/>
      <c r="O1239" s="93"/>
      <c r="Q1239" s="61"/>
    </row>
    <row r="1240" spans="1:17" s="55" customFormat="1" ht="20.25" customHeight="1" x14ac:dyDescent="0.2">
      <c r="A1240" s="56">
        <v>81510</v>
      </c>
      <c r="B1240" s="57">
        <f t="shared" si="127"/>
        <v>0</v>
      </c>
      <c r="C1240" s="158"/>
      <c r="D1240" s="58">
        <f t="shared" si="128"/>
        <v>0</v>
      </c>
      <c r="E1240" s="59">
        <f t="shared" si="126"/>
        <v>0</v>
      </c>
      <c r="F1240" s="58">
        <f t="shared" si="129"/>
        <v>0</v>
      </c>
      <c r="G1240" s="60" t="e">
        <f>IF(AND(C1240&lt;&gt;"",SUM(G$32:G1239)&lt;E$23),$E$23/$E$28,0)</f>
        <v>#N/A</v>
      </c>
      <c r="H1240" s="58">
        <f t="shared" si="130"/>
        <v>0</v>
      </c>
      <c r="I1240" s="58">
        <f t="shared" si="132"/>
        <v>0</v>
      </c>
      <c r="J1240" s="92" t="str">
        <f t="shared" si="131"/>
        <v>2122–2123</v>
      </c>
      <c r="K1240" s="92"/>
      <c r="L1240" s="103"/>
      <c r="M1240" s="92"/>
      <c r="N1240" s="101"/>
      <c r="O1240" s="93"/>
      <c r="Q1240" s="61"/>
    </row>
    <row r="1241" spans="1:17" s="55" customFormat="1" ht="20.25" customHeight="1" x14ac:dyDescent="0.2">
      <c r="A1241" s="56">
        <v>81541</v>
      </c>
      <c r="B1241" s="57">
        <f t="shared" si="127"/>
        <v>0</v>
      </c>
      <c r="C1241" s="158"/>
      <c r="D1241" s="58">
        <f t="shared" si="128"/>
        <v>0</v>
      </c>
      <c r="E1241" s="59">
        <f t="shared" si="126"/>
        <v>0</v>
      </c>
      <c r="F1241" s="58">
        <f t="shared" si="129"/>
        <v>0</v>
      </c>
      <c r="G1241" s="60" t="e">
        <f>IF(AND(C1241&lt;&gt;"",SUM(G$32:G1240)&lt;E$23),$E$23/$E$28,0)</f>
        <v>#N/A</v>
      </c>
      <c r="H1241" s="58">
        <f t="shared" si="130"/>
        <v>0</v>
      </c>
      <c r="I1241" s="58">
        <f t="shared" si="132"/>
        <v>0</v>
      </c>
      <c r="J1241" s="92" t="str">
        <f t="shared" si="131"/>
        <v>2122–2123</v>
      </c>
      <c r="K1241" s="92"/>
      <c r="L1241" s="103"/>
      <c r="M1241" s="92"/>
      <c r="N1241" s="101"/>
      <c r="O1241" s="93"/>
      <c r="Q1241" s="61"/>
    </row>
    <row r="1242" spans="1:17" s="55" customFormat="1" ht="20.25" customHeight="1" x14ac:dyDescent="0.2">
      <c r="A1242" s="56">
        <v>81571</v>
      </c>
      <c r="B1242" s="57">
        <f t="shared" si="127"/>
        <v>0</v>
      </c>
      <c r="C1242" s="158"/>
      <c r="D1242" s="58">
        <f t="shared" si="128"/>
        <v>0</v>
      </c>
      <c r="E1242" s="59">
        <f t="shared" si="126"/>
        <v>0</v>
      </c>
      <c r="F1242" s="58">
        <f t="shared" si="129"/>
        <v>0</v>
      </c>
      <c r="G1242" s="60" t="e">
        <f>IF(AND(C1242&lt;&gt;"",SUM(G$32:G1241)&lt;E$23),$E$23/$E$28,0)</f>
        <v>#N/A</v>
      </c>
      <c r="H1242" s="58">
        <f>IF(C1242&lt;&gt;"",G1242+H1241,0)</f>
        <v>0</v>
      </c>
      <c r="I1242" s="58">
        <f t="shared" si="132"/>
        <v>0</v>
      </c>
      <c r="J1242" s="92" t="str">
        <f t="shared" si="131"/>
        <v>2122–2123</v>
      </c>
      <c r="K1242" s="92"/>
      <c r="L1242" s="103"/>
      <c r="M1242" s="92"/>
      <c r="N1242" s="101"/>
      <c r="O1242" s="93"/>
      <c r="Q1242" s="61"/>
    </row>
    <row r="1243" spans="1:17" s="55" customFormat="1" ht="20.25" customHeight="1" x14ac:dyDescent="0.2">
      <c r="A1243" s="56">
        <v>81602</v>
      </c>
      <c r="B1243" s="57">
        <f t="shared" si="127"/>
        <v>0</v>
      </c>
      <c r="C1243" s="158"/>
      <c r="D1243" s="58">
        <f t="shared" si="128"/>
        <v>0</v>
      </c>
      <c r="E1243" s="59">
        <f t="shared" si="126"/>
        <v>0</v>
      </c>
      <c r="F1243" s="58">
        <f t="shared" si="129"/>
        <v>0</v>
      </c>
      <c r="G1243" s="60" t="e">
        <f>IF(AND(C1243&lt;&gt;"",SUM(G$32:G1242)&lt;E$23),$E$23/$E$28,0)</f>
        <v>#N/A</v>
      </c>
      <c r="H1243" s="58">
        <f>IF(C1243&lt;&gt;"",G1243+H1242,0)</f>
        <v>0</v>
      </c>
      <c r="I1243" s="58">
        <f>IF(C1243&lt;&gt;"",$E$23-H1243,0)</f>
        <v>0</v>
      </c>
      <c r="J1243" s="92" t="str">
        <f t="shared" si="131"/>
        <v>2122–2123</v>
      </c>
      <c r="K1243" s="92"/>
      <c r="L1243" s="103"/>
      <c r="M1243" s="92"/>
      <c r="N1243" s="101"/>
      <c r="O1243" s="93"/>
      <c r="Q1243" s="61"/>
    </row>
    <row r="1244" spans="1:17" s="55" customFormat="1" ht="20.25" customHeight="1" x14ac:dyDescent="0.2">
      <c r="A1244" s="29"/>
      <c r="B1244" s="29"/>
      <c r="C1244" s="29"/>
      <c r="D1244" s="29"/>
      <c r="E1244" s="29"/>
      <c r="F1244" s="29"/>
      <c r="G1244" s="29"/>
      <c r="H1244" s="29"/>
      <c r="I1244" s="29"/>
      <c r="J1244" s="92"/>
      <c r="K1244" s="92"/>
      <c r="L1244" s="92"/>
      <c r="M1244" s="92"/>
      <c r="N1244" s="92"/>
      <c r="O1244" s="104"/>
    </row>
  </sheetData>
  <sheetProtection sheet="1" formatColumns="0" formatRows="0"/>
  <mergeCells count="52">
    <mergeCell ref="A30:I30"/>
    <mergeCell ref="A18:D18"/>
    <mergeCell ref="E18:F18"/>
    <mergeCell ref="A15:D15"/>
    <mergeCell ref="A22:D22"/>
    <mergeCell ref="E22:F22"/>
    <mergeCell ref="A23:D23"/>
    <mergeCell ref="E23:F23"/>
    <mergeCell ref="A19:C20"/>
    <mergeCell ref="A26:D26"/>
    <mergeCell ref="E26:F26"/>
    <mergeCell ref="A27:D27"/>
    <mergeCell ref="E27:F27"/>
    <mergeCell ref="A28:D28"/>
    <mergeCell ref="E28:F28"/>
    <mergeCell ref="A24:D24"/>
    <mergeCell ref="E24:F24"/>
    <mergeCell ref="A25:D25"/>
    <mergeCell ref="E25:F25"/>
    <mergeCell ref="A14:D14"/>
    <mergeCell ref="E14:F14"/>
    <mergeCell ref="A21:D21"/>
    <mergeCell ref="E21:F21"/>
    <mergeCell ref="A16:D16"/>
    <mergeCell ref="E16:F16"/>
    <mergeCell ref="A17:D17"/>
    <mergeCell ref="E17:F17"/>
    <mergeCell ref="K22:L22"/>
    <mergeCell ref="A8:D8"/>
    <mergeCell ref="E8:F8"/>
    <mergeCell ref="A12:D12"/>
    <mergeCell ref="E12:F12"/>
    <mergeCell ref="A13:D13"/>
    <mergeCell ref="E13:F13"/>
    <mergeCell ref="A9:D9"/>
    <mergeCell ref="E9:F9"/>
    <mergeCell ref="A10:D10"/>
    <mergeCell ref="E10:F10"/>
    <mergeCell ref="A11:D11"/>
    <mergeCell ref="E11:F11"/>
    <mergeCell ref="G15:I15"/>
    <mergeCell ref="J16:K16"/>
    <mergeCell ref="L16:M16"/>
    <mergeCell ref="A7:D7"/>
    <mergeCell ref="E7:F7"/>
    <mergeCell ref="A1:F1"/>
    <mergeCell ref="A3:F3"/>
    <mergeCell ref="A4:F4"/>
    <mergeCell ref="A5:F5"/>
    <mergeCell ref="A6:D6"/>
    <mergeCell ref="E6:F6"/>
    <mergeCell ref="C2:F2"/>
  </mergeCells>
  <dataValidations count="3">
    <dataValidation operator="lessThan" allowBlank="1" showInputMessage="1" showErrorMessage="1" sqref="R1244:R1048576 R30 A32:A1243 G28:I28 G26:I26 AE4 Q31 E13 E21:E24 E26 E28 G21:I24 S5:S26 G13 E16:E18" xr:uid="{04A17DD5-D1AA-436C-B0E9-4F68D477209A}"/>
    <dataValidation type="textLength" operator="lessThan" allowBlank="1" showInputMessage="1" showErrorMessage="1" sqref="E27 G27:I27" xr:uid="{91217D08-469B-46B0-B110-F3A62B20D7E0}">
      <formula1>0</formula1>
    </dataValidation>
    <dataValidation operator="lessThan" showInputMessage="1" showErrorMessage="1" sqref="C32:C980" xr:uid="{87D3FF74-88E4-49F4-8C37-C0D4C8FFED3C}"/>
  </dataValidations>
  <hyperlinks>
    <hyperlink ref="C2:F2" r:id="rId1" display="https://sco.ca.gov/sard_gasb_96_reporting_instructions.html" xr:uid="{29D240EB-5CC1-4DA7-BF51-16452ADE29FE}"/>
  </hyperlinks>
  <pageMargins left="0.7" right="0.7" top="0.75" bottom="0.75" header="0.3" footer="0.3"/>
  <pageSetup scale="57" fitToHeight="0" orientation="portrait" r:id="rId2"/>
  <headerFooter>
    <oddHeader>&amp;C&amp;"arial,Bold"&amp;14GASB 96 
Amortization Schedule</oddHeader>
    <oddFooter>&amp;L&amp;"arial,Regular"&amp;12State Controller's Office&amp;C&amp;"arial,Regular"&amp;12
Example 1 Input&amp;R&amp;"arial,Regular"&amp;12Page &amp;P</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7B835-0A4B-46E9-899F-C71711532A97}">
          <x14:formula1>
            <xm:f>'Drop-down menus'!$N$1:$N$2</xm:f>
          </x14:formula1>
          <xm:sqref>K22</xm:sqref>
        </x14:dataValidation>
        <x14:dataValidation type="list" allowBlank="1" showInputMessage="1" showErrorMessage="1" xr:uid="{3B2560B7-BC0C-4ED0-A1D5-8E731D812987}">
          <x14:formula1>
            <xm:f>'Drop-down menus'!$M$1:$M$2</xm:f>
          </x14:formula1>
          <xm:sqref>E15 E11:F11</xm:sqref>
        </x14:dataValidation>
        <x14:dataValidation type="list" allowBlank="1" showInputMessage="1" showErrorMessage="1" xr:uid="{2CEB6477-9E1A-4D30-85AF-FF55794847F1}">
          <x14:formula1>
            <xm:f>'Drop-down menus'!$K$2:$K$3</xm:f>
          </x14:formula1>
          <xm:sqref>E14:F14</xm:sqref>
        </x14:dataValidation>
        <x14:dataValidation type="list" allowBlank="1" showInputMessage="1" showErrorMessage="1" xr:uid="{5020D44B-11A4-4048-B7E9-50B59D05E20F}">
          <x14:formula1>
            <xm:f>'Drop-down menus'!$L$1:$L$101</xm:f>
          </x14:formula1>
          <xm:sqref>F15</xm:sqref>
        </x14:dataValidation>
        <x14:dataValidation type="list" allowBlank="1" showInputMessage="1" showErrorMessage="1" xr:uid="{63770420-432E-476B-AE6A-07602BD1EC0F}">
          <x14:formula1>
            <xm:f>'Drop-down menus'!$O$1:$O$3</xm:f>
          </x14:formula1>
          <xm:sqref>E12:F12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F1572-0195-4B15-83A5-CA384B6E147D}">
  <sheetPr>
    <pageSetUpPr fitToPage="1"/>
  </sheetPr>
  <dimension ref="A1:XFC85"/>
  <sheetViews>
    <sheetView zoomScale="85" zoomScaleNormal="85" workbookViewId="0">
      <selection activeCell="I2" sqref="I2"/>
    </sheetView>
  </sheetViews>
  <sheetFormatPr defaultColWidth="0" defaultRowHeight="15" customHeight="1" zeroHeight="1" x14ac:dyDescent="0.2"/>
  <cols>
    <col min="1" max="1" width="12" style="63" customWidth="1"/>
    <col min="2" max="2" width="10.85546875" style="32" customWidth="1"/>
    <col min="3" max="3" width="10.42578125" style="32" customWidth="1"/>
    <col min="4" max="4" width="27.5703125" style="32" customWidth="1"/>
    <col min="5" max="9" width="14.28515625" style="32" customWidth="1"/>
    <col min="10" max="11" width="25.7109375" style="64" customWidth="1"/>
    <col min="12" max="12" width="15.140625" style="32" hidden="1"/>
    <col min="13" max="13" width="13.140625" style="32" hidden="1"/>
    <col min="14" max="14" width="12.140625" style="32" hidden="1"/>
    <col min="15" max="19" width="0" style="32" hidden="1"/>
    <col min="20" max="16383" width="12.140625" style="32" hidden="1"/>
    <col min="16384" max="16384" width="23.140625" style="32" hidden="1" customWidth="1"/>
  </cols>
  <sheetData>
    <row r="1" spans="1:11" ht="30" customHeight="1" x14ac:dyDescent="0.25">
      <c r="B1" s="247" t="s">
        <v>1510</v>
      </c>
      <c r="C1" s="247"/>
      <c r="D1" s="247"/>
      <c r="E1" s="247"/>
      <c r="F1" s="247"/>
      <c r="G1" s="247"/>
      <c r="H1" s="247"/>
      <c r="I1" s="247"/>
      <c r="J1" s="247"/>
      <c r="K1" s="247"/>
    </row>
    <row r="2" spans="1:11" ht="18.75" customHeight="1" x14ac:dyDescent="0.25">
      <c r="B2" s="248" t="s">
        <v>32</v>
      </c>
      <c r="C2" s="248"/>
      <c r="D2" s="248"/>
      <c r="E2" s="249">
        <f>'Modification 1 Input'!$E$6</f>
        <v>0</v>
      </c>
      <c r="F2" s="249"/>
      <c r="G2" s="249"/>
    </row>
    <row r="3" spans="1:11" ht="18.75" customHeight="1" x14ac:dyDescent="0.25">
      <c r="B3" s="250" t="s">
        <v>1451</v>
      </c>
      <c r="C3" s="251"/>
      <c r="D3" s="252"/>
      <c r="E3" s="244">
        <f>'Modification 1 Input'!E9</f>
        <v>0</v>
      </c>
      <c r="F3" s="245"/>
      <c r="G3" s="246"/>
    </row>
    <row r="4" spans="1:11" ht="18.75" customHeight="1" x14ac:dyDescent="0.25">
      <c r="B4" s="110" t="s">
        <v>1489</v>
      </c>
      <c r="C4" s="111"/>
      <c r="D4" s="112"/>
      <c r="E4" s="244" t="str">
        <f>IFERROR(IF('Modification 1 Input'!E11="Yes","Proprietary Fund",VLOOKUP(E3,GAAP02Aindex!$A$2:$K$654,4,FALSE)),"Unidentified")</f>
        <v>Unidentified</v>
      </c>
      <c r="F4" s="245"/>
      <c r="G4" s="246"/>
    </row>
    <row r="5" spans="1:11" ht="18.75" customHeight="1" x14ac:dyDescent="0.25">
      <c r="B5" s="250" t="s">
        <v>1452</v>
      </c>
      <c r="C5" s="251"/>
      <c r="D5" s="252"/>
      <c r="E5" s="264">
        <f>'Modification 1 Input'!E10</f>
        <v>0</v>
      </c>
      <c r="F5" s="264"/>
      <c r="G5" s="264"/>
    </row>
    <row r="6" spans="1:11" ht="18.75" customHeight="1" x14ac:dyDescent="0.25">
      <c r="B6" s="248" t="s">
        <v>1470</v>
      </c>
      <c r="C6" s="248"/>
      <c r="D6" s="248"/>
      <c r="E6" s="249">
        <f>'Modification 1 Input'!$E$12</f>
        <v>0</v>
      </c>
      <c r="F6" s="249"/>
      <c r="G6" s="249"/>
      <c r="H6" s="65"/>
      <c r="I6" s="41"/>
      <c r="J6" s="41"/>
      <c r="K6" s="41"/>
    </row>
    <row r="7" spans="1:11" ht="18.75" customHeight="1" x14ac:dyDescent="0.25">
      <c r="B7" s="248" t="s">
        <v>13</v>
      </c>
      <c r="C7" s="248"/>
      <c r="D7" s="248"/>
      <c r="E7" s="265"/>
      <c r="F7" s="265"/>
      <c r="G7" s="265"/>
      <c r="H7" s="66" t="s">
        <v>1466</v>
      </c>
      <c r="I7" s="41"/>
      <c r="J7" s="41"/>
      <c r="K7" s="67"/>
    </row>
    <row r="8" spans="1:11" ht="18.75" customHeight="1" x14ac:dyDescent="0.2">
      <c r="B8" s="253" t="str">
        <f>IF($E$7="","Was this modified SBITA included in your prior year Annual Reporting Submission Workbook? (see instructions)",CONCATENATE("Was this modified SBITA included in your ",LEFT(E7,4)-1,"-",RIGHT(E7,4)-1," Annual Reporting Submission Workbook? (see instructions)"))</f>
        <v>Was this modified SBITA included in your prior year Annual Reporting Submission Workbook? (see instructions)</v>
      </c>
      <c r="C8" s="253"/>
      <c r="D8" s="253"/>
      <c r="E8" s="254"/>
      <c r="F8" s="255"/>
      <c r="G8" s="256"/>
      <c r="H8" s="71"/>
      <c r="I8" s="71"/>
      <c r="J8" s="70"/>
      <c r="K8" s="70"/>
    </row>
    <row r="9" spans="1:11" ht="18.75" customHeight="1" x14ac:dyDescent="0.2">
      <c r="B9" s="253"/>
      <c r="C9" s="253"/>
      <c r="D9" s="253"/>
      <c r="E9" s="257"/>
      <c r="F9" s="258"/>
      <c r="G9" s="259"/>
      <c r="H9" s="71"/>
      <c r="I9" s="71"/>
      <c r="J9" s="70"/>
      <c r="K9" s="70"/>
    </row>
    <row r="10" spans="1:11" ht="18.75" customHeight="1" x14ac:dyDescent="0.2">
      <c r="B10" s="253"/>
      <c r="C10" s="253"/>
      <c r="D10" s="253"/>
      <c r="E10" s="260"/>
      <c r="F10" s="261"/>
      <c r="G10" s="262"/>
      <c r="H10" s="71"/>
      <c r="I10" s="71"/>
      <c r="J10" s="70"/>
      <c r="K10" s="70"/>
    </row>
    <row r="11" spans="1:11" ht="18.75" customHeight="1" x14ac:dyDescent="0.25">
      <c r="B11" s="68"/>
      <c r="C11" s="69"/>
      <c r="D11" s="69"/>
      <c r="E11" s="69"/>
      <c r="F11" s="70"/>
      <c r="G11" s="70"/>
      <c r="H11" s="71"/>
      <c r="I11" s="71"/>
      <c r="J11" s="70"/>
      <c r="K11" s="70"/>
    </row>
    <row r="12" spans="1:11" ht="18.75" customHeight="1" x14ac:dyDescent="0.2">
      <c r="A12" s="263" t="s">
        <v>1506</v>
      </c>
      <c r="B12" s="263"/>
      <c r="C12" s="263"/>
      <c r="D12" s="263"/>
      <c r="E12" s="263"/>
      <c r="F12" s="263"/>
      <c r="G12" s="263"/>
      <c r="H12" s="263"/>
      <c r="I12" s="263"/>
      <c r="J12" s="263"/>
      <c r="K12" s="263"/>
    </row>
    <row r="13" spans="1:11" ht="18.75" customHeight="1" x14ac:dyDescent="0.2">
      <c r="A13" s="263"/>
      <c r="B13" s="263"/>
      <c r="C13" s="263"/>
      <c r="D13" s="263"/>
      <c r="E13" s="263"/>
      <c r="F13" s="263"/>
      <c r="G13" s="263"/>
      <c r="H13" s="263"/>
      <c r="I13" s="263"/>
      <c r="J13" s="263"/>
      <c r="K13" s="263"/>
    </row>
    <row r="14" spans="1:11" ht="18.75" customHeight="1" x14ac:dyDescent="0.3">
      <c r="A14" s="130"/>
      <c r="B14" s="130"/>
      <c r="C14" s="130"/>
      <c r="D14" s="130"/>
      <c r="E14" s="130"/>
      <c r="F14" s="130"/>
      <c r="G14" s="130"/>
      <c r="H14" s="130"/>
      <c r="I14" s="130"/>
      <c r="J14" s="130"/>
      <c r="K14" s="130"/>
    </row>
    <row r="15" spans="1:11" ht="18.75" customHeight="1" x14ac:dyDescent="0.2">
      <c r="A15" s="125" t="s">
        <v>1513</v>
      </c>
      <c r="B15" s="126"/>
      <c r="C15" s="127"/>
      <c r="D15" s="127"/>
      <c r="E15" s="127"/>
      <c r="F15" s="128"/>
      <c r="G15" s="128"/>
      <c r="H15" s="129"/>
      <c r="I15" s="129"/>
      <c r="J15" s="128"/>
      <c r="K15" s="128"/>
    </row>
    <row r="16" spans="1:11" ht="18.75" customHeight="1" x14ac:dyDescent="0.25">
      <c r="A16" s="140" t="s">
        <v>64</v>
      </c>
      <c r="B16" s="136"/>
      <c r="C16" s="69"/>
      <c r="D16" s="137"/>
      <c r="E16" s="137"/>
      <c r="F16" s="138"/>
      <c r="G16" s="138"/>
      <c r="H16" s="139"/>
      <c r="I16" s="139"/>
      <c r="J16" s="138"/>
      <c r="K16" s="138"/>
    </row>
    <row r="17" spans="1:19" ht="18.75" customHeight="1" x14ac:dyDescent="0.3">
      <c r="A17" s="121">
        <v>0</v>
      </c>
      <c r="B17" s="131" t="s">
        <v>1514</v>
      </c>
      <c r="D17" s="69"/>
      <c r="E17" s="69"/>
      <c r="F17" s="72"/>
      <c r="G17" s="72"/>
      <c r="H17" s="71"/>
      <c r="I17" s="71"/>
      <c r="J17" s="72"/>
      <c r="K17" s="72"/>
    </row>
    <row r="18" spans="1:19" ht="18.75" customHeight="1" x14ac:dyDescent="0.2">
      <c r="A18" s="32"/>
      <c r="B18" s="141" t="str">
        <f>IF('Modification 1 Input'!$K$22="FI$Cal","Dr: 1624100 - Right-to-Use SBITA - Amortizable",
IF('Modification 1 Input'!$K$22="Non-FI$Cal", "Dr: Acct 0480 - RIGHT-TO-USE SBITA - AMORTIZABLE","Please complete rows 5 and 14 of the input sheet."))</f>
        <v>Dr: Acct 0480 - RIGHT-TO-USE SBITA - AMORTIZABLE</v>
      </c>
      <c r="C18" s="74"/>
      <c r="D18" s="74"/>
      <c r="E18" s="74"/>
      <c r="F18" s="142"/>
      <c r="G18" s="142"/>
      <c r="H18" s="141"/>
      <c r="I18" s="141"/>
      <c r="J18" s="142" t="e">
        <f>IF(OR('Modification 1 Input'!$E$15="Yes",'Modification 1 Input'!$E$15="No"),'Modification 1 Input'!$N$25,IF('Modification 1 Input'!$J$28='Modification 1 Output'!$E$7,0,'Modification 1 Input'!$N$25))</f>
        <v>#N/A</v>
      </c>
      <c r="K18" s="142"/>
    </row>
    <row r="19" spans="1:19" ht="18.75" customHeight="1" x14ac:dyDescent="0.2">
      <c r="B19" s="74" t="str">
        <f>IF('Modification 1 Input'!$K$22="FI$Cal","Dr: 390XXXXXX - Fund Balance",IF('Modification 1 Input'!$K$22="Non-FI$Cal", "Dr: Acct 0950 - BEGINNING FUND BALANCE","Please complete the input sheet fully."))</f>
        <v>Dr: Acct 0950 - BEGINNING FUND BALANCE</v>
      </c>
      <c r="C19" s="74"/>
      <c r="D19" s="74"/>
      <c r="E19" s="74"/>
      <c r="F19" s="142"/>
      <c r="G19" s="142"/>
      <c r="H19" s="141"/>
      <c r="I19" s="141"/>
      <c r="J19" s="142" t="e">
        <f>IF('Modification 1 Input'!$E$15="Yes",'Modification 1 Input'!$J$18,IF(AND($E$8&lt;&gt;'Drop-down menus'!$P$2,$J$18&lt;($K$21+$K$22)),($K$21+$K$22)-$J$18,0))</f>
        <v>#N/A</v>
      </c>
      <c r="K19" s="142"/>
    </row>
    <row r="20" spans="1:19" ht="18.75" customHeight="1" x14ac:dyDescent="0.2">
      <c r="B20" s="74" t="str">
        <f>IF('Modification 1 Input'!$K$22="FI$Cal","Dr: 390XXXXXX - Fund Balance",IF('Modification 1 Input'!$K$22="Non-FI$Cal", "Dr: Acct 0952 - BEG FB ADJ/PRIOR PERIOD ADJUSTMENT","Please complete the input sheet fully."))</f>
        <v>Dr: Acct 0952 - BEG FB ADJ/PRIOR PERIOD ADJUSTMENT</v>
      </c>
      <c r="C20" s="74"/>
      <c r="D20" s="74"/>
      <c r="E20" s="74"/>
      <c r="F20" s="142"/>
      <c r="G20" s="142"/>
      <c r="H20" s="141"/>
      <c r="I20" s="141"/>
      <c r="J20" s="142" t="e">
        <f>IF('Modification 1 Input'!$E$15="Yes",'Modification 1 Input'!$L$18,IF(AND($E$8='Drop-down menus'!$P$2,$J$18&lt;($K$21+$K$22)),($K$21+$K$22)-$J$18,0))</f>
        <v>#N/A</v>
      </c>
      <c r="K20" s="142"/>
    </row>
    <row r="21" spans="1:19" ht="18.75" customHeight="1" x14ac:dyDescent="0.2">
      <c r="B21" s="74"/>
      <c r="C21" s="74" t="str">
        <f>IF('Modification 1 Input'!$K$22="FI$Cal","Cr: 1624190 - Accumulated Amortization - Right-to-Use SBITA",IF('Modification 1 Input'!$K$22="Non-FI$Cal", "Cr: Acct 0475 - ACCUMULATED AMORTIZATION - RIGHT-TO-USE SBITA","Please select either FI$Cal or non-FI$Cal in the input sheet"))</f>
        <v>Cr: Acct 0475 - ACCUMULATED AMORTIZATION - RIGHT-TO-USE SBITA</v>
      </c>
      <c r="D21" s="74"/>
      <c r="E21" s="74"/>
      <c r="F21" s="142"/>
      <c r="G21" s="142"/>
      <c r="H21" s="141"/>
      <c r="I21" s="141"/>
      <c r="J21" s="142"/>
      <c r="K21" s="142" t="e">
        <f>IF(OR('Modification 1 Input'!$E$15="Yes",'Modification 1 Input'!$E$15="No"),'Modification 1 Input'!$M$25,IF('Modification 1 Input'!$J$28='Modification 1 Output'!$E$7,0,'Modification 1 Input'!$M$25))</f>
        <v>#N/A</v>
      </c>
    </row>
    <row r="22" spans="1:19" ht="18.75" customHeight="1" x14ac:dyDescent="0.25">
      <c r="B22" s="79"/>
      <c r="C22" s="74" t="str">
        <f>IF('Modification 1 Input'!$K$22="FI$Cal","Cr: 2590180 - Right-to-Use SBITA Liability - Noncurrent (GAAP)",IF('Modification 1 Input'!$K$22="Non-FI$Cal", "Cr: Acct 0674 - RIGHT-TO-USE SBITA LIABILITY","Please complete the input sheet fully."))</f>
        <v>Cr: Acct 0674 - RIGHT-TO-USE SBITA LIABILITY</v>
      </c>
      <c r="D22" s="74"/>
      <c r="E22" s="74"/>
      <c r="F22" s="142"/>
      <c r="G22" s="142"/>
      <c r="H22" s="141"/>
      <c r="I22" s="141"/>
      <c r="J22" s="142"/>
      <c r="K22" s="142" t="e">
        <f>IF(OR('Modification 1 Input'!$E$15="Yes",'Modification 1 Input'!$E$15="No"),'Modification 1 Input'!$L$25,IF('Modification 1 Input'!$J$28='Modification 1 Output'!$E$7,0,'Modification 1 Input'!$L$25))</f>
        <v>#N/A</v>
      </c>
    </row>
    <row r="23" spans="1:19" ht="18.75" customHeight="1" x14ac:dyDescent="0.25">
      <c r="B23" s="79"/>
      <c r="C23" s="74" t="str">
        <f>IF('Modification 1 Input'!$K$22="FI$Cal","Cr: 390XXXXXX - Fund Balance",IF('Modification 1 Input'!$K$22="Non-FI$Cal", "Cr: Acct 0950 - BEGINNING FUND BALANCE","Please complete the input sheet fully."))</f>
        <v>Cr: Acct 0950 - BEGINNING FUND BALANCE</v>
      </c>
      <c r="D23" s="74"/>
      <c r="E23" s="74"/>
      <c r="F23" s="142"/>
      <c r="G23" s="142"/>
      <c r="H23" s="141"/>
      <c r="I23" s="141"/>
      <c r="J23" s="142"/>
      <c r="K23" s="142" t="e">
        <f>ROUND(IF('Modification 1 Input'!$E$15="Yes",'Modification 1 Input'!$K$18,IF(AND($E$8&lt;&gt;'Drop-down menus'!$Q$2,($K$21+$K$22)&lt;J18),$J$18-($K$21+$K$22),0)),2)</f>
        <v>#N/A</v>
      </c>
    </row>
    <row r="24" spans="1:19" ht="18.75" customHeight="1" x14ac:dyDescent="0.25">
      <c r="B24" s="79"/>
      <c r="C24" s="74" t="str">
        <f>IF('Modification 1 Input'!$K$22="FI$Cal","Cr: 390XXXXXX - Fund Balance",IF('Modification 1 Input'!$K$22="Non-FI$Cal", "Cr: Acct 0952 - BEG FB ADJ/PRIOR PERIOD ADJUSTMENT","Please complete the input sheet fully."))</f>
        <v>Cr: Acct 0952 - BEG FB ADJ/PRIOR PERIOD ADJUSTMENT</v>
      </c>
      <c r="D24" s="74"/>
      <c r="E24" s="74"/>
      <c r="F24" s="142"/>
      <c r="G24" s="142"/>
      <c r="H24" s="141"/>
      <c r="I24" s="141"/>
      <c r="J24" s="142"/>
      <c r="K24" s="142" t="e">
        <f>IF('Modification 1 Input'!$E$15="Yes",'Modification 1 Input'!$M$18,IF(AND($E$8='Drop-down menus'!$Q$2,($K$21+$K$22)&lt;$J$18),$J$18-($K$21+$K$22),0))</f>
        <v>#N/A</v>
      </c>
    </row>
    <row r="25" spans="1:19" ht="18.75" customHeight="1" x14ac:dyDescent="0.2">
      <c r="B25" s="117"/>
      <c r="C25" s="69"/>
      <c r="D25" s="69"/>
      <c r="E25" s="69"/>
      <c r="F25" s="72"/>
      <c r="G25" s="72"/>
      <c r="H25" s="71"/>
      <c r="I25" s="71"/>
      <c r="J25" s="72"/>
      <c r="K25" s="72"/>
    </row>
    <row r="26" spans="1:19" ht="18.75" hidden="1" customHeight="1" x14ac:dyDescent="0.2">
      <c r="A26" s="125" t="s">
        <v>1515</v>
      </c>
      <c r="B26" s="126"/>
      <c r="C26" s="127"/>
      <c r="D26" s="127"/>
      <c r="E26" s="127"/>
      <c r="F26" s="128"/>
      <c r="G26" s="128"/>
      <c r="H26" s="129"/>
      <c r="I26" s="129"/>
      <c r="J26" s="128"/>
      <c r="K26" s="128"/>
    </row>
    <row r="27" spans="1:19" ht="18.75" hidden="1" customHeight="1" x14ac:dyDescent="0.3">
      <c r="A27" s="121">
        <v>1</v>
      </c>
      <c r="B27" s="131" t="s">
        <v>1507</v>
      </c>
      <c r="C27" s="69"/>
      <c r="D27" s="69"/>
      <c r="E27" s="69"/>
      <c r="F27" s="72"/>
      <c r="G27" s="72"/>
      <c r="H27" s="71"/>
      <c r="I27" s="71"/>
      <c r="J27" s="72"/>
      <c r="K27" s="72"/>
      <c r="S27" s="55"/>
    </row>
    <row r="28" spans="1:19" ht="18.75" hidden="1" customHeight="1" x14ac:dyDescent="0.2">
      <c r="B28" s="74" t="str">
        <f>IF('Modification 1 Input'!$K$22="FI$Cal","Dr: 5362548 - Right-to-Use SBITA - Amortizable","Dr: Acct 0842 - CAPITAL OUTLAY (GAAP ADJ)")</f>
        <v>Dr: Acct 0842 - CAPITAL OUTLAY (GAAP ADJ)</v>
      </c>
      <c r="C28" s="74"/>
      <c r="D28" s="74"/>
      <c r="E28" s="74"/>
      <c r="F28" s="142"/>
      <c r="G28" s="142"/>
      <c r="H28" s="141"/>
      <c r="I28" s="141"/>
      <c r="J28" s="142">
        <v>0</v>
      </c>
      <c r="K28" s="142"/>
      <c r="O28" s="73"/>
      <c r="S28" s="55" t="s">
        <v>1458</v>
      </c>
    </row>
    <row r="29" spans="1:19" ht="18.75" hidden="1" customHeight="1" x14ac:dyDescent="0.25">
      <c r="B29" s="79"/>
      <c r="C29" s="74" t="str">
        <f>IF('Modification 1 Input'!$K$22="FI$Cal","Cr: 4598400 - Lease &amp; Other Financing Proceeds",IF('Modification 1 Input'!$K$22="Non-FI$Cal", "Cr: Acct 0789 - LEASE AND OTHER FINANCING PROCEEDS","Please select either FI$Cal or non-FI$Cal in the input sheet"))</f>
        <v>Cr: Acct 0789 - LEASE AND OTHER FINANCING PROCEEDS</v>
      </c>
      <c r="D29" s="74"/>
      <c r="E29" s="74"/>
      <c r="F29" s="142"/>
      <c r="G29" s="142"/>
      <c r="H29" s="141"/>
      <c r="I29" s="141"/>
      <c r="J29" s="142"/>
      <c r="K29" s="142">
        <v>0</v>
      </c>
      <c r="O29" s="73"/>
    </row>
    <row r="30" spans="1:19" ht="18.75" hidden="1" customHeight="1" x14ac:dyDescent="0.25">
      <c r="B30" s="79"/>
      <c r="C30" s="74" t="str">
        <f>IF('Modification 1 Input'!$K$22="Non-FI$Cal",VLOOKUP($E$4,'Drop-down menus'!$U$1:$X$10,4,FALSE),"Cr: 5346350 - Information Technology Services - Subscription")</f>
        <v>Cr: Acct 0XXX - FUNCTIONAL EXPENSE</v>
      </c>
      <c r="D30" s="74"/>
      <c r="E30" s="74"/>
      <c r="F30" s="142"/>
      <c r="G30" s="142"/>
      <c r="H30" s="141"/>
      <c r="I30" s="141"/>
      <c r="J30" s="142"/>
      <c r="K30" s="142">
        <v>0</v>
      </c>
      <c r="O30" s="73"/>
    </row>
    <row r="31" spans="1:19" ht="18.75" hidden="1" customHeight="1" x14ac:dyDescent="0.2">
      <c r="B31" s="117"/>
      <c r="C31" s="69"/>
      <c r="E31" s="69"/>
      <c r="F31" s="77"/>
      <c r="G31" s="77"/>
      <c r="H31" s="71"/>
      <c r="I31" s="71"/>
      <c r="J31" s="77"/>
      <c r="K31" s="77"/>
    </row>
    <row r="32" spans="1:19" ht="18.75" hidden="1" customHeight="1" x14ac:dyDescent="0.3">
      <c r="A32" s="121">
        <v>2</v>
      </c>
      <c r="B32" s="131" t="s">
        <v>1488</v>
      </c>
      <c r="C32" s="69"/>
      <c r="D32" s="69"/>
      <c r="E32" s="69"/>
      <c r="F32" s="72"/>
      <c r="G32" s="72"/>
      <c r="H32" s="71"/>
      <c r="I32" s="71"/>
      <c r="J32" s="72"/>
      <c r="K32" s="72"/>
    </row>
    <row r="33" spans="1:15" ht="18.75" hidden="1" customHeight="1" x14ac:dyDescent="0.2">
      <c r="A33" s="146"/>
      <c r="B33" s="141" t="str">
        <f>IF('Modification 1 Input'!$K$22="FI$Cal","Dr: 1624100 - Right-to-Use SBITA - Amortizable",
IF('Modification 1 Input'!$K$22="Non-FI$Cal", "Dr: Acct 0480 - RIGHT-TO-USE SBITA - AMORTIZABLE","Please complete rows 5 and 14 of the input sheet."))</f>
        <v>Dr: Acct 0480 - RIGHT-TO-USE SBITA - AMORTIZABLE</v>
      </c>
      <c r="C33" s="74"/>
      <c r="D33" s="74"/>
      <c r="E33" s="74"/>
      <c r="F33" s="143"/>
      <c r="G33" s="143"/>
      <c r="H33" s="141"/>
      <c r="I33" s="141"/>
      <c r="J33" s="142">
        <v>0</v>
      </c>
      <c r="K33" s="72"/>
    </row>
    <row r="34" spans="1:15" ht="18.75" hidden="1" customHeight="1" x14ac:dyDescent="0.2">
      <c r="A34" s="32"/>
      <c r="B34" s="74" t="str">
        <f>IF('Modification 1 Input'!$K$22="FI$Cal","Dr: 4598400 - Lease &amp; Other Financing Proceeds",IF('Modification 1 Input'!$K$22="Non-FI$Cal", "Dr: Acct 0789 - LEASE AND OTHER FINANCING PROCEEDS","Please select either FI$Cal or non-FI$Cal in the input sheet"))</f>
        <v>Dr: Acct 0789 - LEASE AND OTHER FINANCING PROCEEDS</v>
      </c>
      <c r="C34" s="74"/>
      <c r="D34" s="74"/>
      <c r="E34" s="74"/>
      <c r="F34" s="142"/>
      <c r="G34" s="142"/>
      <c r="H34" s="141"/>
      <c r="I34" s="141"/>
      <c r="J34" s="142">
        <v>0</v>
      </c>
      <c r="K34" s="142"/>
    </row>
    <row r="35" spans="1:15" ht="18.75" hidden="1" customHeight="1" x14ac:dyDescent="0.2">
      <c r="B35" s="141"/>
      <c r="C35" s="74" t="str">
        <f>IF('Modification 1 Input'!$K$22="FI$Cal","Cr: 5362548 - Right-to-Use SBITA - Amortizable","Cr: Acct 0842 - CAPITAL OUTLAY (GAAP ADJ)")</f>
        <v>Cr: Acct 0842 - CAPITAL OUTLAY (GAAP ADJ)</v>
      </c>
      <c r="D35" s="74"/>
      <c r="E35" s="74"/>
      <c r="F35" s="142"/>
      <c r="G35" s="142"/>
      <c r="H35" s="141"/>
      <c r="I35" s="141"/>
      <c r="J35" s="142"/>
      <c r="K35" s="142">
        <v>0</v>
      </c>
    </row>
    <row r="36" spans="1:15" ht="18.75" hidden="1" customHeight="1" x14ac:dyDescent="0.2">
      <c r="C36" s="74" t="str">
        <f>IF('Modification 1 Input'!$K$22="FI$Cal","Cr: 2590180 - Right-to-Use SBITA Liability - Noncurrent (GAAP)",IF('Modification 1 Input'!$K$22="Non-FI$Cal", "Cr: Acct 0674 - RIGHT-TO-USE SBITA LIABILITY","Please complete the input sheet fully."))</f>
        <v>Cr: Acct 0674 - RIGHT-TO-USE SBITA LIABILITY</v>
      </c>
      <c r="D36" s="74"/>
      <c r="E36" s="74"/>
      <c r="F36" s="142"/>
      <c r="G36" s="142"/>
      <c r="H36" s="141"/>
      <c r="I36" s="141"/>
      <c r="J36" s="142"/>
      <c r="K36" s="142">
        <v>0</v>
      </c>
    </row>
    <row r="37" spans="1:15" ht="18.75" hidden="1" customHeight="1" x14ac:dyDescent="0.25">
      <c r="B37" s="79"/>
      <c r="C37" s="74" t="str">
        <f>IF('Modification 1 Input'!$K$22="Non-FI$Cal",VLOOKUP($E$4,'Drop-down menus'!$U$1:$X$10,4,FALSE),"Cr: 5346350 - Information Technology Services - Subscription")</f>
        <v>Cr: Acct 0XXX - FUNCTIONAL EXPENSE</v>
      </c>
      <c r="D37" s="74"/>
      <c r="E37" s="74"/>
      <c r="F37" s="142"/>
      <c r="G37" s="142"/>
      <c r="H37" s="141"/>
      <c r="I37" s="141"/>
      <c r="J37" s="142"/>
      <c r="K37" s="142">
        <f>J34+J33-K35-K36</f>
        <v>0</v>
      </c>
    </row>
    <row r="38" spans="1:15" ht="18.75" hidden="1" customHeight="1" x14ac:dyDescent="0.25">
      <c r="A38" s="132"/>
      <c r="B38" s="68"/>
      <c r="C38" s="69"/>
      <c r="D38" s="69"/>
      <c r="E38" s="69"/>
      <c r="F38" s="72"/>
      <c r="G38" s="72"/>
      <c r="H38" s="71"/>
      <c r="I38" s="71"/>
      <c r="J38" s="72"/>
      <c r="K38" s="72"/>
      <c r="L38" s="75"/>
      <c r="M38" s="76"/>
    </row>
    <row r="39" spans="1:15" ht="18.75" customHeight="1" x14ac:dyDescent="0.25">
      <c r="A39" s="125" t="s">
        <v>1500</v>
      </c>
      <c r="B39" s="113"/>
      <c r="C39" s="114"/>
      <c r="D39" s="114"/>
      <c r="E39" s="114"/>
      <c r="F39" s="115"/>
      <c r="G39" s="115"/>
      <c r="H39" s="116"/>
      <c r="I39" s="116"/>
      <c r="J39" s="115"/>
      <c r="K39" s="115"/>
      <c r="L39" s="75"/>
      <c r="M39" s="76"/>
    </row>
    <row r="40" spans="1:15" ht="18.75" customHeight="1" x14ac:dyDescent="0.3">
      <c r="A40" s="121">
        <v>3</v>
      </c>
      <c r="B40" s="131" t="s">
        <v>1501</v>
      </c>
      <c r="C40" s="133"/>
      <c r="D40" s="133"/>
      <c r="E40" s="133"/>
      <c r="F40" s="134"/>
      <c r="G40" s="134"/>
      <c r="H40" s="135"/>
      <c r="I40" s="135"/>
      <c r="J40" s="134"/>
      <c r="K40" s="134"/>
      <c r="L40" s="75"/>
      <c r="M40" s="76"/>
    </row>
    <row r="41" spans="1:15" ht="18.75" customHeight="1" x14ac:dyDescent="0.2">
      <c r="B41" s="74" t="str">
        <f>IF($C$45="There is no amortization/depreciation for this asset class.","There is no amortization/depreciation for this asset class.",IF('Modification 1 Input'!$K$22="Non-FI$Cal","Dr: Acct 0875 - DEPRECIATION/AMORTIZATION","Dr: 5424920 - Amortization - Right-to-Use SBITA"))</f>
        <v>Dr: Acct 0875 - DEPRECIATION/AMORTIZATION</v>
      </c>
      <c r="C41" s="74"/>
      <c r="D41" s="74"/>
      <c r="E41" s="74"/>
      <c r="F41" s="142"/>
      <c r="G41" s="142"/>
      <c r="H41" s="141"/>
      <c r="I41" s="141"/>
      <c r="J41" s="78" t="e">
        <f>IF('Modification 1 Input'!$E$15="Yes",0,IF('Modification 1 Input'!$J$28=$E$7,SUMIFS('Modification 1 Input'!$G$32:$G$1243,'Modification 1 Input'!$J$32:$J$1243,'Modification 1 Output'!$E$7)+'Modification 1 Input'!$F$20,SUMIFS('Modification 1 Input'!$G$32:$G$1243,'Modification 1 Input'!$J$32:$J$1243,'Modification 1 Output'!$E$7)))</f>
        <v>#N/A</v>
      </c>
      <c r="K41" s="142"/>
    </row>
    <row r="42" spans="1:15" ht="18.75" customHeight="1" x14ac:dyDescent="0.25">
      <c r="B42" s="79"/>
      <c r="C42" s="74" t="str">
        <f>IF('Modification 1 Input'!$K$22="FI$Cal","Cr: 1624190 - Accumulated Amortization - Right-to-Use SBITA",IF('Modification 1 Input'!$K$22="Non-FI$Cal", "Cr: Acct 0475 - ACCUMULATED AMORTIZATION - RIGHT-TO-USE SBITA","Please select either FI$Cal or non-FI$Cal in the input sheet"))</f>
        <v>Cr: Acct 0475 - ACCUMULATED AMORTIZATION - RIGHT-TO-USE SBITA</v>
      </c>
      <c r="D42" s="74"/>
      <c r="E42" s="74"/>
      <c r="F42" s="78"/>
      <c r="G42" s="78"/>
      <c r="H42" s="141"/>
      <c r="I42" s="141"/>
      <c r="J42" s="142"/>
      <c r="K42" s="142" t="e">
        <f>J41</f>
        <v>#N/A</v>
      </c>
    </row>
    <row r="43" spans="1:15" ht="18.75" customHeight="1" x14ac:dyDescent="0.2">
      <c r="B43" s="118" t="s">
        <v>51</v>
      </c>
      <c r="C43" s="144"/>
      <c r="D43" s="144"/>
      <c r="E43" s="74"/>
      <c r="F43" s="142"/>
      <c r="G43" s="142"/>
      <c r="H43" s="141"/>
      <c r="I43" s="141"/>
      <c r="J43" s="142"/>
      <c r="K43" s="142"/>
    </row>
    <row r="44" spans="1:15" ht="18.75" customHeight="1" x14ac:dyDescent="0.3">
      <c r="A44" s="121">
        <v>4</v>
      </c>
      <c r="B44" s="131" t="s">
        <v>1508</v>
      </c>
      <c r="C44" s="69"/>
      <c r="D44" s="69"/>
      <c r="E44" s="69"/>
      <c r="F44" s="72"/>
      <c r="G44" s="72"/>
      <c r="H44" s="71"/>
      <c r="I44" s="71"/>
      <c r="J44" s="72"/>
      <c r="K44" s="72"/>
      <c r="L44" s="75"/>
      <c r="M44" s="76"/>
    </row>
    <row r="45" spans="1:15" ht="18.75" customHeight="1" x14ac:dyDescent="0.2">
      <c r="B45" s="74" t="str">
        <f>IF('Modification 1 Input'!$K$22="FI$Cal","Dr: 5420488 - Debt Service - Principal - SBITA",
IF('Modification 1 Input'!$K$22="Non-FI$Cal", "Dr: Acct 0848 - DEBT SERVICE - PRINCIPAL LEASES","Please select either FI$Cal or non-FI$Cal in the input sheet"))</f>
        <v>Dr: Acct 0848 - DEBT SERVICE - PRINCIPAL LEASES</v>
      </c>
      <c r="C45" s="74"/>
      <c r="D45" s="74"/>
      <c r="E45" s="74"/>
      <c r="F45" s="78"/>
      <c r="G45" s="78"/>
      <c r="H45" s="141"/>
      <c r="I45" s="141"/>
      <c r="J45" s="145" t="e">
        <f>ROUND(IF('Modification 1 Input'!$E$15="Yes",0,IF('Modification 1 Input'!$J$28=$E$7,SUMIFS('Modification 1 Input'!$E$32:$E$1243,'Modification 1 Input'!$J$32:$J$1243,'Modification 1 Output'!$E$7)+'Modification 1 Input'!$E$20,SUMIFS('Modification 1 Input'!$E$32:$E$1243,'Modification 1 Input'!$J$32:$J$1243,'Modification 1 Output'!$E$7))),2)</f>
        <v>#N/A</v>
      </c>
      <c r="K45" s="78"/>
      <c r="L45" s="74"/>
      <c r="M45" s="74"/>
      <c r="O45" s="73"/>
    </row>
    <row r="46" spans="1:15" ht="18.75" customHeight="1" x14ac:dyDescent="0.2">
      <c r="B46" s="74" t="str">
        <f>IF('Modification 1 Input'!$K$22="FI$Cal","Dr: 5420098 - Debt Service - Interest - SBITA",
IF('Modification 1 Input'!$K$22="Non-FI$Cal",
IF('Modification 1 Input'!$E$11="NO","Dr: Acct 0851 - DEBT SERVICE - INTEREST LEASES","Dr: Acct 0894 - INTEREST EXPENSE AND FISCAL CHARGES"),"Please select either FI$Cal or non-FI$Cal in the input sheet"))</f>
        <v>Dr: Acct 0894 - INTEREST EXPENSE AND FISCAL CHARGES</v>
      </c>
      <c r="C46" s="74"/>
      <c r="D46" s="74"/>
      <c r="E46" s="74"/>
      <c r="F46" s="78"/>
      <c r="G46" s="78"/>
      <c r="H46" s="141"/>
      <c r="I46" s="141"/>
      <c r="J46" s="145" t="e">
        <f>ROUND(IF('Modification 1 Input'!$E$15="Yes",0,IF('Modification 1 Input'!$J$28=$E$7,SUMIFS('Modification 1 Input'!$D$32:$D$1243,'Modification 1 Input'!$J$32:$J$1243,'Modification 1 Output'!$E$7)+'Modification 1 Input'!$D$20,SUMIFS('Modification 1 Input'!$D$32:$D$1243,'Modification 1 Input'!$J$32:$J$1243,'Modification 1 Output'!$E$7))),2)</f>
        <v>#N/A</v>
      </c>
      <c r="K46" s="78"/>
      <c r="L46" s="74"/>
      <c r="M46" s="74"/>
      <c r="O46" s="73"/>
    </row>
    <row r="47" spans="1:15" ht="18.75" customHeight="1" x14ac:dyDescent="0.25">
      <c r="B47" s="79"/>
      <c r="C47" s="74" t="str">
        <f>IF('Modification 1 Input'!$K$22="Non-FI$Cal",VLOOKUP($E$4,'Drop-down menus'!$U$1:$X$10,4,FALSE),"Cr: 5346350 - Information Technology Services - Subscription")</f>
        <v>Cr: Acct 0XXX - FUNCTIONAL EXPENSE</v>
      </c>
      <c r="D47" s="74"/>
      <c r="E47" s="74"/>
      <c r="F47" s="78"/>
      <c r="G47" s="78"/>
      <c r="H47" s="141"/>
      <c r="I47" s="141"/>
      <c r="J47" s="78"/>
      <c r="K47" s="78" t="e">
        <f>SUM(J45:J46)</f>
        <v>#N/A</v>
      </c>
      <c r="L47" s="78"/>
      <c r="M47" s="74"/>
    </row>
    <row r="48" spans="1:15" ht="18.75" customHeight="1" x14ac:dyDescent="0.2">
      <c r="B48" s="117"/>
      <c r="C48" s="74"/>
      <c r="D48" s="144"/>
      <c r="E48" s="74"/>
      <c r="F48" s="78"/>
      <c r="G48" s="78"/>
      <c r="H48" s="141"/>
      <c r="I48" s="141"/>
      <c r="J48" s="78"/>
      <c r="K48" s="78"/>
      <c r="L48" s="78"/>
      <c r="M48" s="74"/>
    </row>
    <row r="49" spans="1:15" ht="18.75" customHeight="1" x14ac:dyDescent="0.3">
      <c r="A49" s="121">
        <v>5</v>
      </c>
      <c r="B49" s="131" t="s">
        <v>1502</v>
      </c>
      <c r="C49" s="69"/>
      <c r="D49" s="69"/>
      <c r="E49" s="69"/>
      <c r="F49" s="72"/>
      <c r="G49" s="72"/>
      <c r="H49" s="71"/>
      <c r="I49" s="71"/>
      <c r="J49" s="72"/>
      <c r="K49" s="72"/>
    </row>
    <row r="50" spans="1:15" ht="18.75" customHeight="1" x14ac:dyDescent="0.2">
      <c r="B50" s="74" t="str">
        <f>IF('Modification 1 Input'!$K$22="FI$Cal","Dr: 2590180 - Right-to-Use SBITA Liability - Noncurrent (GAAP)",
IF('Modification 1 Input'!$K$22="Non-FI$Cal", "Dr: Acct 0674 - RIGHT-TO-USE SBITA LIABILITY","Please complete the input sheet fully"))</f>
        <v>Dr: Acct 0674 - RIGHT-TO-USE SBITA LIABILITY</v>
      </c>
      <c r="C50" s="74"/>
      <c r="D50" s="74"/>
      <c r="E50" s="74"/>
      <c r="F50" s="142"/>
      <c r="G50" s="142"/>
      <c r="H50" s="141"/>
      <c r="I50" s="141"/>
      <c r="J50" s="142" t="e">
        <f>K51</f>
        <v>#N/A</v>
      </c>
      <c r="K50" s="142"/>
      <c r="O50" s="73"/>
    </row>
    <row r="51" spans="1:15" ht="18.75" customHeight="1" x14ac:dyDescent="0.25">
      <c r="B51" s="79"/>
      <c r="C51" s="74" t="str">
        <f>IF('Modification 1 Input'!$K$22="FI$Cal","Cr: 5420488 - Debt Service - Principal - SBITA",IF('Modification 1 Input'!$K$22="Non-FI$Cal", "Cr: Acct 0848 -  DEBT SERV-PRINCIPAL (GAAP ADJ)","Cr: Acct 0848 -  DEBT SERV-PRINCIPAL (GAAP ADJ)"))</f>
        <v>Cr: Acct 0848 -  DEBT SERV-PRINCIPAL (GAAP ADJ)</v>
      </c>
      <c r="D51" s="74"/>
      <c r="E51" s="74"/>
      <c r="F51" s="142"/>
      <c r="G51" s="142"/>
      <c r="H51" s="141"/>
      <c r="I51" s="141"/>
      <c r="J51" s="142"/>
      <c r="K51" s="142" t="e">
        <f>J45</f>
        <v>#N/A</v>
      </c>
      <c r="O51" s="73"/>
    </row>
    <row r="52" spans="1:15" ht="18.75" customHeight="1" x14ac:dyDescent="0.2">
      <c r="B52" s="117"/>
      <c r="C52" s="74"/>
      <c r="D52" s="144"/>
      <c r="E52" s="74"/>
      <c r="F52" s="142"/>
      <c r="G52" s="142"/>
      <c r="H52" s="141"/>
      <c r="I52" s="141"/>
      <c r="J52" s="142"/>
      <c r="K52" s="142"/>
    </row>
    <row r="53" spans="1:15" ht="18.75" customHeight="1" x14ac:dyDescent="0.3">
      <c r="A53" s="121">
        <v>6</v>
      </c>
      <c r="B53" s="131" t="s">
        <v>1509</v>
      </c>
      <c r="C53" s="69"/>
      <c r="D53" s="69"/>
      <c r="E53" s="69"/>
      <c r="F53" s="72"/>
      <c r="G53" s="72"/>
      <c r="H53" s="71"/>
      <c r="I53" s="71"/>
      <c r="J53" s="72"/>
      <c r="K53" s="72"/>
    </row>
    <row r="54" spans="1:15" ht="18.75" customHeight="1" x14ac:dyDescent="0.2">
      <c r="A54" s="32"/>
      <c r="B54" s="74" t="str">
        <f>IF('Modification 1 Input'!$K$22="FI$Cal","Dr: 2590180 - Right-to-Use SBITA Liability - Noncurrent (GAAP)",
IF('Modification 1 Input'!$K$22="Non-FI$Cal", "Dr: Acct 0674 - RIGHT-TO-USE SBITA LIABILITY","Please select either FI$Cal or non-FI$Cal in the input sheet"))</f>
        <v>Dr: Acct 0674 - RIGHT-TO-USE SBITA LIABILITY</v>
      </c>
      <c r="C54" s="74"/>
      <c r="D54" s="74"/>
      <c r="E54" s="74"/>
      <c r="F54" s="142"/>
      <c r="G54" s="142"/>
      <c r="H54" s="141"/>
      <c r="I54" s="141"/>
      <c r="J54" s="143">
        <f>K55</f>
        <v>0</v>
      </c>
      <c r="K54" s="142"/>
      <c r="L54" s="74"/>
      <c r="M54" s="80"/>
      <c r="O54" s="73"/>
    </row>
    <row r="55" spans="1:15" ht="18.75" customHeight="1" x14ac:dyDescent="0.25">
      <c r="B55" s="79"/>
      <c r="C55" s="74" t="str">
        <f>IF('Modification 1 Input'!$K$22="FI$Cal","Cr: 2090955 - Right-to-Use SBITA Liability - Current (GAAP)",IF('Modification 1 Input'!$K$22="Non-FI$Cal", "Cr: Acct 0651 - RIGHT-TO-USE SBITA LIABILITY (CURRENT PORTION LT)","Please complete the input sheet fully."))</f>
        <v>Cr: Acct 0651 - RIGHT-TO-USE SBITA LIABILITY (CURRENT PORTION LT)</v>
      </c>
      <c r="D55" s="74"/>
      <c r="E55" s="74"/>
      <c r="F55" s="142"/>
      <c r="G55" s="142"/>
      <c r="H55" s="141"/>
      <c r="I55" s="141"/>
      <c r="J55" s="142"/>
      <c r="K55" s="142">
        <f>ROUND(IF(OR($E$7="",'Modification 1 Input'!$E$15="Yes"),0,IF(OR('Modification 1 Input'!$E$15="Yes",$E$7&lt;'Modification 1 Input'!$J$28),0,SUM(INDEX('Modification 1 Input'!$A$32:$E$1243,MATCH(DATE(RIGHT($E$7,4),7,1),'Modification 1 Input'!$A$32:$A$1243),5):INDEX('Modification 1 Input'!$A$32:$E$1243,MATCH(DATE(RIGHT($E$7,4)+1,6,1),'Modification 1 Input'!$A$32:$A$1243),5)))),2)</f>
        <v>0</v>
      </c>
      <c r="O55" s="73"/>
    </row>
    <row r="56" spans="1:15" ht="18.75" customHeight="1" x14ac:dyDescent="0.2">
      <c r="B56" s="243" t="s">
        <v>1538</v>
      </c>
      <c r="C56" s="243"/>
      <c r="D56" s="243"/>
      <c r="E56" s="243"/>
      <c r="F56" s="243"/>
      <c r="G56" s="243"/>
      <c r="H56" s="243"/>
      <c r="I56" s="243"/>
      <c r="J56" s="72"/>
      <c r="K56" s="72"/>
    </row>
    <row r="57" spans="1:15" ht="18.75" customHeight="1" x14ac:dyDescent="0.2">
      <c r="B57" s="243"/>
      <c r="C57" s="243"/>
      <c r="D57" s="243"/>
      <c r="E57" s="243"/>
      <c r="F57" s="243"/>
      <c r="G57" s="243"/>
      <c r="H57" s="243"/>
      <c r="I57" s="243"/>
      <c r="J57" s="72"/>
      <c r="K57" s="72"/>
    </row>
    <row r="58" spans="1:15" ht="18.75" customHeight="1" x14ac:dyDescent="0.2">
      <c r="B58" s="159"/>
      <c r="C58" s="159"/>
      <c r="D58" s="159"/>
      <c r="E58" s="159"/>
      <c r="F58" s="159"/>
      <c r="G58" s="159"/>
      <c r="H58" s="159"/>
      <c r="I58" s="159"/>
      <c r="J58" s="72"/>
      <c r="K58" s="72"/>
    </row>
    <row r="59" spans="1:15" ht="18.75" customHeight="1" x14ac:dyDescent="0.2">
      <c r="A59" s="125" t="s">
        <v>1503</v>
      </c>
      <c r="B59" s="126"/>
      <c r="C59" s="127"/>
      <c r="D59" s="127"/>
      <c r="E59" s="127"/>
      <c r="F59" s="128"/>
      <c r="G59" s="128"/>
      <c r="H59" s="129"/>
      <c r="I59" s="129"/>
      <c r="J59" s="128"/>
      <c r="K59" s="128"/>
    </row>
    <row r="60" spans="1:15" ht="18.75" customHeight="1" x14ac:dyDescent="0.3">
      <c r="A60" s="121">
        <v>7</v>
      </c>
      <c r="B60" s="131" t="s">
        <v>1504</v>
      </c>
      <c r="J60" s="81"/>
      <c r="K60" s="81"/>
    </row>
    <row r="61" spans="1:15" ht="18.75" customHeight="1" x14ac:dyDescent="0.2">
      <c r="A61" s="32"/>
      <c r="B61" s="74" t="str">
        <f>IF('Modification 1 Input'!$K$22="FI$Cal","Dr: 1624190 - Accumulated Amortization - Right-to-Use SBITA",IF('Modification 1 Input'!$K$22="Non-FI$Cal", "Dr: Acct 0475 - ACCUMULATED AMORTIZATION - RIGHT-TO-USE SBITA","Please select either FI$Cal or non-FI$Cal in the input sheet"))</f>
        <v>Dr: Acct 0475 - ACCUMULATED AMORTIZATION - RIGHT-TO-USE SBITA</v>
      </c>
      <c r="C61" s="144"/>
      <c r="D61" s="144"/>
      <c r="E61" s="144"/>
      <c r="F61" s="144"/>
      <c r="G61" s="144"/>
      <c r="H61" s="144"/>
      <c r="I61" s="144"/>
      <c r="J61" s="143" t="e">
        <f>IF('Modification 1 Input'!$E$15="Yes",0,'Modification 1 Input'!M28)</f>
        <v>#N/A</v>
      </c>
      <c r="K61" s="142"/>
    </row>
    <row r="62" spans="1:15" ht="18.75" customHeight="1" x14ac:dyDescent="0.2">
      <c r="A62" s="91"/>
      <c r="B62" s="144"/>
      <c r="C62" s="74" t="str">
        <f>IF('Modification 1 Input'!$K$22="FI$Cal","Cr: 1624100 - Right-to-Use SBITA – Amortizable",
IF('Modification 1 Input'!$K$22="Non-FI$Cal","Cr: Acct 0480 - RIGHT-TO-USE SBITA - AMORTIZABLE","Please select either FI$Cal or non-FI$Cal in the input sheet"))</f>
        <v>Cr: Acct 0480 - RIGHT-TO-USE SBITA - AMORTIZABLE</v>
      </c>
      <c r="D62" s="144"/>
      <c r="E62" s="144"/>
      <c r="F62" s="144"/>
      <c r="G62" s="144"/>
      <c r="H62" s="144"/>
      <c r="I62" s="144"/>
      <c r="J62" s="142"/>
      <c r="K62" s="142" t="e">
        <f>J61</f>
        <v>#N/A</v>
      </c>
    </row>
    <row r="63" spans="1:15" ht="18.75" customHeight="1" x14ac:dyDescent="0.2">
      <c r="A63" s="91"/>
      <c r="B63" s="119"/>
      <c r="J63" s="81"/>
      <c r="K63" s="81"/>
    </row>
    <row r="64" spans="1:15" ht="18.75" customHeight="1" x14ac:dyDescent="0.2">
      <c r="A64" s="125" t="s">
        <v>1543</v>
      </c>
      <c r="B64" s="126"/>
      <c r="C64" s="127"/>
      <c r="D64" s="127"/>
      <c r="E64" s="127"/>
      <c r="F64" s="128"/>
      <c r="G64" s="128"/>
      <c r="H64" s="129"/>
      <c r="I64" s="129"/>
      <c r="J64" s="128"/>
      <c r="K64" s="128"/>
    </row>
    <row r="65" spans="1:11" ht="18.75" customHeight="1" x14ac:dyDescent="0.3">
      <c r="A65" s="121">
        <v>8</v>
      </c>
      <c r="B65" s="131" t="s">
        <v>1532</v>
      </c>
      <c r="C65" s="69"/>
      <c r="D65" s="69"/>
      <c r="E65" s="69"/>
      <c r="F65" s="72"/>
      <c r="G65" s="72"/>
      <c r="H65" s="71"/>
      <c r="I65" s="71"/>
      <c r="J65" s="72"/>
      <c r="K65" s="72"/>
    </row>
    <row r="66" spans="1:11" ht="18.75" customHeight="1" x14ac:dyDescent="0.2">
      <c r="B66" s="74" t="str">
        <f>IF('Modification 1 Input'!$K$22="FI$Cal","Dr: 2590180 - Right-to-Use SBITA Liability - Noncurrent (GAAP)",IF('Modification 1 Input'!$K$22="Non-FI$Cal", "Dr: Acct 0674 - RIGHT-TO-USE SBITA LIABILITY","Please complete the input sheet fully."))</f>
        <v>Dr: Acct 0674 - RIGHT-TO-USE SBITA LIABILITY</v>
      </c>
      <c r="C66" s="74"/>
      <c r="D66" s="74"/>
      <c r="E66" s="74"/>
      <c r="F66" s="142"/>
      <c r="G66" s="142"/>
      <c r="H66" s="141"/>
      <c r="I66" s="141"/>
      <c r="J66" s="142" t="e">
        <f>IF(AND('Modification 1 Input'!$E$15="Yes",'Modification 1 Input'!$F$15=$E$7),'Modification 1 Input'!$E$16,IF('Modification 1 Input'!$E$22&lt;0,'Modification 1 Input'!$N$28,0))</f>
        <v>#N/A</v>
      </c>
      <c r="K66" s="142"/>
    </row>
    <row r="67" spans="1:11" ht="18.75" customHeight="1" x14ac:dyDescent="0.2">
      <c r="B67" s="74" t="str">
        <f>IF('Modification 1 Input'!$K$22="FI$Cal","Dr: 1624190 - Accumulated Amortization - Right-to-Use SBITA",IF('Modification 1 Input'!$K$22="Non-FI$Cal", "Dr: Acct 0475 - ACCUMULATED AMORTIZATION - RIGHT-TO-USE SBITA","Please select either FI$Cal or non-FI$Cal in the input sheet"))</f>
        <v>Dr: Acct 0475 - ACCUMULATED AMORTIZATION - RIGHT-TO-USE SBITA</v>
      </c>
      <c r="C67" s="74"/>
      <c r="D67" s="74"/>
      <c r="E67" s="74"/>
      <c r="F67" s="142"/>
      <c r="G67" s="142"/>
      <c r="H67" s="141"/>
      <c r="I67" s="141"/>
      <c r="J67" s="142">
        <f>IF(AND('Modification 1 Input'!$E$15="Yes",'Modification 1 Input'!$F$15=$E$7),'Modification 1 Input'!$E$17,0)</f>
        <v>0</v>
      </c>
      <c r="K67" s="142"/>
    </row>
    <row r="68" spans="1:11" ht="18.75" customHeight="1" x14ac:dyDescent="0.2">
      <c r="B68" s="74" t="str">
        <f>IF('Modification 1 Input'!$K$22="Non-FI$Cal",VLOOKUP($E$4,'Drop-down menus'!$U$1:$X$10,3,FALSE),"Dr: 5346350 - Information Technology Services - Subscription")</f>
        <v>Dr: Acct 0XXX - FUNCTIONAL EXPENSE</v>
      </c>
      <c r="C68" s="74"/>
      <c r="D68" s="74"/>
      <c r="E68" s="74"/>
      <c r="F68" s="142"/>
      <c r="G68" s="142"/>
      <c r="H68" s="141"/>
      <c r="I68" s="141"/>
      <c r="J68" s="142" t="e">
        <f>IF('Modification 1 Input'!$E$15="No",0,IF($J$66+$J$67&gt;$K$69,0,$K$69-$J$66-$J$67))</f>
        <v>#N/A</v>
      </c>
      <c r="K68" s="142"/>
    </row>
    <row r="69" spans="1:11" ht="18.75" customHeight="1" x14ac:dyDescent="0.25">
      <c r="B69" s="79"/>
      <c r="C69" s="141" t="str">
        <f>IF('Modification 1 Input'!$K$22="FI$Cal","Cr: 1624100 - Right-to-Use SBITA - Amortizable",
IF('Modification 1 Input'!$K$22="Non-FI$Cal", "Cr: Acct 0480 - RIGHT-TO-USE SBITA - AMORTIZABLE","Please complete rows 5 and 14 of the input sheet."))</f>
        <v>Cr: Acct 0480 - RIGHT-TO-USE SBITA - AMORTIZABLE</v>
      </c>
      <c r="D69" s="74"/>
      <c r="E69" s="74"/>
      <c r="F69" s="142"/>
      <c r="G69" s="142"/>
      <c r="H69" s="141"/>
      <c r="I69" s="141"/>
      <c r="J69" s="142"/>
      <c r="K69" s="142" t="e">
        <f>IF(AND('Modification 1 Input'!$E$15="Yes",'Modification 1 Input'!$F$15=$E$7),'Modification 1 Input'!$E$24,IF('Modification 1 Input'!$E$22&lt;0,'Modification 1 Input'!$N$28,0))</f>
        <v>#N/A</v>
      </c>
    </row>
    <row r="70" spans="1:11" ht="18.75" customHeight="1" x14ac:dyDescent="0.25">
      <c r="B70" s="79"/>
      <c r="C70" s="74" t="str">
        <f>IF('Modification 1 Input'!$K$22="Non-FI$Cal",VLOOKUP($E$4,'Drop-down menus'!$U$1:$X$10,4,FALSE),"Cr: 5346350 - Information Technology Services - Subscription")</f>
        <v>Cr: Acct 0XXX - FUNCTIONAL EXPENSE</v>
      </c>
      <c r="D70" s="74"/>
      <c r="E70" s="74"/>
      <c r="F70" s="142"/>
      <c r="G70" s="142"/>
      <c r="H70" s="141"/>
      <c r="I70" s="141"/>
      <c r="J70" s="142"/>
      <c r="K70" s="142" t="e">
        <f>IF('Modification 1 Input'!$E$15="No",0,IF($J$66+$J$67&lt;$K$69,0,($J$66+$J$67)-$K$69))</f>
        <v>#N/A</v>
      </c>
    </row>
    <row r="71" spans="1:11" ht="18.75" customHeight="1" x14ac:dyDescent="0.2">
      <c r="B71" s="164" t="s">
        <v>1534</v>
      </c>
      <c r="C71" s="74"/>
      <c r="D71" s="74"/>
      <c r="E71" s="74"/>
      <c r="F71" s="142"/>
      <c r="G71" s="142"/>
      <c r="H71" s="141"/>
      <c r="I71" s="141"/>
      <c r="J71" s="142"/>
      <c r="K71" s="142"/>
    </row>
    <row r="72" spans="1:11" ht="18.75" customHeight="1" x14ac:dyDescent="0.2">
      <c r="B72" s="117"/>
      <c r="C72" s="69"/>
      <c r="E72" s="69"/>
      <c r="F72" s="77"/>
      <c r="G72" s="77"/>
      <c r="H72" s="71"/>
      <c r="I72" s="71"/>
      <c r="J72" s="77"/>
      <c r="K72" s="77"/>
    </row>
    <row r="73" spans="1:11" ht="18.75" customHeight="1" x14ac:dyDescent="0.3">
      <c r="A73" s="121">
        <v>9</v>
      </c>
      <c r="B73" s="131" t="s">
        <v>1533</v>
      </c>
      <c r="C73" s="69"/>
      <c r="D73" s="69"/>
      <c r="E73" s="69"/>
      <c r="F73" s="72"/>
      <c r="G73" s="72"/>
      <c r="H73" s="71"/>
      <c r="I73" s="71"/>
      <c r="J73" s="72"/>
      <c r="K73" s="72"/>
    </row>
    <row r="74" spans="1:11" ht="18.75" customHeight="1" x14ac:dyDescent="0.2">
      <c r="A74" s="146"/>
      <c r="B74" s="141" t="str">
        <f>IF('Modification 1 Input'!$K$22="FI$Cal","Dr: 1624100 - Right-to-Use SBITA - Amortizable",
IF('Modification 1 Input'!$K$22="Non-FI$Cal", "Dr: Acct 0480 - RIGHT-TO-USE SBITA - AMORTIZABLE","Please complete rows 5 and 14 of the input sheet."))</f>
        <v>Dr: Acct 0480 - RIGHT-TO-USE SBITA - AMORTIZABLE</v>
      </c>
      <c r="C74" s="74"/>
      <c r="D74" s="74"/>
      <c r="E74" s="74"/>
      <c r="F74" s="143"/>
      <c r="G74" s="143"/>
      <c r="H74" s="141"/>
      <c r="I74" s="141"/>
      <c r="J74" s="142" t="e">
        <f>IF('Modification 1 Input'!$E$15="Yes",0,IF('Modification 1 Input'!$E$22&gt;0,'Modification 1 Input'!$N$28,0))</f>
        <v>#N/A</v>
      </c>
      <c r="K74" s="72"/>
    </row>
    <row r="75" spans="1:11" ht="18.75" customHeight="1" x14ac:dyDescent="0.2">
      <c r="C75" s="74" t="str">
        <f>IF('Modification 1 Input'!$K$22="FI$Cal","Cr: 2590180 - Right-to-Use SBITA Liability - Noncurrent (GAAP)",IF('Modification 1 Input'!$K$22="Non-FI$Cal", "Cr: Acct 0674 - RIGHT-TO-USE SBITA LIABILITY","Please complete the input sheet fully."))</f>
        <v>Cr: Acct 0674 - RIGHT-TO-USE SBITA LIABILITY</v>
      </c>
      <c r="D75" s="74"/>
      <c r="E75" s="74"/>
      <c r="F75" s="142"/>
      <c r="G75" s="142"/>
      <c r="H75" s="141"/>
      <c r="I75" s="141"/>
      <c r="J75" s="142"/>
      <c r="K75" s="142" t="e">
        <f>IF('Modification 1 Input'!$E$15="Yes",0,IF('Modification 1 Input'!$E$22&gt;0,'Modification 1 Input'!$N$28,0))</f>
        <v>#N/A</v>
      </c>
    </row>
    <row r="76" spans="1:11" ht="18.75" customHeight="1" x14ac:dyDescent="0.2">
      <c r="A76" s="132"/>
      <c r="B76" s="164" t="s">
        <v>1535</v>
      </c>
      <c r="C76" s="69"/>
      <c r="D76" s="69"/>
      <c r="E76" s="69"/>
      <c r="F76" s="72"/>
      <c r="G76" s="72"/>
      <c r="H76" s="71"/>
      <c r="I76" s="71"/>
      <c r="J76" s="72"/>
      <c r="K76" s="72"/>
    </row>
    <row r="77" spans="1:11" ht="18.75" customHeight="1" x14ac:dyDescent="0.2">
      <c r="A77" s="91"/>
      <c r="B77" s="119"/>
      <c r="J77" s="81"/>
      <c r="K77" s="81"/>
    </row>
    <row r="78" spans="1:11" ht="18.75" customHeight="1" x14ac:dyDescent="0.2">
      <c r="A78" s="125"/>
      <c r="B78" s="126"/>
      <c r="C78" s="127"/>
      <c r="D78" s="127"/>
      <c r="E78" s="127"/>
      <c r="F78" s="128"/>
      <c r="G78" s="128"/>
      <c r="H78" s="129"/>
      <c r="I78" s="129"/>
      <c r="J78" s="128"/>
      <c r="K78" s="128"/>
    </row>
    <row r="79" spans="1:11" ht="18.75" hidden="1" customHeight="1" x14ac:dyDescent="0.2">
      <c r="A79" s="91"/>
      <c r="B79" s="119"/>
      <c r="J79" s="81"/>
      <c r="K79" s="81"/>
    </row>
    <row r="80" spans="1:11" ht="18.75" hidden="1" customHeight="1" x14ac:dyDescent="0.2">
      <c r="A80" s="91"/>
      <c r="B80" s="119"/>
      <c r="J80" s="81"/>
      <c r="K80" s="81"/>
    </row>
    <row r="81" spans="1:11" ht="18.75" hidden="1" customHeight="1" x14ac:dyDescent="0.25">
      <c r="A81" s="91"/>
      <c r="B81" s="79"/>
      <c r="J81" s="81"/>
      <c r="K81" s="81"/>
    </row>
    <row r="82" spans="1:11" ht="18.75" hidden="1" customHeight="1" x14ac:dyDescent="0.25">
      <c r="B82" s="68"/>
      <c r="C82" s="69"/>
      <c r="D82" s="69"/>
      <c r="E82" s="69"/>
      <c r="F82" s="72"/>
      <c r="G82" s="72"/>
      <c r="H82" s="71"/>
      <c r="I82" s="71"/>
      <c r="J82" s="72"/>
      <c r="K82" s="72"/>
    </row>
    <row r="83" spans="1:11" ht="18.75" hidden="1" customHeight="1" x14ac:dyDescent="0.25">
      <c r="B83" s="68"/>
      <c r="C83" s="69"/>
      <c r="D83" s="69"/>
      <c r="E83" s="69"/>
      <c r="F83" s="72"/>
      <c r="G83" s="72"/>
      <c r="H83" s="71"/>
      <c r="I83" s="71"/>
      <c r="J83" s="72"/>
      <c r="K83" s="72"/>
    </row>
    <row r="84" spans="1:11" hidden="1" x14ac:dyDescent="0.2">
      <c r="A84" s="82"/>
      <c r="B84" s="69"/>
      <c r="J84" s="81"/>
      <c r="K84" s="81"/>
    </row>
    <row r="85" spans="1:11" hidden="1" x14ac:dyDescent="0.2"/>
  </sheetData>
  <sheetProtection sheet="1" formatColumns="0" formatRows="0"/>
  <mergeCells count="16">
    <mergeCell ref="B56:I57"/>
    <mergeCell ref="E4:G4"/>
    <mergeCell ref="B1:K1"/>
    <mergeCell ref="B2:D2"/>
    <mergeCell ref="E2:G2"/>
    <mergeCell ref="B3:D3"/>
    <mergeCell ref="E3:G3"/>
    <mergeCell ref="B8:D10"/>
    <mergeCell ref="E8:G10"/>
    <mergeCell ref="A12:K13"/>
    <mergeCell ref="B5:D5"/>
    <mergeCell ref="E5:G5"/>
    <mergeCell ref="B6:D6"/>
    <mergeCell ref="E6:G6"/>
    <mergeCell ref="B7:D7"/>
    <mergeCell ref="E7:G7"/>
  </mergeCells>
  <pageMargins left="0.7" right="0.7" top="0.75" bottom="0.75" header="0.3" footer="0.3"/>
  <pageSetup scale="51" orientation="portrait" r:id="rId1"/>
  <headerFooter>
    <oddHeader>&amp;C&amp;"arial,Bold"&amp;14GASB 96 
GAAP Adjusting Journal Entries</oddHeader>
    <oddFooter>&amp;L&amp;"arial,Regular"&amp;12State Controller's Office&amp;C&amp;"arial,Regular"&amp;12
Example 1 Output&amp;R&amp;"arial,Regular"&amp;12Page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4D8EE2F-7D5A-49D2-9DB3-8EF4802804E7}">
          <x14:formula1>
            <xm:f>'Drop-down menus'!$L$1:$L$100</xm:f>
          </x14:formula1>
          <xm:sqref>E7:G7</xm:sqref>
        </x14:dataValidation>
        <x14:dataValidation type="list" allowBlank="1" showInputMessage="1" showErrorMessage="1" xr:uid="{59142AB9-2F77-4CBC-B24E-63FE8AE7634D}">
          <x14:formula1>
            <xm:f>'Drop-down menus'!$P$1:$P$3</xm:f>
          </x14:formula1>
          <xm:sqref>E8:G10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A7BE8-790B-48A0-8990-E4BE62CBC942}">
  <sheetPr>
    <pageSetUpPr fitToPage="1"/>
  </sheetPr>
  <dimension ref="A1:T37"/>
  <sheetViews>
    <sheetView zoomScaleNormal="100" workbookViewId="0">
      <selection activeCell="E17" sqref="E17"/>
    </sheetView>
  </sheetViews>
  <sheetFormatPr defaultRowHeight="15" x14ac:dyDescent="0.2"/>
  <cols>
    <col min="1" max="1" width="19.5703125" style="6" customWidth="1"/>
    <col min="2" max="2" width="23.28515625" style="6" customWidth="1"/>
    <col min="3" max="3" width="23.42578125" style="6" customWidth="1"/>
    <col min="4" max="4" width="3.140625" style="6" customWidth="1"/>
    <col min="5" max="5" width="78.42578125" style="6" customWidth="1"/>
    <col min="6" max="16384" width="9.140625" style="6"/>
  </cols>
  <sheetData>
    <row r="1" spans="1:20" ht="22.5" customHeight="1" x14ac:dyDescent="0.25">
      <c r="A1" s="269" t="str">
        <f>CONCATENATE("Individual SBITA Note Disclosure Worksheet - ",'Modification 1 Input'!$E$12)</f>
        <v xml:space="preserve">Individual SBITA Note Disclosure Worksheet - </v>
      </c>
      <c r="B1" s="269"/>
      <c r="C1" s="269"/>
      <c r="D1" s="269"/>
      <c r="E1" s="269"/>
    </row>
    <row r="2" spans="1:20" ht="22.5" customHeight="1" x14ac:dyDescent="0.25">
      <c r="A2" s="5"/>
      <c r="B2" s="5"/>
      <c r="C2" s="5"/>
      <c r="D2" s="5"/>
      <c r="E2" s="5"/>
    </row>
    <row r="3" spans="1:20" ht="22.5" customHeight="1" x14ac:dyDescent="0.25">
      <c r="A3" s="266" t="s">
        <v>1464</v>
      </c>
      <c r="B3" s="266"/>
      <c r="C3" s="10">
        <f>'Modification 1 Output'!E2</f>
        <v>0</v>
      </c>
      <c r="D3" s="10"/>
      <c r="E3" s="11" t="str">
        <f>"All of the questions below are for Fiscal Year "&amp;$C$7&amp;":"</f>
        <v>All of the questions below are for Fiscal Year 0:</v>
      </c>
      <c r="F3" s="10"/>
      <c r="G3" s="10"/>
    </row>
    <row r="4" spans="1:20" ht="22.5" customHeight="1" x14ac:dyDescent="0.25">
      <c r="A4" s="266" t="s">
        <v>30</v>
      </c>
      <c r="B4" s="266"/>
      <c r="C4" s="12">
        <f>'Modification 1 Input'!$E$9</f>
        <v>0</v>
      </c>
      <c r="D4" s="10"/>
      <c r="E4" s="268" t="s">
        <v>1465</v>
      </c>
      <c r="F4" s="10"/>
      <c r="G4" s="10"/>
    </row>
    <row r="5" spans="1:20" ht="22.5" customHeight="1" x14ac:dyDescent="0.25">
      <c r="A5" s="266" t="s">
        <v>17</v>
      </c>
      <c r="B5" s="266"/>
      <c r="C5" s="12">
        <f>'Modification 1 Output'!E5</f>
        <v>0</v>
      </c>
      <c r="D5" s="12"/>
      <c r="E5" s="267"/>
      <c r="F5" s="12"/>
      <c r="G5" s="12"/>
    </row>
    <row r="6" spans="1:20" ht="22.5" customHeight="1" x14ac:dyDescent="0.25">
      <c r="A6" s="13" t="s">
        <v>1566</v>
      </c>
      <c r="B6" s="13"/>
      <c r="C6" s="10">
        <f>'Modification 1 Input'!$E$12</f>
        <v>0</v>
      </c>
      <c r="D6" s="12"/>
      <c r="E6" s="23"/>
      <c r="F6" s="12"/>
      <c r="G6" s="12"/>
    </row>
    <row r="7" spans="1:20" ht="22.5" customHeight="1" x14ac:dyDescent="0.25">
      <c r="A7" s="266" t="s">
        <v>14</v>
      </c>
      <c r="B7" s="266"/>
      <c r="C7" s="24">
        <f>'Modification 1 Output'!$E$7</f>
        <v>0</v>
      </c>
      <c r="E7" s="267" t="str">
        <f>"If yes, record the dollar amount of variable payments below for fiscal year "&amp;$C$7&amp;":"</f>
        <v>If yes, record the dollar amount of variable payments below for fiscal year 0:</v>
      </c>
      <c r="F7" s="13"/>
      <c r="G7" s="13"/>
      <c r="H7" s="13"/>
      <c r="I7" s="13"/>
      <c r="J7" s="13"/>
      <c r="K7" s="13"/>
      <c r="L7" s="13"/>
      <c r="M7" s="13"/>
      <c r="N7" s="13"/>
      <c r="O7" s="13"/>
      <c r="P7" s="13"/>
      <c r="Q7" s="13"/>
      <c r="R7" s="13"/>
      <c r="S7" s="13"/>
      <c r="T7" s="13"/>
    </row>
    <row r="8" spans="1:20" ht="22.5" customHeight="1" x14ac:dyDescent="0.25">
      <c r="A8" s="14" t="s">
        <v>62</v>
      </c>
      <c r="B8" s="14" t="s">
        <v>8</v>
      </c>
      <c r="C8" s="9" t="s">
        <v>9</v>
      </c>
      <c r="E8" s="267"/>
      <c r="F8" s="13"/>
      <c r="G8" s="13"/>
      <c r="H8" s="13"/>
      <c r="I8" s="13"/>
      <c r="J8" s="13"/>
      <c r="K8" s="13"/>
      <c r="L8" s="13"/>
      <c r="M8" s="13"/>
      <c r="N8" s="13"/>
      <c r="O8" s="13"/>
      <c r="P8" s="13"/>
      <c r="Q8" s="13"/>
      <c r="R8" s="13"/>
      <c r="S8" s="13"/>
      <c r="T8" s="13"/>
    </row>
    <row r="9" spans="1:20" ht="22.5" customHeight="1" x14ac:dyDescent="0.25">
      <c r="A9" s="15" t="str">
        <f>RIGHT(C7,4)&amp;"–"&amp;RIGHT(C7,4)+1</f>
        <v>0–1</v>
      </c>
      <c r="B9" s="16" t="e">
        <f>SUM(INDEX('Modification 1 Input'!$A$32:$E$1243,MATCH(DATE(LEFT($A9,4),7,1),'Modification 1 Input'!$A$32:$A$1243),5):INDEX('Modification 1 Input'!$A$32:$E$1243,MATCH(DATE(RIGHT($A9,4),6,1),'Modification 1 Input'!$A$32:$A$1243),5))</f>
        <v>#VALUE!</v>
      </c>
      <c r="C9" s="16" t="e">
        <f>SUM(INDEX('Modification 1 Input'!$A$32:$E$1243,MATCH(DATE(LEFT($A9,4),7,1),'Modification 1 Input'!$A$32:$A$1243),4):INDEX('Modification 1 Input'!$A$32:$E$1243,MATCH(DATE(RIGHT($A9,4),6,1),'Modification 1 Input'!$A$32:$A$1243),4))</f>
        <v>#VALUE!</v>
      </c>
      <c r="E9" s="22"/>
    </row>
    <row r="10" spans="1:20" ht="22.5" customHeight="1" x14ac:dyDescent="0.25">
      <c r="A10" s="15" t="e">
        <f>LEFT(A9,4)+1&amp;"–"&amp;RIGHT(A9,4)+1</f>
        <v>#VALUE!</v>
      </c>
      <c r="B10" s="16" t="e">
        <f>SUM(INDEX('Modification 1 Input'!$A$32:$E$1243,MATCH(DATE(LEFT($A10,4),7,1),'Modification 1 Input'!$A$32:$A$1243),5):INDEX('Modification 1 Input'!$A$32:$E$1243,MATCH(DATE(RIGHT($A10,4),6,1),'Modification 1 Input'!$A$32:$A$1243),5))</f>
        <v>#VALUE!</v>
      </c>
      <c r="C10" s="16" t="e">
        <f>SUM(INDEX('Modification 1 Input'!$A$32:$E$1243,MATCH(DATE(LEFT($A10,4),7,1),'Modification 1 Input'!$A$32:$A$1243),4):INDEX('Modification 1 Input'!$A$32:$E$1243,MATCH(DATE(RIGHT($A10,4),6,1),'Modification 1 Input'!$A$32:$A$1243),4))</f>
        <v>#VALUE!</v>
      </c>
      <c r="D10" s="17"/>
      <c r="E10" s="268" t="str">
        <f>"2. Record the dollar amount of any other payments for this SBITA, such as termination penalties, not previously recorded in the payment schedule for fiscal year "&amp;$C$7&amp;":"</f>
        <v>2. Record the dollar amount of any other payments for this SBITA, such as termination penalties, not previously recorded in the payment schedule for fiscal year 0:</v>
      </c>
      <c r="F10" s="18"/>
      <c r="G10" s="18"/>
      <c r="H10" s="18"/>
      <c r="I10" s="18"/>
      <c r="J10" s="18"/>
      <c r="K10" s="18"/>
      <c r="L10" s="18"/>
      <c r="M10" s="18"/>
      <c r="N10" s="18"/>
      <c r="O10" s="18"/>
      <c r="P10" s="18"/>
      <c r="Q10" s="18"/>
      <c r="R10" s="18"/>
      <c r="S10" s="18"/>
      <c r="T10" s="18"/>
    </row>
    <row r="11" spans="1:20" ht="22.5" customHeight="1" x14ac:dyDescent="0.25">
      <c r="A11" s="15" t="e">
        <f>LEFT(A10,4)+1&amp;"–"&amp;RIGHT(A10,4)+1</f>
        <v>#VALUE!</v>
      </c>
      <c r="B11" s="16" t="e">
        <f>SUM(INDEX('Modification 1 Input'!$A$32:$E$1243,MATCH(DATE(LEFT($A11,4),7,1),'Modification 1 Input'!$A$32:$A$1243),5):INDEX('Modification 1 Input'!$A$32:$E$1243,MATCH(DATE(RIGHT($A11,4),6,1),'Modification 1 Input'!$A$32:$A$1243),5))</f>
        <v>#VALUE!</v>
      </c>
      <c r="C11" s="16" t="e">
        <f>SUM(INDEX('Modification 1 Input'!$A$32:$E$1243,MATCH(DATE(LEFT($A11,4),7,1),'Modification 1 Input'!$A$32:$A$1243),4):INDEX('Modification 1 Input'!$A$32:$E$1243,MATCH(DATE(RIGHT($A11,4),6,1),'Modification 1 Input'!$A$32:$A$1243),4))</f>
        <v>#VALUE!</v>
      </c>
      <c r="E11" s="268"/>
      <c r="F11" s="19"/>
      <c r="G11" s="19"/>
      <c r="H11" s="19"/>
      <c r="I11" s="20"/>
      <c r="J11" s="20"/>
      <c r="K11" s="20"/>
      <c r="L11" s="20"/>
      <c r="M11" s="20"/>
      <c r="N11" s="20"/>
      <c r="O11" s="20"/>
      <c r="P11" s="20"/>
      <c r="Q11" s="20"/>
      <c r="R11" s="20"/>
    </row>
    <row r="12" spans="1:20" ht="22.5" customHeight="1" x14ac:dyDescent="0.25">
      <c r="A12" s="15" t="e">
        <f>LEFT(A11,4)+1&amp;"–"&amp;RIGHT(A11,4)+1</f>
        <v>#VALUE!</v>
      </c>
      <c r="B12" s="16" t="e">
        <f>SUM(INDEX('Modification 1 Input'!$A$32:$E$1243,MATCH(DATE(LEFT($A12,4),7,1),'Modification 1 Input'!$A$32:$A$1243),5):INDEX('Modification 1 Input'!$A$32:$E$1243,MATCH(DATE(RIGHT($A12,4),6,1),'Modification 1 Input'!$A$32:$A$1243),5))</f>
        <v>#VALUE!</v>
      </c>
      <c r="C12" s="16" t="e">
        <f>SUM(INDEX('Modification 1 Input'!$A$32:$E$1243,MATCH(DATE(LEFT($A12,4),7,1),'Modification 1 Input'!$A$32:$A$1243),4):INDEX('Modification 1 Input'!$A$32:$E$1243,MATCH(DATE(RIGHT($A12,4),6,1),'Modification 1 Input'!$A$32:$A$1243),4))</f>
        <v>#VALUE!</v>
      </c>
      <c r="E12" s="268"/>
      <c r="F12" s="19"/>
      <c r="G12" s="19"/>
      <c r="H12" s="19"/>
      <c r="I12" s="20"/>
      <c r="J12" s="20"/>
      <c r="K12" s="20"/>
      <c r="L12" s="20"/>
      <c r="M12" s="20"/>
      <c r="N12" s="20"/>
      <c r="O12" s="20"/>
      <c r="P12" s="20"/>
      <c r="Q12" s="20"/>
      <c r="R12" s="20"/>
    </row>
    <row r="13" spans="1:20" ht="22.5" customHeight="1" x14ac:dyDescent="0.25">
      <c r="A13" s="15" t="e">
        <f>LEFT(A12,4)+1&amp;"–"&amp;RIGHT(A12,4)+1</f>
        <v>#VALUE!</v>
      </c>
      <c r="B13" s="16" t="e">
        <f>SUM(INDEX('Modification 1 Input'!$A$32:$E$1243,MATCH(DATE(LEFT($A13,4),7,1),'Modification 1 Input'!$A$32:$A$1243),5):INDEX('Modification 1 Input'!$A$32:$E$1243,MATCH(DATE(RIGHT($A13,4),6,1),'Modification 1 Input'!$A$32:$A$1243),5))</f>
        <v>#VALUE!</v>
      </c>
      <c r="C13" s="16" t="e">
        <f>SUM(INDEX('Modification 1 Input'!$A$32:$E$1243,MATCH(DATE(LEFT($A13,4),7,1),'Modification 1 Input'!$A$32:$A$1243),4):INDEX('Modification 1 Input'!$A$32:$E$1243,MATCH(DATE(RIGHT($A13,4),6,1),'Modification 1 Input'!$A$32:$A$1243),4))</f>
        <v>#VALUE!</v>
      </c>
      <c r="E13" s="22"/>
      <c r="F13" s="13"/>
      <c r="G13" s="13"/>
      <c r="H13" s="13"/>
      <c r="I13" s="13"/>
      <c r="J13" s="13"/>
      <c r="K13" s="13"/>
      <c r="L13" s="13"/>
      <c r="M13" s="13"/>
      <c r="N13" s="13"/>
      <c r="O13" s="13"/>
      <c r="P13" s="13"/>
      <c r="Q13" s="13"/>
      <c r="R13" s="13"/>
      <c r="S13" s="13"/>
      <c r="T13" s="13"/>
    </row>
    <row r="14" spans="1:20" ht="22.5" customHeight="1" x14ac:dyDescent="0.25">
      <c r="A14" s="15" t="e">
        <f>LEFT(A13,4)+1&amp;"–"&amp;RIGHT(A13,4)+5</f>
        <v>#VALUE!</v>
      </c>
      <c r="B14" s="16" t="e">
        <f>SUM(INDEX('Modification 1 Input'!$A$32:$E$1243,MATCH(DATE(LEFT($A14,4),7,1),'Modification 1 Input'!$A$32:$A$1243),5):INDEX('Modification 1 Input'!$A$32:$E$1243,MATCH(DATE(RIGHT($A14,4),6,1),'Modification 1 Input'!$A$32:$A$1243),5))</f>
        <v>#VALUE!</v>
      </c>
      <c r="C14" s="16" t="e">
        <f>SUM(INDEX('Modification 1 Input'!$A$32:$E$1243,MATCH(DATE(LEFT($A14,4),7,1),'Modification 1 Input'!$A$32:$A$1243),4):INDEX('Modification 1 Input'!$A$32:$E$1243,MATCH(DATE(RIGHT($A14,4),6,1),'Modification 1 Input'!$A$32:$A$1243),4))</f>
        <v>#VALUE!</v>
      </c>
    </row>
    <row r="15" spans="1:20" ht="22.5" customHeight="1" x14ac:dyDescent="0.25">
      <c r="A15" s="15" t="e">
        <f t="shared" ref="A15:A28" si="0">LEFT(A14,4)+5&amp;"–"&amp;RIGHT(A14,4)+5</f>
        <v>#VALUE!</v>
      </c>
      <c r="B15" s="16" t="e">
        <f>SUM(INDEX('Modification 1 Input'!$A$32:$E$1243,MATCH(DATE(LEFT($A15,4),7,1),'Modification 1 Input'!$A$32:$A$1243),5):INDEX('Modification 1 Input'!$A$32:$E$1243,MATCH(DATE(RIGHT($A15,4),6,1),'Modification 1 Input'!$A$32:$A$1243),5))</f>
        <v>#VALUE!</v>
      </c>
      <c r="C15" s="16" t="e">
        <f>SUM(INDEX('Modification 1 Input'!$A$32:$E$1243,MATCH(DATE(LEFT($A15,4),7,1),'Modification 1 Input'!$A$32:$A$1243),4):INDEX('Modification 1 Input'!$A$32:$E$1243,MATCH(DATE(RIGHT($A15,4),6,1),'Modification 1 Input'!$A$32:$A$1243),4))</f>
        <v>#VALUE!</v>
      </c>
      <c r="E15" s="26"/>
      <c r="F15" s="18"/>
      <c r="G15" s="18"/>
      <c r="H15" s="18"/>
      <c r="I15" s="18"/>
      <c r="J15" s="18"/>
      <c r="K15" s="18"/>
      <c r="L15" s="18"/>
      <c r="M15" s="18"/>
      <c r="N15" s="18"/>
      <c r="O15" s="18"/>
      <c r="P15" s="18"/>
      <c r="Q15" s="18"/>
      <c r="R15" s="18"/>
      <c r="S15" s="18"/>
      <c r="T15" s="18"/>
    </row>
    <row r="16" spans="1:20" ht="22.5" customHeight="1" x14ac:dyDescent="0.25">
      <c r="A16" s="15" t="e">
        <f t="shared" si="0"/>
        <v>#VALUE!</v>
      </c>
      <c r="B16" s="16" t="e">
        <f>SUM(INDEX('Modification 1 Input'!$A$32:$E$1243,MATCH(DATE(LEFT($A16,4),7,1),'Modification 1 Input'!$A$32:$A$1243),5):INDEX('Modification 1 Input'!$A$32:$E$1243,MATCH(DATE(RIGHT($A16,4),6,1),'Modification 1 Input'!$A$32:$A$1243),5))</f>
        <v>#VALUE!</v>
      </c>
      <c r="C16" s="16" t="e">
        <f>SUM(INDEX('Modification 1 Input'!$A$32:$E$1243,MATCH(DATE(LEFT($A16,4),7,1),'Modification 1 Input'!$A$32:$A$1243),4):INDEX('Modification 1 Input'!$A$32:$E$1243,MATCH(DATE(RIGHT($A16,4),6,1),'Modification 1 Input'!$A$32:$A$1243),4))</f>
        <v>#VALUE!</v>
      </c>
      <c r="E16" s="27"/>
      <c r="F16" s="19"/>
      <c r="G16" s="19"/>
      <c r="H16" s="19"/>
    </row>
    <row r="17" spans="1:20" ht="22.5" customHeight="1" x14ac:dyDescent="0.25">
      <c r="A17" s="15" t="e">
        <f t="shared" si="0"/>
        <v>#VALUE!</v>
      </c>
      <c r="B17" s="16" t="e">
        <f>SUM(INDEX('Modification 1 Input'!$A$32:$E$1243,MATCH(DATE(LEFT($A17,4),7,1),'Modification 1 Input'!$A$32:$A$1243),5):INDEX('Modification 1 Input'!$A$32:$E$1243,MATCH(DATE(RIGHT($A17,4),6,1),'Modification 1 Input'!$A$32:$A$1243),5))</f>
        <v>#VALUE!</v>
      </c>
      <c r="C17" s="16" t="e">
        <f>SUM(INDEX('Modification 1 Input'!$A$32:$E$1243,MATCH(DATE(LEFT($A17,4),7,1),'Modification 1 Input'!$A$32:$A$1243),4):INDEX('Modification 1 Input'!$A$32:$E$1243,MATCH(DATE(RIGHT($A17,4),6,1),'Modification 1 Input'!$A$32:$A$1243),4))</f>
        <v>#VALUE!</v>
      </c>
      <c r="E17" s="27"/>
    </row>
    <row r="18" spans="1:20" ht="22.5" customHeight="1" x14ac:dyDescent="0.25">
      <c r="A18" s="15" t="e">
        <f t="shared" si="0"/>
        <v>#VALUE!</v>
      </c>
      <c r="B18" s="16" t="e">
        <f>SUM(INDEX('Modification 1 Input'!$A$32:$E$1243,MATCH(DATE(LEFT($A18,4),7,1),'Modification 1 Input'!$A$32:$A$1243),5):INDEX('Modification 1 Input'!$A$32:$E$1243,MATCH(DATE(RIGHT($A18,4),6,1),'Modification 1 Input'!$A$32:$A$1243),5))</f>
        <v>#VALUE!</v>
      </c>
      <c r="C18" s="16" t="e">
        <f>SUM(INDEX('Modification 1 Input'!$A$32:$E$1243,MATCH(DATE(LEFT($A18,4),7,1),'Modification 1 Input'!$A$32:$A$1243),4):INDEX('Modification 1 Input'!$A$32:$E$1243,MATCH(DATE(RIGHT($A18,4),6,1),'Modification 1 Input'!$A$32:$A$1243),4))</f>
        <v>#VALUE!</v>
      </c>
      <c r="E18" s="27"/>
    </row>
    <row r="19" spans="1:20" ht="22.5" customHeight="1" x14ac:dyDescent="0.25">
      <c r="A19" s="15" t="e">
        <f t="shared" si="0"/>
        <v>#VALUE!</v>
      </c>
      <c r="B19" s="16" t="e">
        <f>SUM(INDEX('Modification 1 Input'!$A$32:$E$1243,MATCH(DATE(LEFT($A19,4),7,1),'Modification 1 Input'!$A$32:$A$1243),5):INDEX('Modification 1 Input'!$A$32:$E$1243,MATCH(DATE(RIGHT($A19,4),6,1),'Modification 1 Input'!$A$32:$A$1243),5))</f>
        <v>#VALUE!</v>
      </c>
      <c r="C19" s="16" t="e">
        <f>SUM(INDEX('Modification 1 Input'!$A$32:$E$1243,MATCH(DATE(LEFT($A19,4),7,1),'Modification 1 Input'!$A$32:$A$1243),4):INDEX('Modification 1 Input'!$A$32:$E$1243,MATCH(DATE(RIGHT($A19,4),6,1),'Modification 1 Input'!$A$32:$A$1243),4))</f>
        <v>#VALUE!</v>
      </c>
      <c r="E19" s="27"/>
      <c r="F19" s="19"/>
      <c r="G19" s="19"/>
      <c r="H19" s="19"/>
    </row>
    <row r="20" spans="1:20" ht="22.5" customHeight="1" x14ac:dyDescent="0.25">
      <c r="A20" s="15" t="e">
        <f t="shared" si="0"/>
        <v>#VALUE!</v>
      </c>
      <c r="B20" s="16" t="e">
        <f>SUM(INDEX('Modification 1 Input'!$A$32:$E$1243,MATCH(DATE(LEFT($A20,4),7,1),'Modification 1 Input'!$A$32:$A$1243),5):INDEX('Modification 1 Input'!$A$32:$E$1243,MATCH(DATE(RIGHT($A20,4),6,1),'Modification 1 Input'!$A$32:$A$1243),5))</f>
        <v>#VALUE!</v>
      </c>
      <c r="C20" s="16" t="e">
        <f>SUM(INDEX('Modification 1 Input'!$A$32:$E$1243,MATCH(DATE(LEFT($A20,4),7,1),'Modification 1 Input'!$A$32:$A$1243),4):INDEX('Modification 1 Input'!$A$32:$E$1243,MATCH(DATE(RIGHT($A20,4),6,1),'Modification 1 Input'!$A$32:$A$1243),4))</f>
        <v>#VALUE!</v>
      </c>
      <c r="E20" s="27"/>
      <c r="F20" s="19"/>
      <c r="G20" s="19"/>
      <c r="H20" s="19"/>
    </row>
    <row r="21" spans="1:20" ht="22.5" customHeight="1" x14ac:dyDescent="0.25">
      <c r="A21" s="15" t="e">
        <f t="shared" si="0"/>
        <v>#VALUE!</v>
      </c>
      <c r="B21" s="16" t="e">
        <f>SUM(INDEX('Modification 1 Input'!$A$32:$E$1243,MATCH(DATE(LEFT($A21,4),7,1),'Modification 1 Input'!$A$32:$A$1243),5):INDEX('Modification 1 Input'!$A$32:$E$1243,MATCH(DATE(RIGHT($A21,4),6,1),'Modification 1 Input'!$A$32:$A$1243),5))</f>
        <v>#VALUE!</v>
      </c>
      <c r="C21" s="16" t="e">
        <f>SUM(INDEX('Modification 1 Input'!$A$32:$E$1243,MATCH(DATE(LEFT($A21,4),7,1),'Modification 1 Input'!$A$32:$A$1243),4):INDEX('Modification 1 Input'!$A$32:$E$1243,MATCH(DATE(RIGHT($A21,4),6,1),'Modification 1 Input'!$A$32:$A$1243),4))</f>
        <v>#VALUE!</v>
      </c>
      <c r="E21" s="26"/>
    </row>
    <row r="22" spans="1:20" ht="22.5" customHeight="1" x14ac:dyDescent="0.25">
      <c r="A22" s="15" t="e">
        <f t="shared" si="0"/>
        <v>#VALUE!</v>
      </c>
      <c r="B22" s="16" t="e">
        <f>SUM(INDEX('Modification 1 Input'!$A$32:$E$1243,MATCH(DATE(LEFT($A22,4),7,1),'Modification 1 Input'!$A$32:$A$1243),5):INDEX('Modification 1 Input'!$A$32:$E$1243,MATCH(DATE(RIGHT($A22,4),6,1),'Modification 1 Input'!$A$32:$A$1243),5))</f>
        <v>#VALUE!</v>
      </c>
      <c r="C22" s="16" t="e">
        <f>SUM(INDEX('Modification 1 Input'!$A$32:$E$1243,MATCH(DATE(LEFT($A22,4),7,1),'Modification 1 Input'!$A$32:$A$1243),4):INDEX('Modification 1 Input'!$A$32:$E$1243,MATCH(DATE(RIGHT($A22,4),6,1),'Modification 1 Input'!$A$32:$A$1243),4))</f>
        <v>#VALUE!</v>
      </c>
      <c r="E22" s="27"/>
    </row>
    <row r="23" spans="1:20" ht="22.5" customHeight="1" x14ac:dyDescent="0.25">
      <c r="A23" s="15" t="e">
        <f t="shared" si="0"/>
        <v>#VALUE!</v>
      </c>
      <c r="B23" s="16" t="e">
        <f>SUM(INDEX('Modification 1 Input'!$A$32:$E$1243,MATCH(DATE(LEFT($A23,4),7,1),'Modification 1 Input'!$A$32:$A$1243),5):INDEX('Modification 1 Input'!$A$32:$E$1243,MATCH(DATE(RIGHT($A23,4),6,1),'Modification 1 Input'!$A$32:$A$1243),5))</f>
        <v>#VALUE!</v>
      </c>
      <c r="C23" s="16" t="e">
        <f>SUM(INDEX('Modification 1 Input'!$A$32:$E$1243,MATCH(DATE(LEFT($A23,4),7,1),'Modification 1 Input'!$A$32:$A$1243),4):INDEX('Modification 1 Input'!$A$32:$E$1243,MATCH(DATE(RIGHT($A23,4),6,1),'Modification 1 Input'!$A$32:$A$1243),4))</f>
        <v>#VALUE!</v>
      </c>
      <c r="E23" s="27"/>
      <c r="F23" s="21"/>
      <c r="G23" s="21"/>
      <c r="H23" s="21"/>
      <c r="I23" s="21"/>
      <c r="J23" s="21"/>
      <c r="K23" s="21"/>
      <c r="L23" s="21"/>
      <c r="M23" s="21"/>
      <c r="N23" s="21"/>
      <c r="O23" s="21"/>
      <c r="P23" s="21"/>
      <c r="Q23" s="21"/>
      <c r="R23" s="21"/>
      <c r="S23" s="21"/>
      <c r="T23" s="21"/>
    </row>
    <row r="24" spans="1:20" ht="22.5" customHeight="1" x14ac:dyDescent="0.25">
      <c r="A24" s="15" t="e">
        <f t="shared" si="0"/>
        <v>#VALUE!</v>
      </c>
      <c r="B24" s="16" t="e">
        <f>SUM(INDEX('Modification 1 Input'!$A$32:$E$1243,MATCH(DATE(LEFT($A24,4),7,1),'Modification 1 Input'!$A$32:$A$1243),5):INDEX('Modification 1 Input'!$A$32:$E$1243,MATCH(DATE(RIGHT($A24,4),6,1),'Modification 1 Input'!$A$32:$A$1243),5))</f>
        <v>#VALUE!</v>
      </c>
      <c r="C24" s="16" t="e">
        <f>SUM(INDEX('Modification 1 Input'!$A$32:$E$1243,MATCH(DATE(LEFT($A24,4),7,1),'Modification 1 Input'!$A$32:$A$1243),4):INDEX('Modification 1 Input'!$A$32:$E$1243,MATCH(DATE(RIGHT($A24,4),6,1),'Modification 1 Input'!$A$32:$A$1243),4))</f>
        <v>#VALUE!</v>
      </c>
      <c r="F24" s="21"/>
      <c r="G24" s="21"/>
      <c r="H24" s="21"/>
      <c r="I24" s="21"/>
      <c r="J24" s="21"/>
      <c r="K24" s="21"/>
      <c r="L24" s="21"/>
      <c r="M24" s="21"/>
      <c r="N24" s="21"/>
      <c r="O24" s="21"/>
      <c r="P24" s="21"/>
      <c r="Q24" s="21"/>
      <c r="R24" s="21"/>
      <c r="S24" s="21"/>
      <c r="T24" s="21"/>
    </row>
    <row r="25" spans="1:20" ht="22.5" customHeight="1" x14ac:dyDescent="0.25">
      <c r="A25" s="15" t="e">
        <f>LEFT(A24,4)+5&amp;"–"&amp;RIGHT(A24,4)+5</f>
        <v>#VALUE!</v>
      </c>
      <c r="B25" s="16" t="e">
        <f>SUM(INDEX('Modification 1 Input'!$A$32:$E$1243,MATCH(DATE(LEFT($A25,4),7,1),'Modification 1 Input'!$A$32:$A$1243),5):INDEX('Modification 1 Input'!$A$32:$E$1243,MATCH(DATE(RIGHT($A25,4),6,1),'Modification 1 Input'!$A$32:$A$1243),5))</f>
        <v>#VALUE!</v>
      </c>
      <c r="C25" s="16" t="e">
        <f>SUM(INDEX('Modification 1 Input'!$A$32:$E$1243,MATCH(DATE(LEFT($A25,4),7,1),'Modification 1 Input'!$A$32:$A$1243),4):INDEX('Modification 1 Input'!$A$32:$E$1243,MATCH(DATE(RIGHT($A25,4),6,1),'Modification 1 Input'!$A$32:$A$1243),4))</f>
        <v>#VALUE!</v>
      </c>
      <c r="F25" s="9"/>
      <c r="G25" s="9"/>
      <c r="H25" s="9"/>
      <c r="I25" s="9"/>
      <c r="J25" s="9"/>
      <c r="K25" s="9"/>
      <c r="L25" s="9"/>
      <c r="M25" s="9"/>
      <c r="N25" s="9"/>
      <c r="O25" s="9"/>
      <c r="P25" s="9"/>
      <c r="Q25" s="9"/>
      <c r="R25" s="9"/>
      <c r="S25" s="9"/>
      <c r="T25" s="9"/>
    </row>
    <row r="26" spans="1:20" ht="22.5" customHeight="1" x14ac:dyDescent="0.25">
      <c r="A26" s="15" t="e">
        <f t="shared" si="0"/>
        <v>#VALUE!</v>
      </c>
      <c r="B26" s="16" t="e">
        <f>SUM(INDEX('Modification 1 Input'!$A$32:$E$1243,MATCH(DATE(LEFT($A26,4),7,1),'Modification 1 Input'!$A$32:$A$1243),5):INDEX('Modification 1 Input'!$A$32:$E$1243,MATCH(DATE(RIGHT($A26,4),6,1),'Modification 1 Input'!$A$32:$A$1243),5))</f>
        <v>#VALUE!</v>
      </c>
      <c r="C26" s="16" t="e">
        <f>SUM(INDEX('Modification 1 Input'!$A$32:$E$1243,MATCH(DATE(LEFT($A26,4),7,1),'Modification 1 Input'!$A$32:$A$1243),4):INDEX('Modification 1 Input'!$A$32:$E$1243,MATCH(DATE(RIGHT($A26,4),6,1),'Modification 1 Input'!$A$32:$A$1243),4))</f>
        <v>#VALUE!</v>
      </c>
    </row>
    <row r="27" spans="1:20" ht="22.5" customHeight="1" x14ac:dyDescent="0.25">
      <c r="A27" s="15" t="e">
        <f t="shared" si="0"/>
        <v>#VALUE!</v>
      </c>
      <c r="B27" s="16" t="e">
        <f>SUM(INDEX('Modification 1 Input'!$A$32:$E$1243,MATCH(DATE(LEFT($A27,4),7,1),'Modification 1 Input'!$A$32:$A$1243),5):INDEX('Modification 1 Input'!$A$32:$E$1243,MATCH(DATE(RIGHT($A27,4),6,1),'Modification 1 Input'!$A$32:$A$1243),5))</f>
        <v>#VALUE!</v>
      </c>
      <c r="C27" s="16" t="e">
        <f>SUM(INDEX('Modification 1 Input'!$A$32:$E$1243,MATCH(DATE(LEFT($A27,4),7,1),'Modification 1 Input'!$A$32:$A$1243),4):INDEX('Modification 1 Input'!$A$32:$E$1243,MATCH(DATE(RIGHT($A27,4),6,1),'Modification 1 Input'!$A$32:$A$1243),4))</f>
        <v>#VALUE!</v>
      </c>
    </row>
    <row r="28" spans="1:20" ht="22.5" customHeight="1" x14ac:dyDescent="0.25">
      <c r="A28" s="15" t="e">
        <f t="shared" si="0"/>
        <v>#VALUE!</v>
      </c>
      <c r="B28" s="16" t="e">
        <f>SUM(INDEX('Modification 1 Input'!$A$32:$E$1243,MATCH(DATE(LEFT($A28,4),7,1),'Modification 1 Input'!$A$32:$A$1243),5):INDEX('Modification 1 Input'!$A$32:$E$1243,MATCH(DATE(RIGHT($A28,4),6,1),'Modification 1 Input'!$A$32:$A$1243),5))</f>
        <v>#VALUE!</v>
      </c>
      <c r="C28" s="16" t="e">
        <f>SUM(INDEX('Modification 1 Input'!$A$32:$E$1243,MATCH(DATE(LEFT($A28,4),7,1),'Modification 1 Input'!$A$32:$A$1243),4):INDEX('Modification 1 Input'!$A$32:$E$1243,MATCH(DATE(RIGHT($A28,4),6,1),'Modification 1 Input'!$A$32:$A$1243),4))</f>
        <v>#VALUE!</v>
      </c>
    </row>
    <row r="29" spans="1:20" ht="22.5" customHeight="1" x14ac:dyDescent="0.25">
      <c r="A29" s="15" t="e">
        <f>LEFT(A28,4)+5&amp;"–"&amp;RIGHT(A28,4)+5</f>
        <v>#VALUE!</v>
      </c>
      <c r="B29" s="16" t="e">
        <f>SUM(INDEX('Modification 1 Input'!$A$32:$E$1243,MATCH(DATE(LEFT($A29,4),7,1),'Modification 1 Input'!$A$32:$A$1243),5):INDEX('Modification 1 Input'!$A$32:$E$1243,MATCH(DATE(RIGHT($A29,4),6,1),'Modification 1 Input'!$A$32:$A$1243),5))</f>
        <v>#VALUE!</v>
      </c>
      <c r="C29" s="16" t="e">
        <f>SUM(INDEX('Modification 1 Input'!$A$32:$E$1243,MATCH(DATE(LEFT($A29,4),7,1),'Modification 1 Input'!$A$32:$A$1243),4):INDEX('Modification 1 Input'!$A$32:$E$1243,MATCH(DATE(RIGHT($A29,4),6,1),'Modification 1 Input'!$A$32:$A$1243),4))</f>
        <v>#VALUE!</v>
      </c>
    </row>
    <row r="30" spans="1:20" ht="22.5" customHeight="1" x14ac:dyDescent="0.25">
      <c r="A30" s="15" t="e">
        <f>LEFT(A29,4)+5&amp;"–"&amp;RIGHT(A29,4)+5</f>
        <v>#VALUE!</v>
      </c>
      <c r="B30" s="16" t="e">
        <f>SUM(INDEX('Modification 1 Input'!$A$32:$E$1243,MATCH(DATE(LEFT($A30,4),7,1),'Modification 1 Input'!$A$32:$A$1243),5):INDEX('Modification 1 Input'!$A$32:$E$1243,MATCH(DATE(RIGHT($A30,4),6,1),'Modification 1 Input'!$A$32:$A$1243),5))</f>
        <v>#VALUE!</v>
      </c>
      <c r="C30" s="16" t="e">
        <f>SUM(INDEX('Modification 1 Input'!$A$32:$E$1243,MATCH(DATE(LEFT($A30,4),7,1),'Modification 1 Input'!$A$32:$A$1243),4):INDEX('Modification 1 Input'!$A$32:$E$1243,MATCH(DATE(RIGHT($A30,4),6,1),'Modification 1 Input'!$A$32:$A$1243),4))</f>
        <v>#VALUE!</v>
      </c>
    </row>
    <row r="31" spans="1:20" ht="22.5" customHeight="1" x14ac:dyDescent="0.25">
      <c r="A31" s="15" t="e">
        <f>LEFT(A30,4)+5&amp;"–"&amp;RIGHT(A30,4)+5</f>
        <v>#VALUE!</v>
      </c>
      <c r="B31" s="16" t="e">
        <f>SUM(INDEX('Modification 1 Input'!$A$32:$E$1243,MATCH(DATE(LEFT($A31,4),7,1),'Modification 1 Input'!$A$32:$A$1243),5):INDEX('Modification 1 Input'!$A$32:$E$1243,MATCH(DATE(RIGHT($A31,4),6,1),'Modification 1 Input'!$A$32:$A$1243),5))</f>
        <v>#VALUE!</v>
      </c>
      <c r="C31" s="16" t="e">
        <f>SUM(INDEX('Modification 1 Input'!$A$32:$E$1243,MATCH(DATE(LEFT($A31,4),7,1),'Modification 1 Input'!$A$32:$A$1243),4):INDEX('Modification 1 Input'!$A$32:$E$1243,MATCH(DATE(RIGHT($A31,4),6,1),'Modification 1 Input'!$A$32:$A$1243),4))</f>
        <v>#VALUE!</v>
      </c>
    </row>
    <row r="32" spans="1:20" ht="22.5" customHeight="1" x14ac:dyDescent="0.25">
      <c r="A32" s="15" t="e">
        <f>LEFT(A31,4)+5&amp;"–"&amp;RIGHT(A31,4)+5</f>
        <v>#VALUE!</v>
      </c>
      <c r="B32" s="16" t="e">
        <f>SUM(INDEX('Modification 1 Input'!$A$32:$E$1243,MATCH(DATE(LEFT($A32,4),7,1),'Modification 1 Input'!$A$32:$A$1243),5):INDEX('Modification 1 Input'!$A$32:$E$1243,MATCH(DATE(RIGHT($A32,4),6,1),'Modification 1 Input'!$A$32:$A$1243),5))</f>
        <v>#VALUE!</v>
      </c>
      <c r="C32" s="16" t="e">
        <f>SUM(INDEX('Modification 1 Input'!$A$32:$E$1243,MATCH(DATE(LEFT($A32,4),7,1),'Modification 1 Input'!$A$32:$A$1243),4):INDEX('Modification 1 Input'!$A$32:$E$1243,MATCH(DATE(RIGHT($A32,4),6,1),'Modification 1 Input'!$A$32:$A$1243),4))</f>
        <v>#VALUE!</v>
      </c>
    </row>
    <row r="33" ht="22.5" customHeight="1" x14ac:dyDescent="0.2"/>
    <row r="35" ht="15" customHeight="1" x14ac:dyDescent="0.2"/>
    <row r="37" ht="35.25" customHeight="1" x14ac:dyDescent="0.2"/>
  </sheetData>
  <sheetProtection sheet="1" formatColumns="0" formatRows="0"/>
  <mergeCells count="8">
    <mergeCell ref="A7:B7"/>
    <mergeCell ref="E7:E8"/>
    <mergeCell ref="E10:E12"/>
    <mergeCell ref="A1:E1"/>
    <mergeCell ref="A3:B3"/>
    <mergeCell ref="A4:B4"/>
    <mergeCell ref="E4:E5"/>
    <mergeCell ref="A5:B5"/>
  </mergeCells>
  <dataValidations count="2">
    <dataValidation operator="lessThan" allowBlank="1" showInputMessage="1" showErrorMessage="1" sqref="F1:G2 A1:A2 H1:XFD6 A7:C32" xr:uid="{DC16982F-A88D-4DC3-ACCC-6F361840A373}"/>
    <dataValidation type="textLength" operator="lessThan" allowBlank="1" showInputMessage="1" showErrorMessage="1" sqref="A33:C1048576" xr:uid="{558D303D-874C-4ACE-A16C-C3B82CD61EDB}">
      <formula1>0</formula1>
    </dataValidation>
  </dataValidations>
  <pageMargins left="0.7" right="0.7" top="1.0372023809523809" bottom="0.75" header="0.3" footer="0.3"/>
  <pageSetup scale="71" orientation="landscape" r:id="rId1"/>
  <headerFooter>
    <oddHeader>&amp;C&amp;"arial,Bold"&amp;14GASB 96 
Contract Note Disclosure</oddHeader>
    <oddFooter>&amp;L&amp;"Arial ,Regular"&amp;12State Controller's Office&amp;C&amp;"arial,Regular"&amp;12Example 1 Note Disclosure&amp;R&amp;"arial,Regular"&amp;12Page &amp;P of &amp;N</oddFooter>
  </headerFooter>
  <colBreaks count="1" manualBreakCount="1">
    <brk id="21" min="6" max="4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E402D55-C366-4A9B-9D03-DA560B953A60}">
          <x14:formula1>
            <xm:f>'Drop-down menus'!$M$1:$M$2</xm:f>
          </x14:formula1>
          <xm:sqref>E6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dimension ref="A1:X101"/>
  <sheetViews>
    <sheetView topLeftCell="J1" workbookViewId="0">
      <selection activeCell="Q1" sqref="Q1"/>
    </sheetView>
  </sheetViews>
  <sheetFormatPr defaultRowHeight="15" x14ac:dyDescent="0.25"/>
  <cols>
    <col min="1" max="1" width="54" bestFit="1" customWidth="1"/>
    <col min="2" max="2" width="55.7109375" bestFit="1" customWidth="1"/>
    <col min="3" max="3" width="62.28515625" customWidth="1"/>
    <col min="4" max="4" width="67.140625" customWidth="1"/>
    <col min="5" max="5" width="62.28515625" customWidth="1"/>
    <col min="6" max="7" width="55.85546875" customWidth="1"/>
    <col min="8" max="8" width="47.140625" hidden="1" customWidth="1"/>
    <col min="9" max="9" width="39.5703125" hidden="1" customWidth="1"/>
    <col min="10" max="10" width="22.140625" bestFit="1" customWidth="1"/>
    <col min="11" max="11" width="35.85546875" bestFit="1" customWidth="1"/>
    <col min="12" max="12" width="11.5703125" customWidth="1"/>
    <col min="14" max="14" width="10.7109375" bestFit="1" customWidth="1"/>
    <col min="15" max="15" width="32" bestFit="1" customWidth="1"/>
    <col min="16" max="17" width="59" bestFit="1" customWidth="1"/>
    <col min="18" max="18" width="46.85546875" customWidth="1"/>
    <col min="19" max="19" width="39.5703125" customWidth="1"/>
    <col min="20" max="20" width="18.7109375" customWidth="1"/>
    <col min="21" max="21" width="33.5703125" customWidth="1"/>
    <col min="22" max="22" width="44.7109375" customWidth="1"/>
    <col min="23" max="23" width="55.140625" customWidth="1"/>
    <col min="24" max="24" width="47" customWidth="1"/>
    <col min="25" max="25" width="9.140625" customWidth="1"/>
  </cols>
  <sheetData>
    <row r="1" spans="1:24" x14ac:dyDescent="0.25">
      <c r="A1" t="s">
        <v>3</v>
      </c>
      <c r="J1" t="s">
        <v>4</v>
      </c>
      <c r="K1" t="s">
        <v>5</v>
      </c>
      <c r="L1" t="s">
        <v>1542</v>
      </c>
      <c r="M1" t="s">
        <v>11</v>
      </c>
      <c r="N1" t="s">
        <v>15</v>
      </c>
      <c r="O1" t="s">
        <v>1471</v>
      </c>
      <c r="P1" t="s">
        <v>1544</v>
      </c>
      <c r="Q1" t="s">
        <v>1544</v>
      </c>
      <c r="R1" s="1" t="s">
        <v>18</v>
      </c>
      <c r="S1" s="1" t="s">
        <v>24</v>
      </c>
      <c r="T1" t="s">
        <v>1461</v>
      </c>
      <c r="U1" s="3" t="s">
        <v>51</v>
      </c>
      <c r="V1" s="4" t="s">
        <v>61</v>
      </c>
      <c r="W1" s="4" t="s">
        <v>60</v>
      </c>
      <c r="X1" s="4" t="s">
        <v>61</v>
      </c>
    </row>
    <row r="2" spans="1:24" x14ac:dyDescent="0.25">
      <c r="A2" t="s">
        <v>1455</v>
      </c>
      <c r="B2" t="s">
        <v>1457</v>
      </c>
      <c r="C2" t="s">
        <v>1460</v>
      </c>
      <c r="D2" t="s">
        <v>1457</v>
      </c>
      <c r="E2" t="s">
        <v>1460</v>
      </c>
      <c r="F2" t="s">
        <v>1456</v>
      </c>
      <c r="G2" t="s">
        <v>1459</v>
      </c>
      <c r="J2">
        <v>10</v>
      </c>
      <c r="K2" t="s">
        <v>6</v>
      </c>
      <c r="L2" t="str">
        <f>LEFT(L1,4)+1&amp;"–"&amp;RIGHT(L1,4)+1</f>
        <v>2024–2025</v>
      </c>
      <c r="M2" t="s">
        <v>10</v>
      </c>
      <c r="N2" t="s">
        <v>16</v>
      </c>
      <c r="O2" t="s">
        <v>1472</v>
      </c>
      <c r="P2" t="s">
        <v>1545</v>
      </c>
      <c r="Q2" t="s">
        <v>1545</v>
      </c>
      <c r="R2" s="1" t="s">
        <v>19</v>
      </c>
      <c r="S2" s="1" t="s">
        <v>24</v>
      </c>
      <c r="T2" t="s">
        <v>1462</v>
      </c>
      <c r="U2" s="3" t="s">
        <v>35</v>
      </c>
      <c r="V2" t="s">
        <v>38</v>
      </c>
      <c r="W2" t="s">
        <v>53</v>
      </c>
      <c r="X2" t="s">
        <v>44</v>
      </c>
    </row>
    <row r="3" spans="1:24" x14ac:dyDescent="0.25">
      <c r="A3" s="25" t="s">
        <v>1455</v>
      </c>
      <c r="B3" s="25" t="s">
        <v>1457</v>
      </c>
      <c r="C3" s="25" t="s">
        <v>1460</v>
      </c>
      <c r="D3" s="25" t="s">
        <v>1457</v>
      </c>
      <c r="E3" s="25" t="s">
        <v>1460</v>
      </c>
      <c r="F3" s="25" t="s">
        <v>1456</v>
      </c>
      <c r="G3" s="25" t="s">
        <v>1459</v>
      </c>
      <c r="K3" t="s">
        <v>7</v>
      </c>
      <c r="L3" t="str">
        <f t="shared" ref="L3:L66" si="0">LEFT(L2,4)+1&amp;"–"&amp;RIGHT(L2,4)+1</f>
        <v>2025–2026</v>
      </c>
      <c r="O3" t="s">
        <v>1473</v>
      </c>
      <c r="P3" t="s">
        <v>1546</v>
      </c>
      <c r="Q3" t="s">
        <v>1546</v>
      </c>
      <c r="R3" s="1" t="s">
        <v>20</v>
      </c>
      <c r="S3" s="1" t="s">
        <v>25</v>
      </c>
      <c r="U3" s="3" t="str">
        <f>"Education"</f>
        <v>Education</v>
      </c>
      <c r="V3" t="s">
        <v>39</v>
      </c>
      <c r="W3" t="s">
        <v>54</v>
      </c>
      <c r="X3" t="s">
        <v>45</v>
      </c>
    </row>
    <row r="4" spans="1:24" x14ac:dyDescent="0.25">
      <c r="A4" s="25" t="s">
        <v>1455</v>
      </c>
      <c r="B4" s="25" t="s">
        <v>1457</v>
      </c>
      <c r="C4" s="25" t="s">
        <v>1460</v>
      </c>
      <c r="D4" s="25" t="s">
        <v>1457</v>
      </c>
      <c r="E4" s="25" t="s">
        <v>1460</v>
      </c>
      <c r="F4" s="25" t="s">
        <v>1456</v>
      </c>
      <c r="G4" s="25" t="s">
        <v>1459</v>
      </c>
      <c r="L4" t="str">
        <f t="shared" si="0"/>
        <v>2026–2027</v>
      </c>
      <c r="R4" s="1" t="s">
        <v>21</v>
      </c>
      <c r="S4" s="1" t="s">
        <v>26</v>
      </c>
      <c r="U4" s="3" t="s">
        <v>36</v>
      </c>
      <c r="V4" t="s">
        <v>40</v>
      </c>
      <c r="W4" t="s">
        <v>55</v>
      </c>
      <c r="X4" t="s">
        <v>47</v>
      </c>
    </row>
    <row r="5" spans="1:24" x14ac:dyDescent="0.25">
      <c r="A5" s="25" t="s">
        <v>1455</v>
      </c>
      <c r="B5" s="25" t="s">
        <v>1457</v>
      </c>
      <c r="C5" s="25" t="s">
        <v>1460</v>
      </c>
      <c r="D5" s="25" t="s">
        <v>1457</v>
      </c>
      <c r="E5" s="25" t="s">
        <v>1460</v>
      </c>
      <c r="F5" s="25" t="s">
        <v>1456</v>
      </c>
      <c r="G5" s="25" t="s">
        <v>1459</v>
      </c>
      <c r="L5" t="str">
        <f t="shared" si="0"/>
        <v>2027–2028</v>
      </c>
      <c r="R5" s="1" t="s">
        <v>22</v>
      </c>
      <c r="S5" s="1" t="s">
        <v>23</v>
      </c>
      <c r="U5" s="3" t="s">
        <v>37</v>
      </c>
      <c r="V5" t="s">
        <v>41</v>
      </c>
      <c r="W5" t="s">
        <v>56</v>
      </c>
      <c r="X5" t="s">
        <v>48</v>
      </c>
    </row>
    <row r="6" spans="1:24" x14ac:dyDescent="0.25">
      <c r="A6" s="25" t="s">
        <v>1455</v>
      </c>
      <c r="B6" s="25" t="s">
        <v>1457</v>
      </c>
      <c r="C6" s="25" t="s">
        <v>1460</v>
      </c>
      <c r="D6" s="25" t="s">
        <v>1457</v>
      </c>
      <c r="E6" s="25" t="s">
        <v>1460</v>
      </c>
      <c r="F6" s="25" t="s">
        <v>1456</v>
      </c>
      <c r="G6" s="25" t="s">
        <v>1459</v>
      </c>
      <c r="L6" t="str">
        <f t="shared" si="0"/>
        <v>2028–2029</v>
      </c>
      <c r="R6" s="1" t="s">
        <v>28</v>
      </c>
      <c r="S6" s="1" t="s">
        <v>23</v>
      </c>
      <c r="U6" s="8" t="s">
        <v>170</v>
      </c>
      <c r="V6" t="s">
        <v>42</v>
      </c>
      <c r="W6" t="s">
        <v>57</v>
      </c>
      <c r="X6" t="s">
        <v>49</v>
      </c>
    </row>
    <row r="7" spans="1:24" x14ac:dyDescent="0.25">
      <c r="L7" t="str">
        <f t="shared" si="0"/>
        <v>2029–2030</v>
      </c>
      <c r="R7" s="2" t="s">
        <v>27</v>
      </c>
      <c r="S7" s="1" t="s">
        <v>23</v>
      </c>
      <c r="U7" s="3" t="s">
        <v>1454</v>
      </c>
      <c r="V7" t="s">
        <v>43</v>
      </c>
      <c r="W7" t="s">
        <v>58</v>
      </c>
      <c r="X7" t="s">
        <v>46</v>
      </c>
    </row>
    <row r="8" spans="1:24" x14ac:dyDescent="0.25">
      <c r="L8" t="str">
        <f t="shared" si="0"/>
        <v>2030–2031</v>
      </c>
      <c r="R8" s="1"/>
      <c r="S8" s="1"/>
      <c r="U8" s="3" t="s">
        <v>26</v>
      </c>
      <c r="V8" t="s">
        <v>52</v>
      </c>
      <c r="W8" t="s">
        <v>59</v>
      </c>
      <c r="X8" t="s">
        <v>50</v>
      </c>
    </row>
    <row r="9" spans="1:24" x14ac:dyDescent="0.25">
      <c r="L9" t="str">
        <f t="shared" si="0"/>
        <v>2031–2032</v>
      </c>
      <c r="U9" s="3" t="s">
        <v>1499</v>
      </c>
      <c r="V9" t="s">
        <v>1486</v>
      </c>
      <c r="W9" t="s">
        <v>1463</v>
      </c>
      <c r="X9" t="s">
        <v>1487</v>
      </c>
    </row>
    <row r="10" spans="1:24" x14ac:dyDescent="0.25">
      <c r="L10" t="str">
        <f t="shared" si="0"/>
        <v>2032–2033</v>
      </c>
      <c r="U10" t="s">
        <v>1483</v>
      </c>
      <c r="V10" t="s">
        <v>1484</v>
      </c>
      <c r="W10" t="s">
        <v>1484</v>
      </c>
      <c r="X10" t="s">
        <v>1485</v>
      </c>
    </row>
    <row r="11" spans="1:24" x14ac:dyDescent="0.25">
      <c r="L11" t="str">
        <f t="shared" si="0"/>
        <v>2033–2034</v>
      </c>
    </row>
    <row r="12" spans="1:24" x14ac:dyDescent="0.25">
      <c r="L12" t="str">
        <f t="shared" si="0"/>
        <v>2034–2035</v>
      </c>
    </row>
    <row r="13" spans="1:24" x14ac:dyDescent="0.25">
      <c r="L13" t="str">
        <f t="shared" si="0"/>
        <v>2035–2036</v>
      </c>
    </row>
    <row r="14" spans="1:24" x14ac:dyDescent="0.25">
      <c r="L14" t="str">
        <f t="shared" si="0"/>
        <v>2036–2037</v>
      </c>
    </row>
    <row r="15" spans="1:24" x14ac:dyDescent="0.25">
      <c r="L15" t="str">
        <f t="shared" si="0"/>
        <v>2037–2038</v>
      </c>
    </row>
    <row r="16" spans="1:24" x14ac:dyDescent="0.25">
      <c r="L16" t="str">
        <f t="shared" si="0"/>
        <v>2038–2039</v>
      </c>
    </row>
    <row r="17" spans="12:12" x14ac:dyDescent="0.25">
      <c r="L17" t="str">
        <f t="shared" si="0"/>
        <v>2039–2040</v>
      </c>
    </row>
    <row r="18" spans="12:12" x14ac:dyDescent="0.25">
      <c r="L18" t="str">
        <f t="shared" si="0"/>
        <v>2040–2041</v>
      </c>
    </row>
    <row r="19" spans="12:12" x14ac:dyDescent="0.25">
      <c r="L19" t="str">
        <f t="shared" si="0"/>
        <v>2041–2042</v>
      </c>
    </row>
    <row r="20" spans="12:12" x14ac:dyDescent="0.25">
      <c r="L20" t="str">
        <f t="shared" si="0"/>
        <v>2042–2043</v>
      </c>
    </row>
    <row r="21" spans="12:12" x14ac:dyDescent="0.25">
      <c r="L21" t="str">
        <f t="shared" si="0"/>
        <v>2043–2044</v>
      </c>
    </row>
    <row r="22" spans="12:12" x14ac:dyDescent="0.25">
      <c r="L22" t="str">
        <f t="shared" si="0"/>
        <v>2044–2045</v>
      </c>
    </row>
    <row r="23" spans="12:12" x14ac:dyDescent="0.25">
      <c r="L23" t="str">
        <f t="shared" si="0"/>
        <v>2045–2046</v>
      </c>
    </row>
    <row r="24" spans="12:12" x14ac:dyDescent="0.25">
      <c r="L24" t="str">
        <f t="shared" si="0"/>
        <v>2046–2047</v>
      </c>
    </row>
    <row r="25" spans="12:12" x14ac:dyDescent="0.25">
      <c r="L25" t="str">
        <f t="shared" si="0"/>
        <v>2047–2048</v>
      </c>
    </row>
    <row r="26" spans="12:12" x14ac:dyDescent="0.25">
      <c r="L26" t="str">
        <f t="shared" si="0"/>
        <v>2048–2049</v>
      </c>
    </row>
    <row r="27" spans="12:12" x14ac:dyDescent="0.25">
      <c r="L27" t="str">
        <f t="shared" si="0"/>
        <v>2049–2050</v>
      </c>
    </row>
    <row r="28" spans="12:12" x14ac:dyDescent="0.25">
      <c r="L28" t="str">
        <f t="shared" si="0"/>
        <v>2050–2051</v>
      </c>
    </row>
    <row r="29" spans="12:12" x14ac:dyDescent="0.25">
      <c r="L29" t="str">
        <f t="shared" si="0"/>
        <v>2051–2052</v>
      </c>
    </row>
    <row r="30" spans="12:12" x14ac:dyDescent="0.25">
      <c r="L30" t="str">
        <f t="shared" si="0"/>
        <v>2052–2053</v>
      </c>
    </row>
    <row r="31" spans="12:12" x14ac:dyDescent="0.25">
      <c r="L31" t="str">
        <f t="shared" si="0"/>
        <v>2053–2054</v>
      </c>
    </row>
    <row r="32" spans="12:12" x14ac:dyDescent="0.25">
      <c r="L32" t="str">
        <f t="shared" si="0"/>
        <v>2054–2055</v>
      </c>
    </row>
    <row r="33" spans="12:12" x14ac:dyDescent="0.25">
      <c r="L33" t="str">
        <f t="shared" si="0"/>
        <v>2055–2056</v>
      </c>
    </row>
    <row r="34" spans="12:12" x14ac:dyDescent="0.25">
      <c r="L34" t="str">
        <f t="shared" si="0"/>
        <v>2056–2057</v>
      </c>
    </row>
    <row r="35" spans="12:12" x14ac:dyDescent="0.25">
      <c r="L35" t="str">
        <f t="shared" si="0"/>
        <v>2057–2058</v>
      </c>
    </row>
    <row r="36" spans="12:12" x14ac:dyDescent="0.25">
      <c r="L36" t="str">
        <f t="shared" si="0"/>
        <v>2058–2059</v>
      </c>
    </row>
    <row r="37" spans="12:12" x14ac:dyDescent="0.25">
      <c r="L37" t="str">
        <f t="shared" si="0"/>
        <v>2059–2060</v>
      </c>
    </row>
    <row r="38" spans="12:12" x14ac:dyDescent="0.25">
      <c r="L38" t="str">
        <f t="shared" si="0"/>
        <v>2060–2061</v>
      </c>
    </row>
    <row r="39" spans="12:12" x14ac:dyDescent="0.25">
      <c r="L39" t="str">
        <f t="shared" si="0"/>
        <v>2061–2062</v>
      </c>
    </row>
    <row r="40" spans="12:12" x14ac:dyDescent="0.25">
      <c r="L40" t="str">
        <f t="shared" si="0"/>
        <v>2062–2063</v>
      </c>
    </row>
    <row r="41" spans="12:12" x14ac:dyDescent="0.25">
      <c r="L41" t="str">
        <f t="shared" si="0"/>
        <v>2063–2064</v>
      </c>
    </row>
    <row r="42" spans="12:12" x14ac:dyDescent="0.25">
      <c r="L42" t="str">
        <f t="shared" si="0"/>
        <v>2064–2065</v>
      </c>
    </row>
    <row r="43" spans="12:12" x14ac:dyDescent="0.25">
      <c r="L43" t="str">
        <f t="shared" si="0"/>
        <v>2065–2066</v>
      </c>
    </row>
    <row r="44" spans="12:12" x14ac:dyDescent="0.25">
      <c r="L44" t="str">
        <f t="shared" si="0"/>
        <v>2066–2067</v>
      </c>
    </row>
    <row r="45" spans="12:12" x14ac:dyDescent="0.25">
      <c r="L45" t="str">
        <f t="shared" si="0"/>
        <v>2067–2068</v>
      </c>
    </row>
    <row r="46" spans="12:12" x14ac:dyDescent="0.25">
      <c r="L46" t="str">
        <f t="shared" si="0"/>
        <v>2068–2069</v>
      </c>
    </row>
    <row r="47" spans="12:12" x14ac:dyDescent="0.25">
      <c r="L47" t="str">
        <f t="shared" si="0"/>
        <v>2069–2070</v>
      </c>
    </row>
    <row r="48" spans="12:12" x14ac:dyDescent="0.25">
      <c r="L48" t="str">
        <f t="shared" si="0"/>
        <v>2070–2071</v>
      </c>
    </row>
    <row r="49" spans="12:12" x14ac:dyDescent="0.25">
      <c r="L49" t="str">
        <f t="shared" si="0"/>
        <v>2071–2072</v>
      </c>
    </row>
    <row r="50" spans="12:12" x14ac:dyDescent="0.25">
      <c r="L50" t="str">
        <f t="shared" si="0"/>
        <v>2072–2073</v>
      </c>
    </row>
    <row r="51" spans="12:12" x14ac:dyDescent="0.25">
      <c r="L51" t="str">
        <f t="shared" si="0"/>
        <v>2073–2074</v>
      </c>
    </row>
    <row r="52" spans="12:12" x14ac:dyDescent="0.25">
      <c r="L52" t="str">
        <f t="shared" si="0"/>
        <v>2074–2075</v>
      </c>
    </row>
    <row r="53" spans="12:12" x14ac:dyDescent="0.25">
      <c r="L53" t="str">
        <f t="shared" si="0"/>
        <v>2075–2076</v>
      </c>
    </row>
    <row r="54" spans="12:12" x14ac:dyDescent="0.25">
      <c r="L54" t="str">
        <f t="shared" si="0"/>
        <v>2076–2077</v>
      </c>
    </row>
    <row r="55" spans="12:12" x14ac:dyDescent="0.25">
      <c r="L55" t="str">
        <f t="shared" si="0"/>
        <v>2077–2078</v>
      </c>
    </row>
    <row r="56" spans="12:12" x14ac:dyDescent="0.25">
      <c r="L56" t="str">
        <f t="shared" si="0"/>
        <v>2078–2079</v>
      </c>
    </row>
    <row r="57" spans="12:12" x14ac:dyDescent="0.25">
      <c r="L57" t="str">
        <f t="shared" si="0"/>
        <v>2079–2080</v>
      </c>
    </row>
    <row r="58" spans="12:12" x14ac:dyDescent="0.25">
      <c r="L58" t="str">
        <f t="shared" si="0"/>
        <v>2080–2081</v>
      </c>
    </row>
    <row r="59" spans="12:12" x14ac:dyDescent="0.25">
      <c r="L59" t="str">
        <f t="shared" si="0"/>
        <v>2081–2082</v>
      </c>
    </row>
    <row r="60" spans="12:12" x14ac:dyDescent="0.25">
      <c r="L60" t="str">
        <f t="shared" si="0"/>
        <v>2082–2083</v>
      </c>
    </row>
    <row r="61" spans="12:12" x14ac:dyDescent="0.25">
      <c r="L61" t="str">
        <f t="shared" si="0"/>
        <v>2083–2084</v>
      </c>
    </row>
    <row r="62" spans="12:12" x14ac:dyDescent="0.25">
      <c r="L62" t="str">
        <f t="shared" si="0"/>
        <v>2084–2085</v>
      </c>
    </row>
    <row r="63" spans="12:12" x14ac:dyDescent="0.25">
      <c r="L63" t="str">
        <f t="shared" si="0"/>
        <v>2085–2086</v>
      </c>
    </row>
    <row r="64" spans="12:12" x14ac:dyDescent="0.25">
      <c r="L64" t="str">
        <f t="shared" si="0"/>
        <v>2086–2087</v>
      </c>
    </row>
    <row r="65" spans="12:12" x14ac:dyDescent="0.25">
      <c r="L65" t="str">
        <f t="shared" si="0"/>
        <v>2087–2088</v>
      </c>
    </row>
    <row r="66" spans="12:12" x14ac:dyDescent="0.25">
      <c r="L66" t="str">
        <f t="shared" si="0"/>
        <v>2088–2089</v>
      </c>
    </row>
    <row r="67" spans="12:12" x14ac:dyDescent="0.25">
      <c r="L67" t="str">
        <f t="shared" ref="L67:L101" si="1">LEFT(L66,4)+1&amp;"–"&amp;RIGHT(L66,4)+1</f>
        <v>2089–2090</v>
      </c>
    </row>
    <row r="68" spans="12:12" x14ac:dyDescent="0.25">
      <c r="L68" t="str">
        <f t="shared" si="1"/>
        <v>2090–2091</v>
      </c>
    </row>
    <row r="69" spans="12:12" x14ac:dyDescent="0.25">
      <c r="L69" t="str">
        <f t="shared" si="1"/>
        <v>2091–2092</v>
      </c>
    </row>
    <row r="70" spans="12:12" x14ac:dyDescent="0.25">
      <c r="L70" t="str">
        <f t="shared" si="1"/>
        <v>2092–2093</v>
      </c>
    </row>
    <row r="71" spans="12:12" x14ac:dyDescent="0.25">
      <c r="L71" t="str">
        <f t="shared" si="1"/>
        <v>2093–2094</v>
      </c>
    </row>
    <row r="72" spans="12:12" x14ac:dyDescent="0.25">
      <c r="L72" t="str">
        <f t="shared" si="1"/>
        <v>2094–2095</v>
      </c>
    </row>
    <row r="73" spans="12:12" x14ac:dyDescent="0.25">
      <c r="L73" t="str">
        <f t="shared" si="1"/>
        <v>2095–2096</v>
      </c>
    </row>
    <row r="74" spans="12:12" x14ac:dyDescent="0.25">
      <c r="L74" t="str">
        <f t="shared" si="1"/>
        <v>2096–2097</v>
      </c>
    </row>
    <row r="75" spans="12:12" x14ac:dyDescent="0.25">
      <c r="L75" t="str">
        <f t="shared" si="1"/>
        <v>2097–2098</v>
      </c>
    </row>
    <row r="76" spans="12:12" x14ac:dyDescent="0.25">
      <c r="L76" t="str">
        <f t="shared" si="1"/>
        <v>2098–2099</v>
      </c>
    </row>
    <row r="77" spans="12:12" x14ac:dyDescent="0.25">
      <c r="L77" t="str">
        <f t="shared" si="1"/>
        <v>2099–2100</v>
      </c>
    </row>
    <row r="78" spans="12:12" x14ac:dyDescent="0.25">
      <c r="L78" t="str">
        <f t="shared" si="1"/>
        <v>2100–2101</v>
      </c>
    </row>
    <row r="79" spans="12:12" x14ac:dyDescent="0.25">
      <c r="L79" t="str">
        <f t="shared" si="1"/>
        <v>2101–2102</v>
      </c>
    </row>
    <row r="80" spans="12:12" x14ac:dyDescent="0.25">
      <c r="L80" t="str">
        <f t="shared" si="1"/>
        <v>2102–2103</v>
      </c>
    </row>
    <row r="81" spans="12:12" x14ac:dyDescent="0.25">
      <c r="L81" t="str">
        <f t="shared" si="1"/>
        <v>2103–2104</v>
      </c>
    </row>
    <row r="82" spans="12:12" x14ac:dyDescent="0.25">
      <c r="L82" t="str">
        <f t="shared" si="1"/>
        <v>2104–2105</v>
      </c>
    </row>
    <row r="83" spans="12:12" x14ac:dyDescent="0.25">
      <c r="L83" t="str">
        <f t="shared" si="1"/>
        <v>2105–2106</v>
      </c>
    </row>
    <row r="84" spans="12:12" x14ac:dyDescent="0.25">
      <c r="L84" t="str">
        <f t="shared" si="1"/>
        <v>2106–2107</v>
      </c>
    </row>
    <row r="85" spans="12:12" x14ac:dyDescent="0.25">
      <c r="L85" t="str">
        <f t="shared" si="1"/>
        <v>2107–2108</v>
      </c>
    </row>
    <row r="86" spans="12:12" x14ac:dyDescent="0.25">
      <c r="L86" t="str">
        <f t="shared" si="1"/>
        <v>2108–2109</v>
      </c>
    </row>
    <row r="87" spans="12:12" x14ac:dyDescent="0.25">
      <c r="L87" t="str">
        <f t="shared" si="1"/>
        <v>2109–2110</v>
      </c>
    </row>
    <row r="88" spans="12:12" x14ac:dyDescent="0.25">
      <c r="L88" t="str">
        <f t="shared" si="1"/>
        <v>2110–2111</v>
      </c>
    </row>
    <row r="89" spans="12:12" x14ac:dyDescent="0.25">
      <c r="L89" t="str">
        <f t="shared" si="1"/>
        <v>2111–2112</v>
      </c>
    </row>
    <row r="90" spans="12:12" x14ac:dyDescent="0.25">
      <c r="L90" t="str">
        <f t="shared" si="1"/>
        <v>2112–2113</v>
      </c>
    </row>
    <row r="91" spans="12:12" x14ac:dyDescent="0.25">
      <c r="L91" t="str">
        <f t="shared" si="1"/>
        <v>2113–2114</v>
      </c>
    </row>
    <row r="92" spans="12:12" x14ac:dyDescent="0.25">
      <c r="L92" t="str">
        <f t="shared" si="1"/>
        <v>2114–2115</v>
      </c>
    </row>
    <row r="93" spans="12:12" x14ac:dyDescent="0.25">
      <c r="L93" t="str">
        <f t="shared" si="1"/>
        <v>2115–2116</v>
      </c>
    </row>
    <row r="94" spans="12:12" x14ac:dyDescent="0.25">
      <c r="L94" t="str">
        <f t="shared" si="1"/>
        <v>2116–2117</v>
      </c>
    </row>
    <row r="95" spans="12:12" x14ac:dyDescent="0.25">
      <c r="L95" t="str">
        <f t="shared" si="1"/>
        <v>2117–2118</v>
      </c>
    </row>
    <row r="96" spans="12:12" x14ac:dyDescent="0.25">
      <c r="L96" t="str">
        <f t="shared" si="1"/>
        <v>2118–2119</v>
      </c>
    </row>
    <row r="97" spans="12:12" x14ac:dyDescent="0.25">
      <c r="L97" t="str">
        <f t="shared" si="1"/>
        <v>2119–2120</v>
      </c>
    </row>
    <row r="98" spans="12:12" x14ac:dyDescent="0.25">
      <c r="L98" t="str">
        <f t="shared" si="1"/>
        <v>2120–2121</v>
      </c>
    </row>
    <row r="99" spans="12:12" x14ac:dyDescent="0.25">
      <c r="L99" t="str">
        <f t="shared" si="1"/>
        <v>2121–2122</v>
      </c>
    </row>
    <row r="100" spans="12:12" x14ac:dyDescent="0.25">
      <c r="L100" t="str">
        <f t="shared" si="1"/>
        <v>2122–2123</v>
      </c>
    </row>
    <row r="101" spans="12:12" x14ac:dyDescent="0.25">
      <c r="L101" t="str">
        <f t="shared" si="1"/>
        <v>2123–2124</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rgb="FFFFFF00"/>
  </sheetPr>
  <dimension ref="A1:K654"/>
  <sheetViews>
    <sheetView workbookViewId="0">
      <pane xSplit="1" ySplit="1" topLeftCell="B2" activePane="bottomRight" state="frozen"/>
      <selection activeCell="E17" sqref="E17:F19"/>
      <selection pane="topRight" activeCell="E17" sqref="E17:F19"/>
      <selection pane="bottomLeft" activeCell="E17" sqref="E17:F19"/>
      <selection pane="bottomRight" activeCell="E17" sqref="E17:F19"/>
    </sheetView>
  </sheetViews>
  <sheetFormatPr defaultRowHeight="15" x14ac:dyDescent="0.25"/>
  <cols>
    <col min="1" max="1" width="7.28515625" bestFit="1" customWidth="1"/>
    <col min="2" max="2" width="34.85546875" bestFit="1" customWidth="1"/>
    <col min="3" max="3" width="5.28515625" bestFit="1" customWidth="1"/>
    <col min="4" max="4" width="33.42578125" bestFit="1" customWidth="1"/>
    <col min="5" max="5" width="8.7109375" customWidth="1"/>
    <col min="6" max="9" width="5.28515625" bestFit="1" customWidth="1"/>
    <col min="10" max="10" width="12.28515625" bestFit="1" customWidth="1"/>
    <col min="11" max="11" width="10.5703125" bestFit="1" customWidth="1"/>
  </cols>
  <sheetData>
    <row r="1" spans="1:11" x14ac:dyDescent="0.25">
      <c r="A1" s="7" t="s">
        <v>65</v>
      </c>
      <c r="B1" s="7" t="s">
        <v>66</v>
      </c>
      <c r="C1" s="7" t="s">
        <v>67</v>
      </c>
      <c r="D1" s="7" t="s">
        <v>68</v>
      </c>
      <c r="E1" s="7" t="s">
        <v>69</v>
      </c>
      <c r="F1" s="7" t="s">
        <v>70</v>
      </c>
      <c r="G1" s="7" t="s">
        <v>71</v>
      </c>
      <c r="H1" s="7" t="s">
        <v>72</v>
      </c>
      <c r="I1" s="7" t="s">
        <v>73</v>
      </c>
      <c r="J1" s="7" t="s">
        <v>74</v>
      </c>
      <c r="K1" s="7" t="s">
        <v>75</v>
      </c>
    </row>
    <row r="2" spans="1:11" x14ac:dyDescent="0.25">
      <c r="A2" s="120" t="s">
        <v>76</v>
      </c>
      <c r="B2" s="120" t="s">
        <v>77</v>
      </c>
      <c r="C2" s="120" t="s">
        <v>78</v>
      </c>
      <c r="D2" s="120" t="s">
        <v>77</v>
      </c>
      <c r="E2" s="120" t="s">
        <v>51</v>
      </c>
      <c r="F2" s="120" t="s">
        <v>79</v>
      </c>
      <c r="G2" s="120" t="s">
        <v>80</v>
      </c>
      <c r="H2" s="120" t="s">
        <v>76</v>
      </c>
      <c r="I2" s="120" t="s">
        <v>76</v>
      </c>
      <c r="J2" s="120" t="s">
        <v>81</v>
      </c>
      <c r="K2" s="120" t="s">
        <v>82</v>
      </c>
    </row>
    <row r="3" spans="1:11" x14ac:dyDescent="0.25">
      <c r="A3" s="120" t="s">
        <v>83</v>
      </c>
      <c r="B3" s="120" t="s">
        <v>84</v>
      </c>
      <c r="C3" s="120" t="s">
        <v>85</v>
      </c>
      <c r="D3" s="120" t="s">
        <v>23</v>
      </c>
      <c r="E3" s="120" t="s">
        <v>51</v>
      </c>
      <c r="F3" s="120" t="s">
        <v>76</v>
      </c>
      <c r="G3" s="120" t="s">
        <v>76</v>
      </c>
      <c r="H3" s="120" t="s">
        <v>76</v>
      </c>
      <c r="I3" s="120" t="s">
        <v>76</v>
      </c>
      <c r="J3" s="120" t="s">
        <v>86</v>
      </c>
      <c r="K3" s="120" t="s">
        <v>82</v>
      </c>
    </row>
    <row r="4" spans="1:11" x14ac:dyDescent="0.25">
      <c r="A4" s="120" t="s">
        <v>87</v>
      </c>
      <c r="B4" s="120" t="s">
        <v>88</v>
      </c>
      <c r="C4" s="120" t="s">
        <v>85</v>
      </c>
      <c r="D4" s="120" t="s">
        <v>23</v>
      </c>
      <c r="E4" s="120" t="s">
        <v>51</v>
      </c>
      <c r="F4" s="120" t="s">
        <v>76</v>
      </c>
      <c r="G4" s="120" t="s">
        <v>76</v>
      </c>
      <c r="H4" s="120" t="s">
        <v>76</v>
      </c>
      <c r="I4" s="120" t="s">
        <v>76</v>
      </c>
      <c r="J4" s="120" t="s">
        <v>89</v>
      </c>
      <c r="K4" s="120" t="s">
        <v>82</v>
      </c>
    </row>
    <row r="5" spans="1:11" x14ac:dyDescent="0.25">
      <c r="A5" s="120" t="s">
        <v>90</v>
      </c>
      <c r="B5" s="120" t="s">
        <v>91</v>
      </c>
      <c r="C5" s="120" t="s">
        <v>85</v>
      </c>
      <c r="D5" s="120" t="s">
        <v>23</v>
      </c>
      <c r="E5" s="120" t="s">
        <v>51</v>
      </c>
      <c r="F5" s="120" t="s">
        <v>76</v>
      </c>
      <c r="G5" s="120" t="s">
        <v>76</v>
      </c>
      <c r="H5" s="120" t="s">
        <v>76</v>
      </c>
      <c r="I5" s="120" t="s">
        <v>76</v>
      </c>
      <c r="J5" s="120" t="s">
        <v>89</v>
      </c>
      <c r="K5" s="120" t="s">
        <v>82</v>
      </c>
    </row>
    <row r="6" spans="1:11" x14ac:dyDescent="0.25">
      <c r="A6" s="120" t="s">
        <v>92</v>
      </c>
      <c r="B6" s="120" t="s">
        <v>93</v>
      </c>
      <c r="C6" s="120" t="s">
        <v>85</v>
      </c>
      <c r="D6" s="120" t="s">
        <v>23</v>
      </c>
      <c r="E6" s="120" t="s">
        <v>51</v>
      </c>
      <c r="F6" s="120" t="s">
        <v>76</v>
      </c>
      <c r="G6" s="120" t="s">
        <v>76</v>
      </c>
      <c r="H6" s="120" t="s">
        <v>76</v>
      </c>
      <c r="I6" s="120" t="s">
        <v>76</v>
      </c>
      <c r="J6" s="120" t="s">
        <v>89</v>
      </c>
      <c r="K6" s="120" t="s">
        <v>82</v>
      </c>
    </row>
    <row r="7" spans="1:11" x14ac:dyDescent="0.25">
      <c r="A7" s="120" t="s">
        <v>94</v>
      </c>
      <c r="B7" s="120" t="s">
        <v>95</v>
      </c>
      <c r="C7" s="120" t="s">
        <v>85</v>
      </c>
      <c r="D7" s="120" t="s">
        <v>23</v>
      </c>
      <c r="E7" s="120" t="s">
        <v>51</v>
      </c>
      <c r="F7" s="120" t="s">
        <v>76</v>
      </c>
      <c r="G7" s="120" t="s">
        <v>76</v>
      </c>
      <c r="H7" s="120" t="s">
        <v>76</v>
      </c>
      <c r="I7" s="120" t="s">
        <v>76</v>
      </c>
      <c r="J7" s="120" t="s">
        <v>96</v>
      </c>
      <c r="K7" s="120" t="s">
        <v>82</v>
      </c>
    </row>
    <row r="8" spans="1:11" x14ac:dyDescent="0.25">
      <c r="A8" s="120" t="s">
        <v>97</v>
      </c>
      <c r="B8" s="120" t="s">
        <v>98</v>
      </c>
      <c r="C8" s="120" t="s">
        <v>85</v>
      </c>
      <c r="D8" s="120" t="s">
        <v>23</v>
      </c>
      <c r="E8" s="120" t="s">
        <v>51</v>
      </c>
      <c r="F8" s="120" t="s">
        <v>76</v>
      </c>
      <c r="G8" s="120" t="s">
        <v>76</v>
      </c>
      <c r="H8" s="120" t="s">
        <v>76</v>
      </c>
      <c r="I8" s="120" t="s">
        <v>76</v>
      </c>
      <c r="J8" s="120" t="s">
        <v>96</v>
      </c>
      <c r="K8" s="120" t="s">
        <v>82</v>
      </c>
    </row>
    <row r="9" spans="1:11" x14ac:dyDescent="0.25">
      <c r="A9" s="120" t="s">
        <v>99</v>
      </c>
      <c r="B9" s="120" t="s">
        <v>100</v>
      </c>
      <c r="C9" s="120" t="s">
        <v>85</v>
      </c>
      <c r="D9" s="120" t="s">
        <v>23</v>
      </c>
      <c r="E9" s="120" t="s">
        <v>51</v>
      </c>
      <c r="F9" s="120" t="s">
        <v>76</v>
      </c>
      <c r="G9" s="120" t="s">
        <v>76</v>
      </c>
      <c r="H9" s="120" t="s">
        <v>76</v>
      </c>
      <c r="I9" s="120" t="s">
        <v>76</v>
      </c>
      <c r="J9" s="120" t="s">
        <v>96</v>
      </c>
      <c r="K9" s="120" t="s">
        <v>82</v>
      </c>
    </row>
    <row r="10" spans="1:11" x14ac:dyDescent="0.25">
      <c r="A10" s="120" t="s">
        <v>101</v>
      </c>
      <c r="B10" s="120" t="s">
        <v>102</v>
      </c>
      <c r="C10" s="120" t="s">
        <v>85</v>
      </c>
      <c r="D10" s="120" t="s">
        <v>23</v>
      </c>
      <c r="E10" s="120" t="s">
        <v>51</v>
      </c>
      <c r="F10" s="120" t="s">
        <v>76</v>
      </c>
      <c r="G10" s="120" t="s">
        <v>76</v>
      </c>
      <c r="H10" s="120" t="s">
        <v>76</v>
      </c>
      <c r="I10" s="120" t="s">
        <v>76</v>
      </c>
      <c r="J10" s="120" t="s">
        <v>86</v>
      </c>
      <c r="K10" s="120" t="s">
        <v>82</v>
      </c>
    </row>
    <row r="11" spans="1:11" x14ac:dyDescent="0.25">
      <c r="A11" s="120" t="s">
        <v>103</v>
      </c>
      <c r="B11" s="120" t="s">
        <v>104</v>
      </c>
      <c r="C11" s="120" t="s">
        <v>85</v>
      </c>
      <c r="D11" s="120" t="s">
        <v>23</v>
      </c>
      <c r="E11" s="120" t="s">
        <v>51</v>
      </c>
      <c r="F11" s="120" t="s">
        <v>76</v>
      </c>
      <c r="G11" s="120" t="s">
        <v>76</v>
      </c>
      <c r="H11" s="120" t="s">
        <v>76</v>
      </c>
      <c r="I11" s="120" t="s">
        <v>76</v>
      </c>
      <c r="J11" s="120" t="s">
        <v>89</v>
      </c>
      <c r="K11" s="120" t="s">
        <v>82</v>
      </c>
    </row>
    <row r="12" spans="1:11" x14ac:dyDescent="0.25">
      <c r="A12" s="120" t="s">
        <v>105</v>
      </c>
      <c r="B12" s="120" t="s">
        <v>106</v>
      </c>
      <c r="C12" s="120" t="s">
        <v>85</v>
      </c>
      <c r="D12" s="120" t="s">
        <v>23</v>
      </c>
      <c r="E12" s="120" t="s">
        <v>51</v>
      </c>
      <c r="F12" s="120" t="s">
        <v>76</v>
      </c>
      <c r="G12" s="120" t="s">
        <v>76</v>
      </c>
      <c r="H12" s="120" t="s">
        <v>76</v>
      </c>
      <c r="I12" s="120" t="s">
        <v>76</v>
      </c>
      <c r="J12" s="120" t="s">
        <v>81</v>
      </c>
      <c r="K12" s="120" t="s">
        <v>82</v>
      </c>
    </row>
    <row r="13" spans="1:11" x14ac:dyDescent="0.25">
      <c r="A13" s="120" t="s">
        <v>107</v>
      </c>
      <c r="B13" s="120" t="s">
        <v>108</v>
      </c>
      <c r="C13" s="120" t="s">
        <v>85</v>
      </c>
      <c r="D13" s="120" t="s">
        <v>23</v>
      </c>
      <c r="E13" s="120" t="s">
        <v>51</v>
      </c>
      <c r="F13" s="120" t="s">
        <v>76</v>
      </c>
      <c r="G13" s="120" t="s">
        <v>76</v>
      </c>
      <c r="H13" s="120" t="s">
        <v>76</v>
      </c>
      <c r="I13" s="120" t="s">
        <v>76</v>
      </c>
      <c r="J13" s="120" t="s">
        <v>89</v>
      </c>
      <c r="K13" s="120" t="s">
        <v>109</v>
      </c>
    </row>
    <row r="14" spans="1:11" x14ac:dyDescent="0.25">
      <c r="A14" s="120" t="s">
        <v>110</v>
      </c>
      <c r="B14" s="120" t="s">
        <v>111</v>
      </c>
      <c r="C14" s="120" t="s">
        <v>85</v>
      </c>
      <c r="D14" s="120" t="s">
        <v>23</v>
      </c>
      <c r="E14" s="120" t="s">
        <v>51</v>
      </c>
      <c r="F14" s="120" t="s">
        <v>76</v>
      </c>
      <c r="G14" s="120" t="s">
        <v>76</v>
      </c>
      <c r="H14" s="120" t="s">
        <v>76</v>
      </c>
      <c r="I14" s="120" t="s">
        <v>76</v>
      </c>
      <c r="J14" s="120" t="s">
        <v>89</v>
      </c>
      <c r="K14" s="120" t="s">
        <v>109</v>
      </c>
    </row>
    <row r="15" spans="1:11" x14ac:dyDescent="0.25">
      <c r="A15" s="120" t="s">
        <v>112</v>
      </c>
      <c r="B15" s="120" t="s">
        <v>113</v>
      </c>
      <c r="C15" s="120" t="s">
        <v>85</v>
      </c>
      <c r="D15" s="120" t="s">
        <v>23</v>
      </c>
      <c r="E15" s="120" t="s">
        <v>51</v>
      </c>
      <c r="F15" s="120" t="s">
        <v>76</v>
      </c>
      <c r="G15" s="120" t="s">
        <v>76</v>
      </c>
      <c r="H15" s="120" t="s">
        <v>76</v>
      </c>
      <c r="I15" s="120" t="s">
        <v>76</v>
      </c>
      <c r="J15" s="120" t="s">
        <v>89</v>
      </c>
      <c r="K15" s="120" t="s">
        <v>82</v>
      </c>
    </row>
    <row r="16" spans="1:11" x14ac:dyDescent="0.25">
      <c r="A16" s="120" t="s">
        <v>114</v>
      </c>
      <c r="B16" s="120" t="s">
        <v>115</v>
      </c>
      <c r="C16" s="120" t="s">
        <v>85</v>
      </c>
      <c r="D16" s="120" t="s">
        <v>23</v>
      </c>
      <c r="E16" s="120" t="s">
        <v>51</v>
      </c>
      <c r="F16" s="120" t="s">
        <v>76</v>
      </c>
      <c r="G16" s="120" t="s">
        <v>76</v>
      </c>
      <c r="H16" s="120" t="s">
        <v>76</v>
      </c>
      <c r="I16" s="120" t="s">
        <v>76</v>
      </c>
      <c r="J16" s="120" t="s">
        <v>116</v>
      </c>
      <c r="K16" s="120" t="s">
        <v>82</v>
      </c>
    </row>
    <row r="17" spans="1:11" x14ac:dyDescent="0.25">
      <c r="A17" s="120" t="s">
        <v>117</v>
      </c>
      <c r="B17" s="120" t="s">
        <v>118</v>
      </c>
      <c r="C17" s="120" t="s">
        <v>85</v>
      </c>
      <c r="D17" s="120" t="s">
        <v>23</v>
      </c>
      <c r="E17" s="120" t="s">
        <v>51</v>
      </c>
      <c r="F17" s="120" t="s">
        <v>76</v>
      </c>
      <c r="G17" s="120" t="s">
        <v>76</v>
      </c>
      <c r="H17" s="120" t="s">
        <v>76</v>
      </c>
      <c r="I17" s="120" t="s">
        <v>76</v>
      </c>
      <c r="J17" s="120" t="s">
        <v>81</v>
      </c>
      <c r="K17" s="120" t="s">
        <v>82</v>
      </c>
    </row>
    <row r="18" spans="1:11" x14ac:dyDescent="0.25">
      <c r="A18" s="120" t="s">
        <v>119</v>
      </c>
      <c r="B18" s="120" t="s">
        <v>120</v>
      </c>
      <c r="C18" s="120" t="s">
        <v>85</v>
      </c>
      <c r="D18" s="120" t="s">
        <v>23</v>
      </c>
      <c r="E18" s="120" t="s">
        <v>51</v>
      </c>
      <c r="F18" s="120" t="s">
        <v>76</v>
      </c>
      <c r="G18" s="120" t="s">
        <v>76</v>
      </c>
      <c r="H18" s="120" t="s">
        <v>76</v>
      </c>
      <c r="I18" s="120" t="s">
        <v>76</v>
      </c>
      <c r="J18" s="120" t="s">
        <v>81</v>
      </c>
      <c r="K18" s="120" t="s">
        <v>82</v>
      </c>
    </row>
    <row r="19" spans="1:11" x14ac:dyDescent="0.25">
      <c r="A19" s="120" t="s">
        <v>121</v>
      </c>
      <c r="B19" s="120" t="s">
        <v>122</v>
      </c>
      <c r="C19" s="120" t="s">
        <v>85</v>
      </c>
      <c r="D19" s="120" t="s">
        <v>23</v>
      </c>
      <c r="E19" s="120" t="s">
        <v>51</v>
      </c>
      <c r="F19" s="120" t="s">
        <v>76</v>
      </c>
      <c r="G19" s="120" t="s">
        <v>76</v>
      </c>
      <c r="H19" s="120" t="s">
        <v>76</v>
      </c>
      <c r="I19" s="120" t="s">
        <v>76</v>
      </c>
      <c r="J19" s="120" t="s">
        <v>81</v>
      </c>
      <c r="K19" s="120" t="s">
        <v>82</v>
      </c>
    </row>
    <row r="20" spans="1:11" x14ac:dyDescent="0.25">
      <c r="A20" s="120" t="s">
        <v>123</v>
      </c>
      <c r="B20" s="120" t="s">
        <v>124</v>
      </c>
      <c r="C20" s="120" t="s">
        <v>85</v>
      </c>
      <c r="D20" s="120" t="s">
        <v>23</v>
      </c>
      <c r="E20" s="120" t="s">
        <v>51</v>
      </c>
      <c r="F20" s="120" t="s">
        <v>76</v>
      </c>
      <c r="G20" s="120" t="s">
        <v>76</v>
      </c>
      <c r="H20" s="120" t="s">
        <v>76</v>
      </c>
      <c r="I20" s="120" t="s">
        <v>76</v>
      </c>
      <c r="J20" s="120" t="s">
        <v>86</v>
      </c>
      <c r="K20" s="120" t="s">
        <v>82</v>
      </c>
    </row>
    <row r="21" spans="1:11" x14ac:dyDescent="0.25">
      <c r="A21" s="120" t="s">
        <v>125</v>
      </c>
      <c r="B21" s="120" t="s">
        <v>126</v>
      </c>
      <c r="C21" s="120" t="s">
        <v>85</v>
      </c>
      <c r="D21" s="120" t="s">
        <v>23</v>
      </c>
      <c r="E21" s="120" t="s">
        <v>51</v>
      </c>
      <c r="F21" s="120" t="s">
        <v>76</v>
      </c>
      <c r="G21" s="120" t="s">
        <v>76</v>
      </c>
      <c r="H21" s="120" t="s">
        <v>76</v>
      </c>
      <c r="I21" s="120" t="s">
        <v>76</v>
      </c>
      <c r="J21" s="120" t="s">
        <v>127</v>
      </c>
      <c r="K21" s="120" t="s">
        <v>82</v>
      </c>
    </row>
    <row r="22" spans="1:11" x14ac:dyDescent="0.25">
      <c r="A22" s="120" t="s">
        <v>128</v>
      </c>
      <c r="B22" s="120" t="s">
        <v>129</v>
      </c>
      <c r="C22" s="120" t="s">
        <v>85</v>
      </c>
      <c r="D22" s="120" t="s">
        <v>23</v>
      </c>
      <c r="E22" s="120" t="s">
        <v>51</v>
      </c>
      <c r="F22" s="120" t="s">
        <v>76</v>
      </c>
      <c r="G22" s="120" t="s">
        <v>76</v>
      </c>
      <c r="H22" s="120" t="s">
        <v>76</v>
      </c>
      <c r="I22" s="120" t="s">
        <v>76</v>
      </c>
      <c r="J22" s="120" t="s">
        <v>130</v>
      </c>
      <c r="K22" s="120" t="s">
        <v>82</v>
      </c>
    </row>
    <row r="23" spans="1:11" x14ac:dyDescent="0.25">
      <c r="A23" s="120" t="s">
        <v>131</v>
      </c>
      <c r="B23" s="120" t="s">
        <v>132</v>
      </c>
      <c r="C23" s="120" t="s">
        <v>85</v>
      </c>
      <c r="D23" s="120" t="s">
        <v>23</v>
      </c>
      <c r="E23" s="120" t="s">
        <v>51</v>
      </c>
      <c r="F23" s="120" t="s">
        <v>76</v>
      </c>
      <c r="G23" s="120" t="s">
        <v>76</v>
      </c>
      <c r="H23" s="120" t="s">
        <v>76</v>
      </c>
      <c r="I23" s="120" t="s">
        <v>76</v>
      </c>
      <c r="J23" s="120" t="s">
        <v>81</v>
      </c>
      <c r="K23" s="120" t="s">
        <v>82</v>
      </c>
    </row>
    <row r="24" spans="1:11" x14ac:dyDescent="0.25">
      <c r="A24" s="120" t="s">
        <v>133</v>
      </c>
      <c r="B24" s="120" t="s">
        <v>134</v>
      </c>
      <c r="C24" s="120" t="s">
        <v>85</v>
      </c>
      <c r="D24" s="120" t="s">
        <v>23</v>
      </c>
      <c r="E24" s="120" t="s">
        <v>51</v>
      </c>
      <c r="F24" s="120" t="s">
        <v>76</v>
      </c>
      <c r="G24" s="120" t="s">
        <v>76</v>
      </c>
      <c r="H24" s="120" t="s">
        <v>76</v>
      </c>
      <c r="I24" s="120" t="s">
        <v>76</v>
      </c>
      <c r="J24" s="120" t="s">
        <v>86</v>
      </c>
      <c r="K24" s="120" t="s">
        <v>82</v>
      </c>
    </row>
    <row r="25" spans="1:11" x14ac:dyDescent="0.25">
      <c r="A25" s="120" t="s">
        <v>135</v>
      </c>
      <c r="B25" s="120" t="s">
        <v>136</v>
      </c>
      <c r="C25" s="120" t="s">
        <v>85</v>
      </c>
      <c r="D25" s="120" t="s">
        <v>23</v>
      </c>
      <c r="E25" s="120" t="s">
        <v>51</v>
      </c>
      <c r="F25" s="120" t="s">
        <v>76</v>
      </c>
      <c r="G25" s="120" t="s">
        <v>76</v>
      </c>
      <c r="H25" s="120" t="s">
        <v>76</v>
      </c>
      <c r="I25" s="120" t="s">
        <v>76</v>
      </c>
      <c r="J25" s="120" t="s">
        <v>81</v>
      </c>
      <c r="K25" s="120" t="s">
        <v>82</v>
      </c>
    </row>
    <row r="26" spans="1:11" x14ac:dyDescent="0.25">
      <c r="A26" s="120" t="s">
        <v>137</v>
      </c>
      <c r="B26" s="120" t="s">
        <v>138</v>
      </c>
      <c r="C26" s="120" t="s">
        <v>85</v>
      </c>
      <c r="D26" s="120" t="s">
        <v>23</v>
      </c>
      <c r="E26" s="120" t="s">
        <v>51</v>
      </c>
      <c r="F26" s="120" t="s">
        <v>76</v>
      </c>
      <c r="G26" s="120" t="s">
        <v>76</v>
      </c>
      <c r="H26" s="120" t="s">
        <v>76</v>
      </c>
      <c r="I26" s="120" t="s">
        <v>76</v>
      </c>
      <c r="J26" s="120" t="s">
        <v>86</v>
      </c>
      <c r="K26" s="120" t="s">
        <v>82</v>
      </c>
    </row>
    <row r="27" spans="1:11" x14ac:dyDescent="0.25">
      <c r="A27" s="120" t="s">
        <v>139</v>
      </c>
      <c r="B27" s="120" t="s">
        <v>140</v>
      </c>
      <c r="C27" s="120" t="s">
        <v>85</v>
      </c>
      <c r="D27" s="120" t="s">
        <v>23</v>
      </c>
      <c r="E27" s="120" t="s">
        <v>51</v>
      </c>
      <c r="F27" s="120" t="s">
        <v>76</v>
      </c>
      <c r="G27" s="120" t="s">
        <v>76</v>
      </c>
      <c r="H27" s="120" t="s">
        <v>76</v>
      </c>
      <c r="I27" s="120" t="s">
        <v>76</v>
      </c>
      <c r="J27" s="120" t="s">
        <v>81</v>
      </c>
      <c r="K27" s="120" t="s">
        <v>82</v>
      </c>
    </row>
    <row r="28" spans="1:11" x14ac:dyDescent="0.25">
      <c r="A28" s="120" t="s">
        <v>141</v>
      </c>
      <c r="B28" s="120" t="s">
        <v>142</v>
      </c>
      <c r="C28" s="120" t="s">
        <v>85</v>
      </c>
      <c r="D28" s="120" t="s">
        <v>23</v>
      </c>
      <c r="E28" s="120" t="s">
        <v>51</v>
      </c>
      <c r="F28" s="120" t="s">
        <v>76</v>
      </c>
      <c r="G28" s="120" t="s">
        <v>76</v>
      </c>
      <c r="H28" s="120" t="s">
        <v>76</v>
      </c>
      <c r="I28" s="120" t="s">
        <v>76</v>
      </c>
      <c r="J28" s="120" t="s">
        <v>81</v>
      </c>
      <c r="K28" s="120" t="s">
        <v>82</v>
      </c>
    </row>
    <row r="29" spans="1:11" x14ac:dyDescent="0.25">
      <c r="A29" s="120" t="s">
        <v>143</v>
      </c>
      <c r="B29" s="120" t="s">
        <v>144</v>
      </c>
      <c r="C29" s="120" t="s">
        <v>85</v>
      </c>
      <c r="D29" s="120" t="s">
        <v>23</v>
      </c>
      <c r="E29" s="120" t="s">
        <v>51</v>
      </c>
      <c r="F29" s="120" t="s">
        <v>76</v>
      </c>
      <c r="G29" s="120" t="s">
        <v>76</v>
      </c>
      <c r="H29" s="120" t="s">
        <v>76</v>
      </c>
      <c r="I29" s="120" t="s">
        <v>76</v>
      </c>
      <c r="J29" s="120" t="s">
        <v>86</v>
      </c>
      <c r="K29" s="120" t="s">
        <v>82</v>
      </c>
    </row>
    <row r="30" spans="1:11" x14ac:dyDescent="0.25">
      <c r="A30" s="120" t="s">
        <v>145</v>
      </c>
      <c r="B30" s="120" t="s">
        <v>146</v>
      </c>
      <c r="C30" s="120" t="s">
        <v>85</v>
      </c>
      <c r="D30" s="120" t="s">
        <v>23</v>
      </c>
      <c r="E30" s="120" t="s">
        <v>51</v>
      </c>
      <c r="F30" s="120" t="s">
        <v>76</v>
      </c>
      <c r="G30" s="120" t="s">
        <v>76</v>
      </c>
      <c r="H30" s="120" t="s">
        <v>76</v>
      </c>
      <c r="I30" s="120" t="s">
        <v>76</v>
      </c>
      <c r="J30" s="120" t="s">
        <v>86</v>
      </c>
      <c r="K30" s="120" t="s">
        <v>82</v>
      </c>
    </row>
    <row r="31" spans="1:11" x14ac:dyDescent="0.25">
      <c r="A31" s="120" t="s">
        <v>147</v>
      </c>
      <c r="B31" s="120" t="s">
        <v>148</v>
      </c>
      <c r="C31" s="120" t="s">
        <v>85</v>
      </c>
      <c r="D31" s="120" t="s">
        <v>23</v>
      </c>
      <c r="E31" s="120" t="s">
        <v>51</v>
      </c>
      <c r="F31" s="120" t="s">
        <v>76</v>
      </c>
      <c r="G31" s="120" t="s">
        <v>76</v>
      </c>
      <c r="H31" s="120" t="s">
        <v>76</v>
      </c>
      <c r="I31" s="120" t="s">
        <v>76</v>
      </c>
      <c r="J31" s="120" t="s">
        <v>86</v>
      </c>
      <c r="K31" s="120" t="s">
        <v>82</v>
      </c>
    </row>
    <row r="32" spans="1:11" x14ac:dyDescent="0.25">
      <c r="A32" s="120" t="s">
        <v>149</v>
      </c>
      <c r="B32" s="120" t="s">
        <v>150</v>
      </c>
      <c r="C32" s="120" t="s">
        <v>85</v>
      </c>
      <c r="D32" s="120" t="s">
        <v>23</v>
      </c>
      <c r="E32" s="120" t="s">
        <v>51</v>
      </c>
      <c r="F32" s="120" t="s">
        <v>76</v>
      </c>
      <c r="G32" s="120" t="s">
        <v>76</v>
      </c>
      <c r="H32" s="120" t="s">
        <v>76</v>
      </c>
      <c r="I32" s="120" t="s">
        <v>76</v>
      </c>
      <c r="J32" s="120" t="s">
        <v>86</v>
      </c>
      <c r="K32" s="120" t="s">
        <v>82</v>
      </c>
    </row>
    <row r="33" spans="1:11" x14ac:dyDescent="0.25">
      <c r="A33" s="120" t="s">
        <v>151</v>
      </c>
      <c r="B33" s="120" t="s">
        <v>152</v>
      </c>
      <c r="C33" s="120" t="s">
        <v>85</v>
      </c>
      <c r="D33" s="120" t="s">
        <v>23</v>
      </c>
      <c r="E33" s="120" t="s">
        <v>51</v>
      </c>
      <c r="F33" s="120" t="s">
        <v>76</v>
      </c>
      <c r="G33" s="120" t="s">
        <v>76</v>
      </c>
      <c r="H33" s="120" t="s">
        <v>76</v>
      </c>
      <c r="I33" s="120" t="s">
        <v>76</v>
      </c>
      <c r="J33" s="120" t="s">
        <v>86</v>
      </c>
      <c r="K33" s="120" t="s">
        <v>82</v>
      </c>
    </row>
    <row r="34" spans="1:11" x14ac:dyDescent="0.25">
      <c r="A34" s="120" t="s">
        <v>153</v>
      </c>
      <c r="B34" s="120" t="s">
        <v>154</v>
      </c>
      <c r="C34" s="120" t="s">
        <v>85</v>
      </c>
      <c r="D34" s="120" t="s">
        <v>23</v>
      </c>
      <c r="E34" s="120" t="s">
        <v>51</v>
      </c>
      <c r="F34" s="120" t="s">
        <v>76</v>
      </c>
      <c r="G34" s="120" t="s">
        <v>76</v>
      </c>
      <c r="H34" s="120" t="s">
        <v>76</v>
      </c>
      <c r="I34" s="120" t="s">
        <v>76</v>
      </c>
      <c r="J34" s="120" t="s">
        <v>89</v>
      </c>
      <c r="K34" s="120" t="s">
        <v>82</v>
      </c>
    </row>
    <row r="35" spans="1:11" x14ac:dyDescent="0.25">
      <c r="A35" s="120" t="s">
        <v>155</v>
      </c>
      <c r="B35" s="120" t="s">
        <v>156</v>
      </c>
      <c r="C35" s="120" t="s">
        <v>85</v>
      </c>
      <c r="D35" s="120" t="s">
        <v>23</v>
      </c>
      <c r="E35" s="120" t="s">
        <v>51</v>
      </c>
      <c r="F35" s="120" t="s">
        <v>76</v>
      </c>
      <c r="G35" s="120" t="s">
        <v>76</v>
      </c>
      <c r="H35" s="120" t="s">
        <v>76</v>
      </c>
      <c r="I35" s="120" t="s">
        <v>76</v>
      </c>
      <c r="J35" s="120" t="s">
        <v>96</v>
      </c>
      <c r="K35" s="120" t="s">
        <v>82</v>
      </c>
    </row>
    <row r="36" spans="1:11" x14ac:dyDescent="0.25">
      <c r="A36" s="120" t="s">
        <v>157</v>
      </c>
      <c r="B36" s="120" t="s">
        <v>158</v>
      </c>
      <c r="C36" s="120" t="s">
        <v>85</v>
      </c>
      <c r="D36" s="120" t="s">
        <v>159</v>
      </c>
      <c r="E36" s="120" t="s">
        <v>51</v>
      </c>
      <c r="F36" s="120" t="s">
        <v>76</v>
      </c>
      <c r="G36" s="120" t="s">
        <v>76</v>
      </c>
      <c r="H36" s="120" t="s">
        <v>76</v>
      </c>
      <c r="I36" s="120" t="s">
        <v>76</v>
      </c>
      <c r="J36" s="120" t="s">
        <v>160</v>
      </c>
      <c r="K36" s="120" t="s">
        <v>82</v>
      </c>
    </row>
    <row r="37" spans="1:11" x14ac:dyDescent="0.25">
      <c r="A37" s="120" t="s">
        <v>161</v>
      </c>
      <c r="B37" s="120" t="s">
        <v>162</v>
      </c>
      <c r="C37" s="120" t="s">
        <v>85</v>
      </c>
      <c r="D37" s="120" t="s">
        <v>23</v>
      </c>
      <c r="E37" s="120" t="s">
        <v>51</v>
      </c>
      <c r="F37" s="120" t="s">
        <v>76</v>
      </c>
      <c r="G37" s="120" t="s">
        <v>76</v>
      </c>
      <c r="H37" s="120" t="s">
        <v>76</v>
      </c>
      <c r="I37" s="120" t="s">
        <v>76</v>
      </c>
      <c r="J37" s="120" t="s">
        <v>163</v>
      </c>
      <c r="K37" s="120" t="s">
        <v>82</v>
      </c>
    </row>
    <row r="38" spans="1:11" x14ac:dyDescent="0.25">
      <c r="A38" s="120" t="s">
        <v>164</v>
      </c>
      <c r="B38" s="120" t="s">
        <v>165</v>
      </c>
      <c r="C38" s="120" t="s">
        <v>85</v>
      </c>
      <c r="D38" s="120" t="s">
        <v>23</v>
      </c>
      <c r="E38" s="120" t="s">
        <v>51</v>
      </c>
      <c r="F38" s="120" t="s">
        <v>76</v>
      </c>
      <c r="G38" s="120" t="s">
        <v>76</v>
      </c>
      <c r="H38" s="120" t="s">
        <v>76</v>
      </c>
      <c r="I38" s="120" t="s">
        <v>76</v>
      </c>
      <c r="J38" s="120" t="s">
        <v>166</v>
      </c>
      <c r="K38" s="120" t="s">
        <v>82</v>
      </c>
    </row>
    <row r="39" spans="1:11" x14ac:dyDescent="0.25">
      <c r="A39" s="120" t="s">
        <v>167</v>
      </c>
      <c r="B39" s="120" t="s">
        <v>168</v>
      </c>
      <c r="C39" s="120" t="s">
        <v>169</v>
      </c>
      <c r="D39" s="120" t="s">
        <v>170</v>
      </c>
      <c r="E39" s="120" t="s">
        <v>51</v>
      </c>
      <c r="F39" s="120" t="s">
        <v>76</v>
      </c>
      <c r="G39" s="120" t="s">
        <v>76</v>
      </c>
      <c r="H39" s="120" t="s">
        <v>76</v>
      </c>
      <c r="I39" s="120" t="s">
        <v>76</v>
      </c>
      <c r="J39" s="120" t="s">
        <v>171</v>
      </c>
      <c r="K39" s="120" t="s">
        <v>82</v>
      </c>
    </row>
    <row r="40" spans="1:11" x14ac:dyDescent="0.25">
      <c r="A40" s="120" t="s">
        <v>172</v>
      </c>
      <c r="B40" s="120" t="s">
        <v>173</v>
      </c>
      <c r="C40" s="120" t="s">
        <v>174</v>
      </c>
      <c r="D40" s="120" t="s">
        <v>24</v>
      </c>
      <c r="E40" s="120" t="s">
        <v>51</v>
      </c>
      <c r="F40" s="120" t="s">
        <v>76</v>
      </c>
      <c r="G40" s="120" t="s">
        <v>76</v>
      </c>
      <c r="H40" s="120" t="s">
        <v>76</v>
      </c>
      <c r="I40" s="120" t="s">
        <v>76</v>
      </c>
      <c r="J40" s="120" t="s">
        <v>171</v>
      </c>
      <c r="K40" s="120" t="s">
        <v>82</v>
      </c>
    </row>
    <row r="41" spans="1:11" x14ac:dyDescent="0.25">
      <c r="A41" s="120" t="s">
        <v>175</v>
      </c>
      <c r="B41" s="120" t="s">
        <v>176</v>
      </c>
      <c r="C41" s="120" t="s">
        <v>177</v>
      </c>
      <c r="D41" s="120" t="s">
        <v>178</v>
      </c>
      <c r="E41" s="120" t="s">
        <v>51</v>
      </c>
      <c r="F41" s="120" t="s">
        <v>76</v>
      </c>
      <c r="G41" s="120" t="s">
        <v>76</v>
      </c>
      <c r="H41" s="120" t="s">
        <v>76</v>
      </c>
      <c r="I41" s="120" t="s">
        <v>76</v>
      </c>
      <c r="J41" s="120" t="s">
        <v>160</v>
      </c>
      <c r="K41" s="120" t="s">
        <v>82</v>
      </c>
    </row>
    <row r="42" spans="1:11" x14ac:dyDescent="0.25">
      <c r="A42" s="120" t="s">
        <v>179</v>
      </c>
      <c r="B42" s="120" t="s">
        <v>180</v>
      </c>
      <c r="C42" s="120" t="s">
        <v>177</v>
      </c>
      <c r="D42" s="120" t="s">
        <v>178</v>
      </c>
      <c r="E42" s="120" t="s">
        <v>51</v>
      </c>
      <c r="F42" s="120" t="s">
        <v>76</v>
      </c>
      <c r="G42" s="120" t="s">
        <v>76</v>
      </c>
      <c r="H42" s="120" t="s">
        <v>76</v>
      </c>
      <c r="I42" s="120" t="s">
        <v>76</v>
      </c>
      <c r="J42" s="120" t="s">
        <v>160</v>
      </c>
      <c r="K42" s="120" t="s">
        <v>82</v>
      </c>
    </row>
    <row r="43" spans="1:11" x14ac:dyDescent="0.25">
      <c r="A43" s="120" t="s">
        <v>181</v>
      </c>
      <c r="B43" s="120" t="s">
        <v>182</v>
      </c>
      <c r="C43" s="120" t="s">
        <v>183</v>
      </c>
      <c r="D43" s="120" t="s">
        <v>25</v>
      </c>
      <c r="E43" s="120" t="s">
        <v>51</v>
      </c>
      <c r="F43" s="120" t="s">
        <v>76</v>
      </c>
      <c r="G43" s="120" t="s">
        <v>76</v>
      </c>
      <c r="H43" s="120" t="s">
        <v>76</v>
      </c>
      <c r="I43" s="120" t="s">
        <v>76</v>
      </c>
      <c r="J43" s="120" t="s">
        <v>184</v>
      </c>
      <c r="K43" s="120" t="s">
        <v>185</v>
      </c>
    </row>
    <row r="44" spans="1:11" x14ac:dyDescent="0.25">
      <c r="A44" s="120" t="s">
        <v>186</v>
      </c>
      <c r="B44" s="120" t="s">
        <v>187</v>
      </c>
      <c r="C44" s="120" t="s">
        <v>188</v>
      </c>
      <c r="D44" s="120" t="s">
        <v>189</v>
      </c>
      <c r="E44" s="120" t="s">
        <v>51</v>
      </c>
      <c r="F44" s="120" t="s">
        <v>76</v>
      </c>
      <c r="G44" s="120" t="s">
        <v>76</v>
      </c>
      <c r="H44" s="120" t="s">
        <v>76</v>
      </c>
      <c r="I44" s="120" t="s">
        <v>76</v>
      </c>
      <c r="J44" s="120" t="s">
        <v>160</v>
      </c>
      <c r="K44" s="120" t="s">
        <v>185</v>
      </c>
    </row>
    <row r="45" spans="1:11" x14ac:dyDescent="0.25">
      <c r="A45" s="120" t="s">
        <v>190</v>
      </c>
      <c r="B45" s="120" t="s">
        <v>191</v>
      </c>
      <c r="C45" s="120" t="s">
        <v>85</v>
      </c>
      <c r="D45" s="120" t="s">
        <v>23</v>
      </c>
      <c r="E45" s="120" t="s">
        <v>51</v>
      </c>
      <c r="F45" s="120" t="s">
        <v>76</v>
      </c>
      <c r="G45" s="120" t="s">
        <v>76</v>
      </c>
      <c r="H45" s="120" t="s">
        <v>76</v>
      </c>
      <c r="I45" s="120" t="s">
        <v>76</v>
      </c>
      <c r="J45" s="120" t="s">
        <v>127</v>
      </c>
      <c r="K45" s="120" t="s">
        <v>82</v>
      </c>
    </row>
    <row r="46" spans="1:11" x14ac:dyDescent="0.25">
      <c r="A46" s="120" t="s">
        <v>192</v>
      </c>
      <c r="B46" s="120" t="s">
        <v>193</v>
      </c>
      <c r="C46" s="120" t="s">
        <v>85</v>
      </c>
      <c r="D46" s="120" t="s">
        <v>23</v>
      </c>
      <c r="E46" s="120" t="s">
        <v>51</v>
      </c>
      <c r="F46" s="120" t="s">
        <v>76</v>
      </c>
      <c r="G46" s="120" t="s">
        <v>76</v>
      </c>
      <c r="H46" s="120" t="s">
        <v>76</v>
      </c>
      <c r="I46" s="120" t="s">
        <v>76</v>
      </c>
      <c r="J46" s="120" t="s">
        <v>194</v>
      </c>
      <c r="K46" s="120" t="s">
        <v>82</v>
      </c>
    </row>
    <row r="47" spans="1:11" x14ac:dyDescent="0.25">
      <c r="A47" s="120" t="s">
        <v>195</v>
      </c>
      <c r="B47" s="120" t="s">
        <v>196</v>
      </c>
      <c r="C47" s="120" t="s">
        <v>183</v>
      </c>
      <c r="D47" s="120" t="s">
        <v>25</v>
      </c>
      <c r="E47" s="120" t="s">
        <v>51</v>
      </c>
      <c r="F47" s="120" t="s">
        <v>76</v>
      </c>
      <c r="G47" s="120" t="s">
        <v>76</v>
      </c>
      <c r="H47" s="120" t="s">
        <v>76</v>
      </c>
      <c r="I47" s="120" t="s">
        <v>76</v>
      </c>
      <c r="J47" s="120" t="s">
        <v>184</v>
      </c>
      <c r="K47" s="120" t="s">
        <v>82</v>
      </c>
    </row>
    <row r="48" spans="1:11" x14ac:dyDescent="0.25">
      <c r="A48" s="120" t="s">
        <v>197</v>
      </c>
      <c r="B48" s="120" t="s">
        <v>198</v>
      </c>
      <c r="C48" s="120" t="s">
        <v>199</v>
      </c>
      <c r="D48" s="120" t="s">
        <v>200</v>
      </c>
      <c r="E48" s="120" t="s">
        <v>51</v>
      </c>
      <c r="F48" s="120" t="s">
        <v>76</v>
      </c>
      <c r="G48" s="120" t="s">
        <v>76</v>
      </c>
      <c r="H48" s="120" t="s">
        <v>76</v>
      </c>
      <c r="I48" s="120" t="s">
        <v>76</v>
      </c>
      <c r="J48" s="120" t="s">
        <v>160</v>
      </c>
      <c r="K48" s="120" t="s">
        <v>82</v>
      </c>
    </row>
    <row r="49" spans="1:11" x14ac:dyDescent="0.25">
      <c r="A49" s="120" t="s">
        <v>201</v>
      </c>
      <c r="B49" s="120" t="s">
        <v>202</v>
      </c>
      <c r="C49" s="120" t="s">
        <v>177</v>
      </c>
      <c r="D49" s="120" t="s">
        <v>178</v>
      </c>
      <c r="E49" s="120" t="s">
        <v>51</v>
      </c>
      <c r="F49" s="120" t="s">
        <v>76</v>
      </c>
      <c r="G49" s="120" t="s">
        <v>76</v>
      </c>
      <c r="H49" s="120" t="s">
        <v>76</v>
      </c>
      <c r="I49" s="120" t="s">
        <v>76</v>
      </c>
      <c r="J49" s="120" t="s">
        <v>160</v>
      </c>
      <c r="K49" s="120" t="s">
        <v>82</v>
      </c>
    </row>
    <row r="50" spans="1:11" x14ac:dyDescent="0.25">
      <c r="A50" s="120" t="s">
        <v>203</v>
      </c>
      <c r="B50" s="120" t="s">
        <v>204</v>
      </c>
      <c r="C50" s="120" t="s">
        <v>85</v>
      </c>
      <c r="D50" s="120" t="s">
        <v>23</v>
      </c>
      <c r="E50" s="120" t="s">
        <v>51</v>
      </c>
      <c r="F50" s="120" t="s">
        <v>76</v>
      </c>
      <c r="G50" s="120" t="s">
        <v>76</v>
      </c>
      <c r="H50" s="120" t="s">
        <v>76</v>
      </c>
      <c r="I50" s="120" t="s">
        <v>76</v>
      </c>
      <c r="J50" s="120" t="s">
        <v>86</v>
      </c>
      <c r="K50" s="120" t="s">
        <v>82</v>
      </c>
    </row>
    <row r="51" spans="1:11" x14ac:dyDescent="0.25">
      <c r="A51" s="120" t="s">
        <v>205</v>
      </c>
      <c r="B51" s="120" t="s">
        <v>206</v>
      </c>
      <c r="C51" s="120" t="s">
        <v>85</v>
      </c>
      <c r="D51" s="120" t="s">
        <v>23</v>
      </c>
      <c r="E51" s="120" t="s">
        <v>51</v>
      </c>
      <c r="F51" s="120" t="s">
        <v>76</v>
      </c>
      <c r="G51" s="120" t="s">
        <v>76</v>
      </c>
      <c r="H51" s="120" t="s">
        <v>76</v>
      </c>
      <c r="I51" s="120" t="s">
        <v>76</v>
      </c>
      <c r="J51" s="120" t="s">
        <v>86</v>
      </c>
      <c r="K51" s="120" t="s">
        <v>82</v>
      </c>
    </row>
    <row r="52" spans="1:11" x14ac:dyDescent="0.25">
      <c r="A52" s="120" t="s">
        <v>207</v>
      </c>
      <c r="B52" s="120" t="s">
        <v>208</v>
      </c>
      <c r="C52" s="120" t="s">
        <v>85</v>
      </c>
      <c r="D52" s="120" t="s">
        <v>23</v>
      </c>
      <c r="E52" s="120" t="s">
        <v>51</v>
      </c>
      <c r="F52" s="120" t="s">
        <v>76</v>
      </c>
      <c r="G52" s="120" t="s">
        <v>76</v>
      </c>
      <c r="H52" s="120" t="s">
        <v>76</v>
      </c>
      <c r="I52" s="120" t="s">
        <v>76</v>
      </c>
      <c r="J52" s="120" t="s">
        <v>86</v>
      </c>
      <c r="K52" s="120" t="s">
        <v>82</v>
      </c>
    </row>
    <row r="53" spans="1:11" x14ac:dyDescent="0.25">
      <c r="A53" s="120" t="s">
        <v>209</v>
      </c>
      <c r="B53" s="120" t="s">
        <v>210</v>
      </c>
      <c r="C53" s="120" t="s">
        <v>85</v>
      </c>
      <c r="D53" s="120" t="s">
        <v>23</v>
      </c>
      <c r="E53" s="120" t="s">
        <v>51</v>
      </c>
      <c r="F53" s="120" t="s">
        <v>76</v>
      </c>
      <c r="G53" s="120" t="s">
        <v>76</v>
      </c>
      <c r="H53" s="120" t="s">
        <v>76</v>
      </c>
      <c r="I53" s="120" t="s">
        <v>76</v>
      </c>
      <c r="J53" s="120" t="s">
        <v>86</v>
      </c>
      <c r="K53" s="120" t="s">
        <v>82</v>
      </c>
    </row>
    <row r="54" spans="1:11" x14ac:dyDescent="0.25">
      <c r="A54" s="120" t="s">
        <v>211</v>
      </c>
      <c r="B54" s="120" t="s">
        <v>212</v>
      </c>
      <c r="C54" s="120" t="s">
        <v>85</v>
      </c>
      <c r="D54" s="120" t="s">
        <v>23</v>
      </c>
      <c r="E54" s="120" t="s">
        <v>51</v>
      </c>
      <c r="F54" s="120" t="s">
        <v>76</v>
      </c>
      <c r="G54" s="120" t="s">
        <v>76</v>
      </c>
      <c r="H54" s="120" t="s">
        <v>76</v>
      </c>
      <c r="I54" s="120" t="s">
        <v>76</v>
      </c>
      <c r="J54" s="120" t="s">
        <v>89</v>
      </c>
      <c r="K54" s="120" t="s">
        <v>82</v>
      </c>
    </row>
    <row r="55" spans="1:11" x14ac:dyDescent="0.25">
      <c r="A55" s="120" t="s">
        <v>213</v>
      </c>
      <c r="B55" s="120" t="s">
        <v>214</v>
      </c>
      <c r="C55" s="120" t="s">
        <v>85</v>
      </c>
      <c r="D55" s="120" t="s">
        <v>23</v>
      </c>
      <c r="E55" s="120" t="s">
        <v>51</v>
      </c>
      <c r="F55" s="120" t="s">
        <v>76</v>
      </c>
      <c r="G55" s="120" t="s">
        <v>76</v>
      </c>
      <c r="H55" s="120" t="s">
        <v>76</v>
      </c>
      <c r="I55" s="120" t="s">
        <v>76</v>
      </c>
      <c r="J55" s="120" t="s">
        <v>89</v>
      </c>
      <c r="K55" s="120" t="s">
        <v>215</v>
      </c>
    </row>
    <row r="56" spans="1:11" x14ac:dyDescent="0.25">
      <c r="A56" s="120" t="s">
        <v>216</v>
      </c>
      <c r="B56" s="120" t="s">
        <v>217</v>
      </c>
      <c r="C56" s="120" t="s">
        <v>85</v>
      </c>
      <c r="D56" s="120" t="s">
        <v>23</v>
      </c>
      <c r="E56" s="120" t="s">
        <v>51</v>
      </c>
      <c r="F56" s="120" t="s">
        <v>76</v>
      </c>
      <c r="G56" s="120" t="s">
        <v>76</v>
      </c>
      <c r="H56" s="120" t="s">
        <v>76</v>
      </c>
      <c r="I56" s="120" t="s">
        <v>76</v>
      </c>
      <c r="J56" s="120" t="s">
        <v>86</v>
      </c>
      <c r="K56" s="120" t="s">
        <v>82</v>
      </c>
    </row>
    <row r="57" spans="1:11" x14ac:dyDescent="0.25">
      <c r="A57" s="120" t="s">
        <v>218</v>
      </c>
      <c r="B57" s="120" t="s">
        <v>219</v>
      </c>
      <c r="C57" s="120" t="s">
        <v>85</v>
      </c>
      <c r="D57" s="120" t="s">
        <v>23</v>
      </c>
      <c r="E57" s="120" t="s">
        <v>51</v>
      </c>
      <c r="F57" s="120" t="s">
        <v>76</v>
      </c>
      <c r="G57" s="120" t="s">
        <v>76</v>
      </c>
      <c r="H57" s="120" t="s">
        <v>76</v>
      </c>
      <c r="I57" s="120" t="s">
        <v>76</v>
      </c>
      <c r="J57" s="120" t="s">
        <v>86</v>
      </c>
      <c r="K57" s="120" t="s">
        <v>185</v>
      </c>
    </row>
    <row r="58" spans="1:11" x14ac:dyDescent="0.25">
      <c r="A58" s="120" t="s">
        <v>220</v>
      </c>
      <c r="B58" s="120" t="s">
        <v>221</v>
      </c>
      <c r="C58" s="120" t="s">
        <v>85</v>
      </c>
      <c r="D58" s="120" t="s">
        <v>23</v>
      </c>
      <c r="E58" s="120" t="s">
        <v>51</v>
      </c>
      <c r="F58" s="120" t="s">
        <v>76</v>
      </c>
      <c r="G58" s="120" t="s">
        <v>76</v>
      </c>
      <c r="H58" s="120" t="s">
        <v>76</v>
      </c>
      <c r="I58" s="120" t="s">
        <v>76</v>
      </c>
      <c r="J58" s="120" t="s">
        <v>89</v>
      </c>
      <c r="K58" s="120" t="s">
        <v>82</v>
      </c>
    </row>
    <row r="59" spans="1:11" x14ac:dyDescent="0.25">
      <c r="A59" s="120" t="s">
        <v>222</v>
      </c>
      <c r="B59" s="120" t="s">
        <v>223</v>
      </c>
      <c r="C59" s="120" t="s">
        <v>85</v>
      </c>
      <c r="D59" s="120" t="s">
        <v>23</v>
      </c>
      <c r="E59" s="120" t="s">
        <v>51</v>
      </c>
      <c r="F59" s="120" t="s">
        <v>76</v>
      </c>
      <c r="G59" s="120" t="s">
        <v>76</v>
      </c>
      <c r="H59" s="120" t="s">
        <v>76</v>
      </c>
      <c r="I59" s="120" t="s">
        <v>76</v>
      </c>
      <c r="J59" s="120" t="s">
        <v>224</v>
      </c>
      <c r="K59" s="120" t="s">
        <v>82</v>
      </c>
    </row>
    <row r="60" spans="1:11" x14ac:dyDescent="0.25">
      <c r="A60" s="120" t="s">
        <v>225</v>
      </c>
      <c r="B60" s="120" t="s">
        <v>226</v>
      </c>
      <c r="C60" s="120" t="s">
        <v>85</v>
      </c>
      <c r="D60" s="120" t="s">
        <v>23</v>
      </c>
      <c r="E60" s="120" t="s">
        <v>51</v>
      </c>
      <c r="F60" s="120" t="s">
        <v>76</v>
      </c>
      <c r="G60" s="120" t="s">
        <v>76</v>
      </c>
      <c r="H60" s="120" t="s">
        <v>76</v>
      </c>
      <c r="I60" s="120" t="s">
        <v>76</v>
      </c>
      <c r="J60" s="120" t="s">
        <v>227</v>
      </c>
      <c r="K60" s="120" t="s">
        <v>185</v>
      </c>
    </row>
    <row r="61" spans="1:11" x14ac:dyDescent="0.25">
      <c r="A61" s="120" t="s">
        <v>228</v>
      </c>
      <c r="B61" s="120" t="s">
        <v>229</v>
      </c>
      <c r="C61" s="120" t="s">
        <v>85</v>
      </c>
      <c r="D61" s="120" t="s">
        <v>23</v>
      </c>
      <c r="E61" s="120" t="s">
        <v>51</v>
      </c>
      <c r="F61" s="120" t="s">
        <v>76</v>
      </c>
      <c r="G61" s="120" t="s">
        <v>76</v>
      </c>
      <c r="H61" s="120" t="s">
        <v>76</v>
      </c>
      <c r="I61" s="120" t="s">
        <v>76</v>
      </c>
      <c r="J61" s="120" t="s">
        <v>230</v>
      </c>
      <c r="K61" s="120" t="s">
        <v>82</v>
      </c>
    </row>
    <row r="62" spans="1:11" x14ac:dyDescent="0.25">
      <c r="A62" s="120" t="s">
        <v>231</v>
      </c>
      <c r="B62" s="120" t="s">
        <v>232</v>
      </c>
      <c r="C62" s="120" t="s">
        <v>85</v>
      </c>
      <c r="D62" s="120" t="s">
        <v>23</v>
      </c>
      <c r="E62" s="120" t="s">
        <v>51</v>
      </c>
      <c r="F62" s="120" t="s">
        <v>76</v>
      </c>
      <c r="G62" s="120" t="s">
        <v>76</v>
      </c>
      <c r="H62" s="120" t="s">
        <v>76</v>
      </c>
      <c r="I62" s="120" t="s">
        <v>76</v>
      </c>
      <c r="J62" s="120" t="s">
        <v>233</v>
      </c>
      <c r="K62" s="120" t="s">
        <v>82</v>
      </c>
    </row>
    <row r="63" spans="1:11" x14ac:dyDescent="0.25">
      <c r="A63" s="120" t="s">
        <v>234</v>
      </c>
      <c r="B63" s="120" t="s">
        <v>235</v>
      </c>
      <c r="C63" s="120" t="s">
        <v>85</v>
      </c>
      <c r="D63" s="120" t="s">
        <v>23</v>
      </c>
      <c r="E63" s="120" t="s">
        <v>51</v>
      </c>
      <c r="F63" s="120" t="s">
        <v>76</v>
      </c>
      <c r="G63" s="120" t="s">
        <v>76</v>
      </c>
      <c r="H63" s="120" t="s">
        <v>76</v>
      </c>
      <c r="I63" s="120" t="s">
        <v>76</v>
      </c>
      <c r="J63" s="120" t="s">
        <v>81</v>
      </c>
      <c r="K63" s="120" t="s">
        <v>82</v>
      </c>
    </row>
    <row r="64" spans="1:11" x14ac:dyDescent="0.25">
      <c r="A64" s="120" t="s">
        <v>236</v>
      </c>
      <c r="B64" s="120" t="s">
        <v>237</v>
      </c>
      <c r="C64" s="120" t="s">
        <v>85</v>
      </c>
      <c r="D64" s="120" t="s">
        <v>23</v>
      </c>
      <c r="E64" s="120" t="s">
        <v>51</v>
      </c>
      <c r="F64" s="120" t="s">
        <v>76</v>
      </c>
      <c r="G64" s="120" t="s">
        <v>76</v>
      </c>
      <c r="H64" s="120" t="s">
        <v>76</v>
      </c>
      <c r="I64" s="120" t="s">
        <v>76</v>
      </c>
      <c r="J64" s="120" t="s">
        <v>86</v>
      </c>
      <c r="K64" s="120" t="s">
        <v>82</v>
      </c>
    </row>
    <row r="65" spans="1:11" x14ac:dyDescent="0.25">
      <c r="A65" s="120" t="s">
        <v>238</v>
      </c>
      <c r="B65" s="120" t="s">
        <v>239</v>
      </c>
      <c r="C65" s="120" t="s">
        <v>85</v>
      </c>
      <c r="D65" s="120" t="s">
        <v>23</v>
      </c>
      <c r="E65" s="120" t="s">
        <v>51</v>
      </c>
      <c r="F65" s="120" t="s">
        <v>76</v>
      </c>
      <c r="G65" s="120" t="s">
        <v>76</v>
      </c>
      <c r="H65" s="120" t="s">
        <v>76</v>
      </c>
      <c r="I65" s="120" t="s">
        <v>76</v>
      </c>
      <c r="J65" s="120" t="s">
        <v>86</v>
      </c>
      <c r="K65" s="120" t="s">
        <v>82</v>
      </c>
    </row>
    <row r="66" spans="1:11" x14ac:dyDescent="0.25">
      <c r="A66" s="120" t="s">
        <v>240</v>
      </c>
      <c r="B66" s="120" t="s">
        <v>241</v>
      </c>
      <c r="C66" s="120" t="s">
        <v>85</v>
      </c>
      <c r="D66" s="120" t="s">
        <v>23</v>
      </c>
      <c r="E66" s="120" t="s">
        <v>51</v>
      </c>
      <c r="F66" s="120" t="s">
        <v>76</v>
      </c>
      <c r="G66" s="120" t="s">
        <v>76</v>
      </c>
      <c r="H66" s="120" t="s">
        <v>76</v>
      </c>
      <c r="I66" s="120" t="s">
        <v>76</v>
      </c>
      <c r="J66" s="120" t="s">
        <v>86</v>
      </c>
      <c r="K66" s="120" t="s">
        <v>185</v>
      </c>
    </row>
    <row r="67" spans="1:11" x14ac:dyDescent="0.25">
      <c r="A67" s="120" t="s">
        <v>242</v>
      </c>
      <c r="B67" s="120" t="s">
        <v>243</v>
      </c>
      <c r="C67" s="120" t="s">
        <v>85</v>
      </c>
      <c r="D67" s="120" t="s">
        <v>23</v>
      </c>
      <c r="E67" s="120" t="s">
        <v>51</v>
      </c>
      <c r="F67" s="120" t="s">
        <v>76</v>
      </c>
      <c r="G67" s="120" t="s">
        <v>76</v>
      </c>
      <c r="H67" s="120" t="s">
        <v>76</v>
      </c>
      <c r="I67" s="120" t="s">
        <v>76</v>
      </c>
      <c r="J67" s="120" t="s">
        <v>86</v>
      </c>
      <c r="K67" s="120" t="s">
        <v>82</v>
      </c>
    </row>
    <row r="68" spans="1:11" x14ac:dyDescent="0.25">
      <c r="A68" s="120" t="s">
        <v>183</v>
      </c>
      <c r="B68" s="120" t="s">
        <v>244</v>
      </c>
      <c r="C68" s="120" t="s">
        <v>85</v>
      </c>
      <c r="D68" s="120" t="s">
        <v>23</v>
      </c>
      <c r="E68" s="120" t="s">
        <v>51</v>
      </c>
      <c r="F68" s="120" t="s">
        <v>76</v>
      </c>
      <c r="G68" s="120" t="s">
        <v>76</v>
      </c>
      <c r="H68" s="120" t="s">
        <v>76</v>
      </c>
      <c r="I68" s="120" t="s">
        <v>76</v>
      </c>
      <c r="J68" s="120" t="s">
        <v>81</v>
      </c>
      <c r="K68" s="120" t="s">
        <v>82</v>
      </c>
    </row>
    <row r="69" spans="1:11" x14ac:dyDescent="0.25">
      <c r="A69" s="120" t="s">
        <v>169</v>
      </c>
      <c r="B69" s="120" t="s">
        <v>245</v>
      </c>
      <c r="C69" s="120" t="s">
        <v>85</v>
      </c>
      <c r="D69" s="120" t="s">
        <v>23</v>
      </c>
      <c r="E69" s="120" t="s">
        <v>51</v>
      </c>
      <c r="F69" s="120" t="s">
        <v>76</v>
      </c>
      <c r="G69" s="120" t="s">
        <v>76</v>
      </c>
      <c r="H69" s="120" t="s">
        <v>76</v>
      </c>
      <c r="I69" s="120" t="s">
        <v>76</v>
      </c>
      <c r="J69" s="120" t="s">
        <v>233</v>
      </c>
      <c r="K69" s="120" t="s">
        <v>82</v>
      </c>
    </row>
    <row r="70" spans="1:11" x14ac:dyDescent="0.25">
      <c r="A70" s="120" t="s">
        <v>246</v>
      </c>
      <c r="B70" s="120" t="s">
        <v>247</v>
      </c>
      <c r="C70" s="120" t="s">
        <v>85</v>
      </c>
      <c r="D70" s="120" t="s">
        <v>23</v>
      </c>
      <c r="E70" s="120" t="s">
        <v>51</v>
      </c>
      <c r="F70" s="120" t="s">
        <v>76</v>
      </c>
      <c r="G70" s="120" t="s">
        <v>76</v>
      </c>
      <c r="H70" s="120" t="s">
        <v>76</v>
      </c>
      <c r="I70" s="120" t="s">
        <v>76</v>
      </c>
      <c r="J70" s="120" t="s">
        <v>81</v>
      </c>
      <c r="K70" s="120" t="s">
        <v>82</v>
      </c>
    </row>
    <row r="71" spans="1:11" x14ac:dyDescent="0.25">
      <c r="A71" s="120" t="s">
        <v>248</v>
      </c>
      <c r="B71" s="120" t="s">
        <v>249</v>
      </c>
      <c r="C71" s="120" t="s">
        <v>85</v>
      </c>
      <c r="D71" s="120" t="s">
        <v>23</v>
      </c>
      <c r="E71" s="120" t="s">
        <v>51</v>
      </c>
      <c r="F71" s="120" t="s">
        <v>76</v>
      </c>
      <c r="G71" s="120" t="s">
        <v>76</v>
      </c>
      <c r="H71" s="120" t="s">
        <v>76</v>
      </c>
      <c r="I71" s="120" t="s">
        <v>76</v>
      </c>
      <c r="J71" s="120" t="s">
        <v>116</v>
      </c>
      <c r="K71" s="120" t="s">
        <v>82</v>
      </c>
    </row>
    <row r="72" spans="1:11" x14ac:dyDescent="0.25">
      <c r="A72" s="120" t="s">
        <v>250</v>
      </c>
      <c r="B72" s="120" t="s">
        <v>251</v>
      </c>
      <c r="C72" s="120" t="s">
        <v>85</v>
      </c>
      <c r="D72" s="120" t="s">
        <v>23</v>
      </c>
      <c r="E72" s="120" t="s">
        <v>51</v>
      </c>
      <c r="F72" s="120" t="s">
        <v>76</v>
      </c>
      <c r="G72" s="120" t="s">
        <v>76</v>
      </c>
      <c r="H72" s="120" t="s">
        <v>76</v>
      </c>
      <c r="I72" s="120" t="s">
        <v>76</v>
      </c>
      <c r="J72" s="120" t="s">
        <v>252</v>
      </c>
      <c r="K72" s="120" t="s">
        <v>82</v>
      </c>
    </row>
    <row r="73" spans="1:11" x14ac:dyDescent="0.25">
      <c r="A73" s="120" t="s">
        <v>253</v>
      </c>
      <c r="B73" s="120" t="s">
        <v>254</v>
      </c>
      <c r="C73" s="120" t="s">
        <v>85</v>
      </c>
      <c r="D73" s="120" t="s">
        <v>23</v>
      </c>
      <c r="E73" s="120" t="s">
        <v>51</v>
      </c>
      <c r="F73" s="120" t="s">
        <v>76</v>
      </c>
      <c r="G73" s="120" t="s">
        <v>76</v>
      </c>
      <c r="H73" s="120" t="s">
        <v>76</v>
      </c>
      <c r="I73" s="120" t="s">
        <v>76</v>
      </c>
      <c r="J73" s="120" t="s">
        <v>86</v>
      </c>
      <c r="K73" s="120" t="s">
        <v>185</v>
      </c>
    </row>
    <row r="74" spans="1:11" x14ac:dyDescent="0.25">
      <c r="A74" s="120" t="s">
        <v>255</v>
      </c>
      <c r="B74" s="120" t="s">
        <v>256</v>
      </c>
      <c r="C74" s="120" t="s">
        <v>85</v>
      </c>
      <c r="D74" s="120" t="s">
        <v>23</v>
      </c>
      <c r="E74" s="120" t="s">
        <v>51</v>
      </c>
      <c r="F74" s="120" t="s">
        <v>76</v>
      </c>
      <c r="G74" s="120" t="s">
        <v>76</v>
      </c>
      <c r="H74" s="120" t="s">
        <v>76</v>
      </c>
      <c r="I74" s="120" t="s">
        <v>76</v>
      </c>
      <c r="J74" s="120" t="s">
        <v>171</v>
      </c>
      <c r="K74" s="120" t="s">
        <v>82</v>
      </c>
    </row>
    <row r="75" spans="1:11" x14ac:dyDescent="0.25">
      <c r="A75" s="120" t="s">
        <v>257</v>
      </c>
      <c r="B75" s="120" t="s">
        <v>258</v>
      </c>
      <c r="C75" s="120" t="s">
        <v>85</v>
      </c>
      <c r="D75" s="120" t="s">
        <v>23</v>
      </c>
      <c r="E75" s="120" t="s">
        <v>51</v>
      </c>
      <c r="F75" s="120" t="s">
        <v>76</v>
      </c>
      <c r="G75" s="120" t="s">
        <v>76</v>
      </c>
      <c r="H75" s="120" t="s">
        <v>76</v>
      </c>
      <c r="I75" s="120" t="s">
        <v>76</v>
      </c>
      <c r="J75" s="120" t="s">
        <v>81</v>
      </c>
      <c r="K75" s="120" t="s">
        <v>82</v>
      </c>
    </row>
    <row r="76" spans="1:11" x14ac:dyDescent="0.25">
      <c r="A76" s="120" t="s">
        <v>259</v>
      </c>
      <c r="B76" s="120" t="s">
        <v>260</v>
      </c>
      <c r="C76" s="120" t="s">
        <v>85</v>
      </c>
      <c r="D76" s="120" t="s">
        <v>23</v>
      </c>
      <c r="E76" s="120" t="s">
        <v>51</v>
      </c>
      <c r="F76" s="120" t="s">
        <v>76</v>
      </c>
      <c r="G76" s="120" t="s">
        <v>76</v>
      </c>
      <c r="H76" s="120" t="s">
        <v>76</v>
      </c>
      <c r="I76" s="120" t="s">
        <v>76</v>
      </c>
      <c r="J76" s="120" t="s">
        <v>261</v>
      </c>
      <c r="K76" s="120" t="s">
        <v>82</v>
      </c>
    </row>
    <row r="77" spans="1:11" x14ac:dyDescent="0.25">
      <c r="A77" s="120" t="s">
        <v>262</v>
      </c>
      <c r="B77" s="120" t="s">
        <v>263</v>
      </c>
      <c r="C77" s="120" t="s">
        <v>85</v>
      </c>
      <c r="D77" s="120" t="s">
        <v>23</v>
      </c>
      <c r="E77" s="120" t="s">
        <v>51</v>
      </c>
      <c r="F77" s="120" t="s">
        <v>76</v>
      </c>
      <c r="G77" s="120" t="s">
        <v>76</v>
      </c>
      <c r="H77" s="120" t="s">
        <v>76</v>
      </c>
      <c r="I77" s="120" t="s">
        <v>76</v>
      </c>
      <c r="J77" s="120" t="s">
        <v>81</v>
      </c>
      <c r="K77" s="120" t="s">
        <v>82</v>
      </c>
    </row>
    <row r="78" spans="1:11" x14ac:dyDescent="0.25">
      <c r="A78" s="120" t="s">
        <v>264</v>
      </c>
      <c r="B78" s="120" t="s">
        <v>265</v>
      </c>
      <c r="C78" s="120" t="s">
        <v>85</v>
      </c>
      <c r="D78" s="120" t="s">
        <v>23</v>
      </c>
      <c r="E78" s="120" t="s">
        <v>51</v>
      </c>
      <c r="F78" s="120" t="s">
        <v>76</v>
      </c>
      <c r="G78" s="120" t="s">
        <v>76</v>
      </c>
      <c r="H78" s="120" t="s">
        <v>76</v>
      </c>
      <c r="I78" s="120" t="s">
        <v>76</v>
      </c>
      <c r="J78" s="120" t="s">
        <v>266</v>
      </c>
      <c r="K78" s="120" t="s">
        <v>82</v>
      </c>
    </row>
    <row r="79" spans="1:11" x14ac:dyDescent="0.25">
      <c r="A79" s="120" t="s">
        <v>267</v>
      </c>
      <c r="B79" s="120" t="s">
        <v>268</v>
      </c>
      <c r="C79" s="120" t="s">
        <v>85</v>
      </c>
      <c r="D79" s="120" t="s">
        <v>23</v>
      </c>
      <c r="E79" s="120" t="s">
        <v>51</v>
      </c>
      <c r="F79" s="120" t="s">
        <v>76</v>
      </c>
      <c r="G79" s="120" t="s">
        <v>76</v>
      </c>
      <c r="H79" s="120" t="s">
        <v>76</v>
      </c>
      <c r="I79" s="120" t="s">
        <v>76</v>
      </c>
      <c r="J79" s="120" t="s">
        <v>269</v>
      </c>
      <c r="K79" s="120" t="s">
        <v>185</v>
      </c>
    </row>
    <row r="80" spans="1:11" x14ac:dyDescent="0.25">
      <c r="A80" s="120" t="s">
        <v>270</v>
      </c>
      <c r="B80" s="120" t="s">
        <v>271</v>
      </c>
      <c r="C80" s="120" t="s">
        <v>85</v>
      </c>
      <c r="D80" s="120" t="s">
        <v>23</v>
      </c>
      <c r="E80" s="120" t="s">
        <v>51</v>
      </c>
      <c r="F80" s="120" t="s">
        <v>76</v>
      </c>
      <c r="G80" s="120" t="s">
        <v>76</v>
      </c>
      <c r="H80" s="120" t="s">
        <v>76</v>
      </c>
      <c r="I80" s="120" t="s">
        <v>76</v>
      </c>
      <c r="J80" s="120" t="s">
        <v>86</v>
      </c>
      <c r="K80" s="120" t="s">
        <v>82</v>
      </c>
    </row>
    <row r="81" spans="1:11" x14ac:dyDescent="0.25">
      <c r="A81" s="120" t="s">
        <v>272</v>
      </c>
      <c r="B81" s="120" t="s">
        <v>273</v>
      </c>
      <c r="C81" s="120" t="s">
        <v>199</v>
      </c>
      <c r="D81" s="120" t="s">
        <v>274</v>
      </c>
      <c r="E81" s="120" t="s">
        <v>51</v>
      </c>
      <c r="F81" s="120" t="s">
        <v>76</v>
      </c>
      <c r="G81" s="120" t="s">
        <v>76</v>
      </c>
      <c r="H81" s="120" t="s">
        <v>76</v>
      </c>
      <c r="I81" s="120" t="s">
        <v>76</v>
      </c>
      <c r="J81" s="120" t="s">
        <v>184</v>
      </c>
      <c r="K81" s="120" t="s">
        <v>82</v>
      </c>
    </row>
    <row r="82" spans="1:11" x14ac:dyDescent="0.25">
      <c r="A82" s="120" t="s">
        <v>275</v>
      </c>
      <c r="B82" s="120" t="s">
        <v>276</v>
      </c>
      <c r="C82" s="120" t="s">
        <v>85</v>
      </c>
      <c r="D82" s="120" t="s">
        <v>23</v>
      </c>
      <c r="E82" s="120" t="s">
        <v>51</v>
      </c>
      <c r="F82" s="120" t="s">
        <v>76</v>
      </c>
      <c r="G82" s="120" t="s">
        <v>76</v>
      </c>
      <c r="H82" s="120" t="s">
        <v>76</v>
      </c>
      <c r="I82" s="120" t="s">
        <v>76</v>
      </c>
      <c r="J82" s="120" t="s">
        <v>86</v>
      </c>
      <c r="K82" s="120" t="s">
        <v>82</v>
      </c>
    </row>
    <row r="83" spans="1:11" x14ac:dyDescent="0.25">
      <c r="A83" s="120" t="s">
        <v>277</v>
      </c>
      <c r="B83" s="120" t="s">
        <v>278</v>
      </c>
      <c r="C83" s="120" t="s">
        <v>85</v>
      </c>
      <c r="D83" s="120" t="s">
        <v>23</v>
      </c>
      <c r="E83" s="120" t="s">
        <v>51</v>
      </c>
      <c r="F83" s="120" t="s">
        <v>76</v>
      </c>
      <c r="G83" s="120" t="s">
        <v>76</v>
      </c>
      <c r="H83" s="120" t="s">
        <v>76</v>
      </c>
      <c r="I83" s="120" t="s">
        <v>76</v>
      </c>
      <c r="J83" s="120" t="s">
        <v>86</v>
      </c>
      <c r="K83" s="120" t="s">
        <v>82</v>
      </c>
    </row>
    <row r="84" spans="1:11" x14ac:dyDescent="0.25">
      <c r="A84" s="120" t="s">
        <v>279</v>
      </c>
      <c r="B84" s="120" t="s">
        <v>280</v>
      </c>
      <c r="C84" s="120" t="s">
        <v>85</v>
      </c>
      <c r="D84" s="120" t="s">
        <v>23</v>
      </c>
      <c r="E84" s="120" t="s">
        <v>51</v>
      </c>
      <c r="F84" s="120" t="s">
        <v>76</v>
      </c>
      <c r="G84" s="120" t="s">
        <v>76</v>
      </c>
      <c r="H84" s="120" t="s">
        <v>76</v>
      </c>
      <c r="I84" s="120" t="s">
        <v>76</v>
      </c>
      <c r="J84" s="120" t="s">
        <v>86</v>
      </c>
      <c r="K84" s="120" t="s">
        <v>82</v>
      </c>
    </row>
    <row r="85" spans="1:11" x14ac:dyDescent="0.25">
      <c r="A85" s="120" t="s">
        <v>281</v>
      </c>
      <c r="B85" s="120" t="s">
        <v>282</v>
      </c>
      <c r="C85" s="120" t="s">
        <v>85</v>
      </c>
      <c r="D85" s="120" t="s">
        <v>23</v>
      </c>
      <c r="E85" s="120" t="s">
        <v>51</v>
      </c>
      <c r="F85" s="120" t="s">
        <v>76</v>
      </c>
      <c r="G85" s="120" t="s">
        <v>76</v>
      </c>
      <c r="H85" s="120" t="s">
        <v>76</v>
      </c>
      <c r="I85" s="120" t="s">
        <v>76</v>
      </c>
      <c r="J85" s="120" t="s">
        <v>89</v>
      </c>
      <c r="K85" s="120" t="s">
        <v>109</v>
      </c>
    </row>
    <row r="86" spans="1:11" x14ac:dyDescent="0.25">
      <c r="A86" s="120" t="s">
        <v>283</v>
      </c>
      <c r="B86" s="120" t="s">
        <v>284</v>
      </c>
      <c r="C86" s="120" t="s">
        <v>85</v>
      </c>
      <c r="D86" s="120" t="s">
        <v>23</v>
      </c>
      <c r="E86" s="120" t="s">
        <v>51</v>
      </c>
      <c r="F86" s="120" t="s">
        <v>76</v>
      </c>
      <c r="G86" s="120" t="s">
        <v>76</v>
      </c>
      <c r="H86" s="120" t="s">
        <v>76</v>
      </c>
      <c r="I86" s="120" t="s">
        <v>76</v>
      </c>
      <c r="J86" s="120" t="s">
        <v>86</v>
      </c>
      <c r="K86" s="120" t="s">
        <v>82</v>
      </c>
    </row>
    <row r="87" spans="1:11" x14ac:dyDescent="0.25">
      <c r="A87" s="120" t="s">
        <v>285</v>
      </c>
      <c r="B87" s="120" t="s">
        <v>286</v>
      </c>
      <c r="C87" s="120" t="s">
        <v>85</v>
      </c>
      <c r="D87" s="120" t="s">
        <v>23</v>
      </c>
      <c r="E87" s="120" t="s">
        <v>51</v>
      </c>
      <c r="F87" s="120" t="s">
        <v>76</v>
      </c>
      <c r="G87" s="120" t="s">
        <v>76</v>
      </c>
      <c r="H87" s="120" t="s">
        <v>76</v>
      </c>
      <c r="I87" s="120" t="s">
        <v>76</v>
      </c>
      <c r="J87" s="120" t="s">
        <v>266</v>
      </c>
      <c r="K87" s="120" t="s">
        <v>82</v>
      </c>
    </row>
    <row r="88" spans="1:11" x14ac:dyDescent="0.25">
      <c r="A88" s="120" t="s">
        <v>287</v>
      </c>
      <c r="B88" s="120" t="s">
        <v>288</v>
      </c>
      <c r="C88" s="120" t="s">
        <v>85</v>
      </c>
      <c r="D88" s="120" t="s">
        <v>23</v>
      </c>
      <c r="E88" s="120" t="s">
        <v>51</v>
      </c>
      <c r="F88" s="120" t="s">
        <v>76</v>
      </c>
      <c r="G88" s="120" t="s">
        <v>76</v>
      </c>
      <c r="H88" s="120" t="s">
        <v>76</v>
      </c>
      <c r="I88" s="120" t="s">
        <v>76</v>
      </c>
      <c r="J88" s="120" t="s">
        <v>86</v>
      </c>
      <c r="K88" s="120" t="s">
        <v>82</v>
      </c>
    </row>
    <row r="89" spans="1:11" x14ac:dyDescent="0.25">
      <c r="A89" s="120" t="s">
        <v>289</v>
      </c>
      <c r="B89" s="120" t="s">
        <v>290</v>
      </c>
      <c r="C89" s="120" t="s">
        <v>85</v>
      </c>
      <c r="D89" s="120" t="s">
        <v>23</v>
      </c>
      <c r="E89" s="120" t="s">
        <v>51</v>
      </c>
      <c r="F89" s="120" t="s">
        <v>76</v>
      </c>
      <c r="G89" s="120" t="s">
        <v>76</v>
      </c>
      <c r="H89" s="120" t="s">
        <v>76</v>
      </c>
      <c r="I89" s="120" t="s">
        <v>76</v>
      </c>
      <c r="J89" s="120" t="s">
        <v>86</v>
      </c>
      <c r="K89" s="120" t="s">
        <v>82</v>
      </c>
    </row>
    <row r="90" spans="1:11" x14ac:dyDescent="0.25">
      <c r="A90" s="120" t="s">
        <v>291</v>
      </c>
      <c r="B90" s="120" t="s">
        <v>278</v>
      </c>
      <c r="C90" s="120" t="s">
        <v>85</v>
      </c>
      <c r="D90" s="120" t="s">
        <v>23</v>
      </c>
      <c r="E90" s="120" t="s">
        <v>51</v>
      </c>
      <c r="F90" s="120" t="s">
        <v>76</v>
      </c>
      <c r="G90" s="120" t="s">
        <v>76</v>
      </c>
      <c r="H90" s="120" t="s">
        <v>76</v>
      </c>
      <c r="I90" s="120" t="s">
        <v>76</v>
      </c>
      <c r="J90" s="120" t="s">
        <v>89</v>
      </c>
      <c r="K90" s="120" t="s">
        <v>109</v>
      </c>
    </row>
    <row r="91" spans="1:11" x14ac:dyDescent="0.25">
      <c r="A91" s="120" t="s">
        <v>292</v>
      </c>
      <c r="B91" s="120" t="s">
        <v>293</v>
      </c>
      <c r="C91" s="120" t="s">
        <v>85</v>
      </c>
      <c r="D91" s="120" t="s">
        <v>23</v>
      </c>
      <c r="E91" s="120" t="s">
        <v>51</v>
      </c>
      <c r="F91" s="120" t="s">
        <v>76</v>
      </c>
      <c r="G91" s="120" t="s">
        <v>76</v>
      </c>
      <c r="H91" s="120" t="s">
        <v>76</v>
      </c>
      <c r="I91" s="120" t="s">
        <v>76</v>
      </c>
      <c r="J91" s="120" t="s">
        <v>86</v>
      </c>
      <c r="K91" s="120" t="s">
        <v>82</v>
      </c>
    </row>
    <row r="92" spans="1:11" x14ac:dyDescent="0.25">
      <c r="A92" s="120" t="s">
        <v>294</v>
      </c>
      <c r="B92" s="120" t="s">
        <v>295</v>
      </c>
      <c r="C92" s="120" t="s">
        <v>85</v>
      </c>
      <c r="D92" s="120" t="s">
        <v>23</v>
      </c>
      <c r="E92" s="120" t="s">
        <v>51</v>
      </c>
      <c r="F92" s="120" t="s">
        <v>76</v>
      </c>
      <c r="G92" s="120" t="s">
        <v>76</v>
      </c>
      <c r="H92" s="120" t="s">
        <v>76</v>
      </c>
      <c r="I92" s="120" t="s">
        <v>76</v>
      </c>
      <c r="J92" s="120" t="s">
        <v>86</v>
      </c>
      <c r="K92" s="120" t="s">
        <v>82</v>
      </c>
    </row>
    <row r="93" spans="1:11" x14ac:dyDescent="0.25">
      <c r="A93" s="120" t="s">
        <v>296</v>
      </c>
      <c r="B93" s="120" t="s">
        <v>297</v>
      </c>
      <c r="C93" s="120" t="s">
        <v>85</v>
      </c>
      <c r="D93" s="120" t="s">
        <v>23</v>
      </c>
      <c r="E93" s="120" t="s">
        <v>51</v>
      </c>
      <c r="F93" s="120" t="s">
        <v>76</v>
      </c>
      <c r="G93" s="120" t="s">
        <v>76</v>
      </c>
      <c r="H93" s="120" t="s">
        <v>76</v>
      </c>
      <c r="I93" s="120" t="s">
        <v>76</v>
      </c>
      <c r="J93" s="120" t="s">
        <v>86</v>
      </c>
      <c r="K93" s="120" t="s">
        <v>82</v>
      </c>
    </row>
    <row r="94" spans="1:11" x14ac:dyDescent="0.25">
      <c r="A94" s="120" t="s">
        <v>298</v>
      </c>
      <c r="B94" s="120" t="s">
        <v>299</v>
      </c>
      <c r="C94" s="120" t="s">
        <v>85</v>
      </c>
      <c r="D94" s="120" t="s">
        <v>23</v>
      </c>
      <c r="E94" s="120" t="s">
        <v>51</v>
      </c>
      <c r="F94" s="120" t="s">
        <v>76</v>
      </c>
      <c r="G94" s="120" t="s">
        <v>76</v>
      </c>
      <c r="H94" s="120" t="s">
        <v>76</v>
      </c>
      <c r="I94" s="120" t="s">
        <v>76</v>
      </c>
      <c r="J94" s="120" t="s">
        <v>86</v>
      </c>
      <c r="K94" s="120" t="s">
        <v>82</v>
      </c>
    </row>
    <row r="95" spans="1:11" x14ac:dyDescent="0.25">
      <c r="A95" s="120" t="s">
        <v>300</v>
      </c>
      <c r="B95" s="120" t="s">
        <v>301</v>
      </c>
      <c r="C95" s="120" t="s">
        <v>85</v>
      </c>
      <c r="D95" s="120" t="s">
        <v>23</v>
      </c>
      <c r="E95" s="120" t="s">
        <v>51</v>
      </c>
      <c r="F95" s="120" t="s">
        <v>76</v>
      </c>
      <c r="G95" s="120" t="s">
        <v>76</v>
      </c>
      <c r="H95" s="120" t="s">
        <v>76</v>
      </c>
      <c r="I95" s="120" t="s">
        <v>76</v>
      </c>
      <c r="J95" s="120" t="s">
        <v>86</v>
      </c>
      <c r="K95" s="120" t="s">
        <v>82</v>
      </c>
    </row>
    <row r="96" spans="1:11" x14ac:dyDescent="0.25">
      <c r="A96" s="120" t="s">
        <v>302</v>
      </c>
      <c r="B96" s="120" t="s">
        <v>303</v>
      </c>
      <c r="C96" s="120" t="s">
        <v>85</v>
      </c>
      <c r="D96" s="120" t="s">
        <v>23</v>
      </c>
      <c r="E96" s="120" t="s">
        <v>51</v>
      </c>
      <c r="F96" s="120" t="s">
        <v>76</v>
      </c>
      <c r="G96" s="120" t="s">
        <v>76</v>
      </c>
      <c r="H96" s="120" t="s">
        <v>76</v>
      </c>
      <c r="I96" s="120" t="s">
        <v>76</v>
      </c>
      <c r="J96" s="120" t="s">
        <v>86</v>
      </c>
      <c r="K96" s="120" t="s">
        <v>82</v>
      </c>
    </row>
    <row r="97" spans="1:11" x14ac:dyDescent="0.25">
      <c r="A97" s="120" t="s">
        <v>304</v>
      </c>
      <c r="B97" s="120" t="s">
        <v>305</v>
      </c>
      <c r="C97" s="120" t="s">
        <v>85</v>
      </c>
      <c r="D97" s="120" t="s">
        <v>23</v>
      </c>
      <c r="E97" s="120" t="s">
        <v>51</v>
      </c>
      <c r="F97" s="120" t="s">
        <v>76</v>
      </c>
      <c r="G97" s="120" t="s">
        <v>76</v>
      </c>
      <c r="H97" s="120" t="s">
        <v>76</v>
      </c>
      <c r="I97" s="120" t="s">
        <v>76</v>
      </c>
      <c r="J97" s="120" t="s">
        <v>252</v>
      </c>
      <c r="K97" s="120" t="s">
        <v>82</v>
      </c>
    </row>
    <row r="98" spans="1:11" x14ac:dyDescent="0.25">
      <c r="A98" s="120" t="s">
        <v>306</v>
      </c>
      <c r="B98" s="120" t="s">
        <v>284</v>
      </c>
      <c r="C98" s="120" t="s">
        <v>85</v>
      </c>
      <c r="D98" s="120" t="s">
        <v>23</v>
      </c>
      <c r="E98" s="120" t="s">
        <v>51</v>
      </c>
      <c r="F98" s="120" t="s">
        <v>76</v>
      </c>
      <c r="G98" s="120" t="s">
        <v>76</v>
      </c>
      <c r="H98" s="120" t="s">
        <v>76</v>
      </c>
      <c r="I98" s="120" t="s">
        <v>76</v>
      </c>
      <c r="J98" s="120" t="s">
        <v>89</v>
      </c>
      <c r="K98" s="120" t="s">
        <v>109</v>
      </c>
    </row>
    <row r="99" spans="1:11" x14ac:dyDescent="0.25">
      <c r="A99" s="120" t="s">
        <v>307</v>
      </c>
      <c r="B99" s="120" t="s">
        <v>308</v>
      </c>
      <c r="C99" s="120" t="s">
        <v>85</v>
      </c>
      <c r="D99" s="120" t="s">
        <v>308</v>
      </c>
      <c r="E99" s="120" t="s">
        <v>51</v>
      </c>
      <c r="F99" s="120" t="s">
        <v>76</v>
      </c>
      <c r="G99" s="120" t="s">
        <v>76</v>
      </c>
      <c r="H99" s="120" t="s">
        <v>76</v>
      </c>
      <c r="I99" s="120" t="s">
        <v>76</v>
      </c>
      <c r="J99" s="120" t="s">
        <v>309</v>
      </c>
      <c r="K99" s="120" t="s">
        <v>82</v>
      </c>
    </row>
    <row r="100" spans="1:11" x14ac:dyDescent="0.25">
      <c r="A100" s="120" t="s">
        <v>310</v>
      </c>
      <c r="B100" s="120" t="s">
        <v>311</v>
      </c>
      <c r="C100" s="120" t="s">
        <v>85</v>
      </c>
      <c r="D100" s="120" t="s">
        <v>23</v>
      </c>
      <c r="E100" s="120" t="s">
        <v>51</v>
      </c>
      <c r="F100" s="120" t="s">
        <v>76</v>
      </c>
      <c r="G100" s="120" t="s">
        <v>76</v>
      </c>
      <c r="H100" s="120" t="s">
        <v>76</v>
      </c>
      <c r="I100" s="120" t="s">
        <v>76</v>
      </c>
      <c r="J100" s="120" t="s">
        <v>86</v>
      </c>
      <c r="K100" s="120" t="s">
        <v>82</v>
      </c>
    </row>
    <row r="101" spans="1:11" x14ac:dyDescent="0.25">
      <c r="A101" s="120" t="s">
        <v>312</v>
      </c>
      <c r="B101" s="120" t="s">
        <v>313</v>
      </c>
      <c r="C101" s="120" t="s">
        <v>85</v>
      </c>
      <c r="D101" s="120" t="s">
        <v>23</v>
      </c>
      <c r="E101" s="120" t="s">
        <v>51</v>
      </c>
      <c r="F101" s="120" t="s">
        <v>76</v>
      </c>
      <c r="G101" s="120" t="s">
        <v>76</v>
      </c>
      <c r="H101" s="120" t="s">
        <v>76</v>
      </c>
      <c r="I101" s="120" t="s">
        <v>76</v>
      </c>
      <c r="J101" s="120" t="s">
        <v>314</v>
      </c>
      <c r="K101" s="120" t="s">
        <v>82</v>
      </c>
    </row>
    <row r="102" spans="1:11" x14ac:dyDescent="0.25">
      <c r="A102" s="120" t="s">
        <v>315</v>
      </c>
      <c r="B102" s="120" t="s">
        <v>316</v>
      </c>
      <c r="C102" s="120" t="s">
        <v>85</v>
      </c>
      <c r="D102" s="120" t="s">
        <v>23</v>
      </c>
      <c r="E102" s="120" t="s">
        <v>51</v>
      </c>
      <c r="F102" s="120" t="s">
        <v>76</v>
      </c>
      <c r="G102" s="120" t="s">
        <v>76</v>
      </c>
      <c r="H102" s="120" t="s">
        <v>76</v>
      </c>
      <c r="I102" s="120" t="s">
        <v>76</v>
      </c>
      <c r="J102" s="120" t="s">
        <v>171</v>
      </c>
      <c r="K102" s="120" t="s">
        <v>82</v>
      </c>
    </row>
    <row r="103" spans="1:11" x14ac:dyDescent="0.25">
      <c r="A103" s="120" t="s">
        <v>317</v>
      </c>
      <c r="B103" s="120" t="s">
        <v>318</v>
      </c>
      <c r="C103" s="120" t="s">
        <v>85</v>
      </c>
      <c r="D103" s="120" t="s">
        <v>23</v>
      </c>
      <c r="E103" s="120" t="s">
        <v>51</v>
      </c>
      <c r="F103" s="120" t="s">
        <v>76</v>
      </c>
      <c r="G103" s="120" t="s">
        <v>76</v>
      </c>
      <c r="H103" s="120" t="s">
        <v>76</v>
      </c>
      <c r="I103" s="120" t="s">
        <v>76</v>
      </c>
      <c r="J103" s="120" t="s">
        <v>86</v>
      </c>
      <c r="K103" s="120" t="s">
        <v>82</v>
      </c>
    </row>
    <row r="104" spans="1:11" x14ac:dyDescent="0.25">
      <c r="A104" s="120" t="s">
        <v>319</v>
      </c>
      <c r="B104" s="120" t="s">
        <v>320</v>
      </c>
      <c r="C104" s="120" t="s">
        <v>85</v>
      </c>
      <c r="D104" s="120" t="s">
        <v>23</v>
      </c>
      <c r="E104" s="120" t="s">
        <v>51</v>
      </c>
      <c r="F104" s="120" t="s">
        <v>76</v>
      </c>
      <c r="G104" s="120" t="s">
        <v>76</v>
      </c>
      <c r="H104" s="120" t="s">
        <v>76</v>
      </c>
      <c r="I104" s="120" t="s">
        <v>76</v>
      </c>
      <c r="J104" s="120" t="s">
        <v>86</v>
      </c>
      <c r="K104" s="120" t="s">
        <v>82</v>
      </c>
    </row>
    <row r="105" spans="1:11" x14ac:dyDescent="0.25">
      <c r="A105" s="120" t="s">
        <v>321</v>
      </c>
      <c r="B105" s="120" t="s">
        <v>322</v>
      </c>
      <c r="C105" s="120" t="s">
        <v>85</v>
      </c>
      <c r="D105" s="120" t="s">
        <v>23</v>
      </c>
      <c r="E105" s="120" t="s">
        <v>51</v>
      </c>
      <c r="F105" s="120" t="s">
        <v>76</v>
      </c>
      <c r="G105" s="120" t="s">
        <v>76</v>
      </c>
      <c r="H105" s="120" t="s">
        <v>76</v>
      </c>
      <c r="I105" s="120" t="s">
        <v>76</v>
      </c>
      <c r="J105" s="120" t="s">
        <v>89</v>
      </c>
      <c r="K105" s="120" t="s">
        <v>82</v>
      </c>
    </row>
    <row r="106" spans="1:11" x14ac:dyDescent="0.25">
      <c r="A106" s="120" t="s">
        <v>323</v>
      </c>
      <c r="B106" s="120" t="s">
        <v>324</v>
      </c>
      <c r="C106" s="120" t="s">
        <v>85</v>
      </c>
      <c r="D106" s="120" t="s">
        <v>23</v>
      </c>
      <c r="E106" s="120" t="s">
        <v>51</v>
      </c>
      <c r="F106" s="120" t="s">
        <v>76</v>
      </c>
      <c r="G106" s="120" t="s">
        <v>76</v>
      </c>
      <c r="H106" s="120" t="s">
        <v>76</v>
      </c>
      <c r="I106" s="120" t="s">
        <v>76</v>
      </c>
      <c r="J106" s="120" t="s">
        <v>86</v>
      </c>
      <c r="K106" s="120" t="s">
        <v>185</v>
      </c>
    </row>
    <row r="107" spans="1:11" x14ac:dyDescent="0.25">
      <c r="A107" s="120" t="s">
        <v>325</v>
      </c>
      <c r="B107" s="120" t="s">
        <v>326</v>
      </c>
      <c r="C107" s="120" t="s">
        <v>169</v>
      </c>
      <c r="D107" s="120" t="s">
        <v>170</v>
      </c>
      <c r="E107" s="120" t="s">
        <v>51</v>
      </c>
      <c r="F107" s="120" t="s">
        <v>76</v>
      </c>
      <c r="G107" s="120" t="s">
        <v>76</v>
      </c>
      <c r="H107" s="120" t="s">
        <v>76</v>
      </c>
      <c r="I107" s="120" t="s">
        <v>76</v>
      </c>
      <c r="J107" s="120" t="s">
        <v>184</v>
      </c>
      <c r="K107" s="120" t="s">
        <v>82</v>
      </c>
    </row>
    <row r="108" spans="1:11" x14ac:dyDescent="0.25">
      <c r="A108" s="120" t="s">
        <v>327</v>
      </c>
      <c r="B108" s="120" t="s">
        <v>328</v>
      </c>
      <c r="C108" s="120" t="s">
        <v>169</v>
      </c>
      <c r="D108" s="120" t="s">
        <v>170</v>
      </c>
      <c r="E108" s="120" t="s">
        <v>51</v>
      </c>
      <c r="F108" s="120" t="s">
        <v>76</v>
      </c>
      <c r="G108" s="120" t="s">
        <v>76</v>
      </c>
      <c r="H108" s="120" t="s">
        <v>76</v>
      </c>
      <c r="I108" s="120" t="s">
        <v>76</v>
      </c>
      <c r="J108" s="120" t="s">
        <v>261</v>
      </c>
      <c r="K108" s="120" t="s">
        <v>82</v>
      </c>
    </row>
    <row r="109" spans="1:11" x14ac:dyDescent="0.25">
      <c r="A109" s="120" t="s">
        <v>329</v>
      </c>
      <c r="B109" s="120" t="s">
        <v>330</v>
      </c>
      <c r="C109" s="120" t="s">
        <v>169</v>
      </c>
      <c r="D109" s="120" t="s">
        <v>170</v>
      </c>
      <c r="E109" s="120" t="s">
        <v>51</v>
      </c>
      <c r="F109" s="120" t="s">
        <v>76</v>
      </c>
      <c r="G109" s="120" t="s">
        <v>76</v>
      </c>
      <c r="H109" s="120" t="s">
        <v>76</v>
      </c>
      <c r="I109" s="120" t="s">
        <v>76</v>
      </c>
      <c r="J109" s="120" t="s">
        <v>184</v>
      </c>
      <c r="K109" s="120" t="s">
        <v>82</v>
      </c>
    </row>
    <row r="110" spans="1:11" x14ac:dyDescent="0.25">
      <c r="A110" s="120" t="s">
        <v>331</v>
      </c>
      <c r="B110" s="120" t="s">
        <v>332</v>
      </c>
      <c r="C110" s="120" t="s">
        <v>169</v>
      </c>
      <c r="D110" s="120" t="s">
        <v>170</v>
      </c>
      <c r="E110" s="120" t="s">
        <v>51</v>
      </c>
      <c r="F110" s="120" t="s">
        <v>76</v>
      </c>
      <c r="G110" s="120" t="s">
        <v>76</v>
      </c>
      <c r="H110" s="120" t="s">
        <v>76</v>
      </c>
      <c r="I110" s="120" t="s">
        <v>76</v>
      </c>
      <c r="J110" s="120" t="s">
        <v>184</v>
      </c>
      <c r="K110" s="120" t="s">
        <v>82</v>
      </c>
    </row>
    <row r="111" spans="1:11" x14ac:dyDescent="0.25">
      <c r="A111" s="120" t="s">
        <v>333</v>
      </c>
      <c r="B111" s="120" t="s">
        <v>332</v>
      </c>
      <c r="C111" s="120" t="s">
        <v>169</v>
      </c>
      <c r="D111" s="120" t="s">
        <v>170</v>
      </c>
      <c r="E111" s="120" t="s">
        <v>51</v>
      </c>
      <c r="F111" s="120" t="s">
        <v>76</v>
      </c>
      <c r="G111" s="120" t="s">
        <v>76</v>
      </c>
      <c r="H111" s="120" t="s">
        <v>76</v>
      </c>
      <c r="I111" s="120" t="s">
        <v>76</v>
      </c>
      <c r="J111" s="120" t="s">
        <v>184</v>
      </c>
      <c r="K111" s="120" t="s">
        <v>82</v>
      </c>
    </row>
    <row r="112" spans="1:11" x14ac:dyDescent="0.25">
      <c r="A112" s="120" t="s">
        <v>1490</v>
      </c>
      <c r="B112" s="120" t="s">
        <v>1491</v>
      </c>
      <c r="C112" s="120" t="s">
        <v>169</v>
      </c>
      <c r="D112" s="120" t="s">
        <v>170</v>
      </c>
      <c r="E112" s="120" t="s">
        <v>51</v>
      </c>
      <c r="F112" s="120" t="s">
        <v>76</v>
      </c>
      <c r="G112" s="120" t="s">
        <v>76</v>
      </c>
      <c r="H112" s="120" t="s">
        <v>76</v>
      </c>
      <c r="I112" s="120" t="s">
        <v>76</v>
      </c>
      <c r="J112" s="120" t="s">
        <v>1492</v>
      </c>
      <c r="K112" s="120" t="s">
        <v>82</v>
      </c>
    </row>
    <row r="113" spans="1:11" x14ac:dyDescent="0.25">
      <c r="A113" s="120" t="s">
        <v>334</v>
      </c>
      <c r="B113" s="120" t="s">
        <v>335</v>
      </c>
      <c r="C113" s="120" t="s">
        <v>169</v>
      </c>
      <c r="D113" s="120" t="s">
        <v>170</v>
      </c>
      <c r="E113" s="120" t="s">
        <v>51</v>
      </c>
      <c r="F113" s="120" t="s">
        <v>76</v>
      </c>
      <c r="G113" s="120" t="s">
        <v>76</v>
      </c>
      <c r="H113" s="120" t="s">
        <v>76</v>
      </c>
      <c r="I113" s="120" t="s">
        <v>76</v>
      </c>
      <c r="J113" s="120" t="s">
        <v>184</v>
      </c>
      <c r="K113" s="120" t="s">
        <v>185</v>
      </c>
    </row>
    <row r="114" spans="1:11" x14ac:dyDescent="0.25">
      <c r="A114" s="120" t="s">
        <v>336</v>
      </c>
      <c r="B114" s="120" t="s">
        <v>337</v>
      </c>
      <c r="C114" s="120" t="s">
        <v>169</v>
      </c>
      <c r="D114" s="120" t="s">
        <v>170</v>
      </c>
      <c r="E114" s="120" t="s">
        <v>51</v>
      </c>
      <c r="F114" s="120" t="s">
        <v>76</v>
      </c>
      <c r="G114" s="120" t="s">
        <v>76</v>
      </c>
      <c r="H114" s="120" t="s">
        <v>76</v>
      </c>
      <c r="I114" s="120" t="s">
        <v>76</v>
      </c>
      <c r="J114" s="120" t="s">
        <v>184</v>
      </c>
      <c r="K114" s="120" t="s">
        <v>185</v>
      </c>
    </row>
    <row r="115" spans="1:11" x14ac:dyDescent="0.25">
      <c r="A115" s="120" t="s">
        <v>338</v>
      </c>
      <c r="B115" s="120" t="s">
        <v>339</v>
      </c>
      <c r="C115" s="120" t="s">
        <v>169</v>
      </c>
      <c r="D115" s="120" t="s">
        <v>170</v>
      </c>
      <c r="E115" s="120" t="s">
        <v>51</v>
      </c>
      <c r="F115" s="120" t="s">
        <v>76</v>
      </c>
      <c r="G115" s="120" t="s">
        <v>76</v>
      </c>
      <c r="H115" s="120" t="s">
        <v>76</v>
      </c>
      <c r="I115" s="120" t="s">
        <v>76</v>
      </c>
      <c r="J115" s="120" t="s">
        <v>184</v>
      </c>
      <c r="K115" s="120" t="s">
        <v>185</v>
      </c>
    </row>
    <row r="116" spans="1:11" x14ac:dyDescent="0.25">
      <c r="A116" s="120" t="s">
        <v>340</v>
      </c>
      <c r="B116" s="120" t="s">
        <v>341</v>
      </c>
      <c r="C116" s="120" t="s">
        <v>169</v>
      </c>
      <c r="D116" s="120" t="s">
        <v>170</v>
      </c>
      <c r="E116" s="120" t="s">
        <v>51</v>
      </c>
      <c r="F116" s="120" t="s">
        <v>76</v>
      </c>
      <c r="G116" s="120" t="s">
        <v>76</v>
      </c>
      <c r="H116" s="120" t="s">
        <v>76</v>
      </c>
      <c r="I116" s="120" t="s">
        <v>76</v>
      </c>
      <c r="J116" s="120" t="s">
        <v>184</v>
      </c>
      <c r="K116" s="120" t="s">
        <v>185</v>
      </c>
    </row>
    <row r="117" spans="1:11" x14ac:dyDescent="0.25">
      <c r="A117" s="120" t="s">
        <v>342</v>
      </c>
      <c r="B117" s="120" t="s">
        <v>343</v>
      </c>
      <c r="C117" s="120" t="s">
        <v>169</v>
      </c>
      <c r="D117" s="120" t="s">
        <v>170</v>
      </c>
      <c r="E117" s="120" t="s">
        <v>51</v>
      </c>
      <c r="F117" s="120" t="s">
        <v>76</v>
      </c>
      <c r="G117" s="120" t="s">
        <v>76</v>
      </c>
      <c r="H117" s="120" t="s">
        <v>76</v>
      </c>
      <c r="I117" s="120" t="s">
        <v>76</v>
      </c>
      <c r="J117" s="120" t="s">
        <v>184</v>
      </c>
      <c r="K117" s="120" t="s">
        <v>185</v>
      </c>
    </row>
    <row r="118" spans="1:11" x14ac:dyDescent="0.25">
      <c r="A118" s="120" t="s">
        <v>344</v>
      </c>
      <c r="B118" s="120" t="s">
        <v>345</v>
      </c>
      <c r="C118" s="120" t="s">
        <v>169</v>
      </c>
      <c r="D118" s="120" t="s">
        <v>170</v>
      </c>
      <c r="E118" s="120" t="s">
        <v>51</v>
      </c>
      <c r="F118" s="120" t="s">
        <v>76</v>
      </c>
      <c r="G118" s="120" t="s">
        <v>76</v>
      </c>
      <c r="H118" s="120" t="s">
        <v>76</v>
      </c>
      <c r="I118" s="120" t="s">
        <v>76</v>
      </c>
      <c r="J118" s="120" t="s">
        <v>184</v>
      </c>
      <c r="K118" s="120" t="s">
        <v>82</v>
      </c>
    </row>
    <row r="119" spans="1:11" x14ac:dyDescent="0.25">
      <c r="A119" s="120" t="s">
        <v>346</v>
      </c>
      <c r="B119" s="120" t="s">
        <v>347</v>
      </c>
      <c r="C119" s="120" t="s">
        <v>169</v>
      </c>
      <c r="D119" s="120" t="s">
        <v>170</v>
      </c>
      <c r="E119" s="120" t="s">
        <v>51</v>
      </c>
      <c r="F119" s="120" t="s">
        <v>76</v>
      </c>
      <c r="G119" s="120" t="s">
        <v>76</v>
      </c>
      <c r="H119" s="120" t="s">
        <v>76</v>
      </c>
      <c r="I119" s="120" t="s">
        <v>76</v>
      </c>
      <c r="J119" s="120" t="s">
        <v>184</v>
      </c>
      <c r="K119" s="120" t="s">
        <v>185</v>
      </c>
    </row>
    <row r="120" spans="1:11" x14ac:dyDescent="0.25">
      <c r="A120" s="120" t="s">
        <v>348</v>
      </c>
      <c r="B120" s="120" t="s">
        <v>349</v>
      </c>
      <c r="C120" s="120" t="s">
        <v>169</v>
      </c>
      <c r="D120" s="120" t="s">
        <v>170</v>
      </c>
      <c r="E120" s="120" t="s">
        <v>51</v>
      </c>
      <c r="F120" s="120" t="s">
        <v>76</v>
      </c>
      <c r="G120" s="120" t="s">
        <v>76</v>
      </c>
      <c r="H120" s="120" t="s">
        <v>76</v>
      </c>
      <c r="I120" s="120" t="s">
        <v>76</v>
      </c>
      <c r="J120" s="120" t="s">
        <v>184</v>
      </c>
      <c r="K120" s="120" t="s">
        <v>185</v>
      </c>
    </row>
    <row r="121" spans="1:11" x14ac:dyDescent="0.25">
      <c r="A121" s="120" t="s">
        <v>350</v>
      </c>
      <c r="B121" s="120" t="s">
        <v>351</v>
      </c>
      <c r="C121" s="120" t="s">
        <v>169</v>
      </c>
      <c r="D121" s="120" t="s">
        <v>170</v>
      </c>
      <c r="E121" s="120" t="s">
        <v>51</v>
      </c>
      <c r="F121" s="120" t="s">
        <v>76</v>
      </c>
      <c r="G121" s="120" t="s">
        <v>76</v>
      </c>
      <c r="H121" s="120" t="s">
        <v>76</v>
      </c>
      <c r="I121" s="120" t="s">
        <v>76</v>
      </c>
      <c r="J121" s="120" t="s">
        <v>184</v>
      </c>
      <c r="K121" s="120" t="s">
        <v>82</v>
      </c>
    </row>
    <row r="122" spans="1:11" x14ac:dyDescent="0.25">
      <c r="A122" s="120" t="s">
        <v>352</v>
      </c>
      <c r="B122" s="120" t="s">
        <v>353</v>
      </c>
      <c r="C122" s="120" t="s">
        <v>169</v>
      </c>
      <c r="D122" s="120" t="s">
        <v>170</v>
      </c>
      <c r="E122" s="120" t="s">
        <v>51</v>
      </c>
      <c r="F122" s="120" t="s">
        <v>76</v>
      </c>
      <c r="G122" s="120" t="s">
        <v>76</v>
      </c>
      <c r="H122" s="120" t="s">
        <v>76</v>
      </c>
      <c r="I122" s="120" t="s">
        <v>76</v>
      </c>
      <c r="J122" s="120" t="s">
        <v>184</v>
      </c>
      <c r="K122" s="120" t="s">
        <v>185</v>
      </c>
    </row>
    <row r="123" spans="1:11" x14ac:dyDescent="0.25">
      <c r="A123" s="120" t="s">
        <v>354</v>
      </c>
      <c r="B123" s="120" t="s">
        <v>355</v>
      </c>
      <c r="C123" s="120" t="s">
        <v>169</v>
      </c>
      <c r="D123" s="120" t="s">
        <v>170</v>
      </c>
      <c r="E123" s="120" t="s">
        <v>51</v>
      </c>
      <c r="F123" s="120" t="s">
        <v>76</v>
      </c>
      <c r="G123" s="120" t="s">
        <v>76</v>
      </c>
      <c r="H123" s="120" t="s">
        <v>76</v>
      </c>
      <c r="I123" s="120" t="s">
        <v>76</v>
      </c>
      <c r="J123" s="120" t="s">
        <v>184</v>
      </c>
      <c r="K123" s="120" t="s">
        <v>185</v>
      </c>
    </row>
    <row r="124" spans="1:11" x14ac:dyDescent="0.25">
      <c r="A124" s="120" t="s">
        <v>356</v>
      </c>
      <c r="B124" s="120" t="s">
        <v>357</v>
      </c>
      <c r="C124" s="120" t="s">
        <v>169</v>
      </c>
      <c r="D124" s="120" t="s">
        <v>170</v>
      </c>
      <c r="E124" s="120" t="s">
        <v>51</v>
      </c>
      <c r="F124" s="120" t="s">
        <v>76</v>
      </c>
      <c r="G124" s="120" t="s">
        <v>76</v>
      </c>
      <c r="H124" s="120" t="s">
        <v>76</v>
      </c>
      <c r="I124" s="120" t="s">
        <v>76</v>
      </c>
      <c r="J124" s="120" t="s">
        <v>184</v>
      </c>
      <c r="K124" s="120" t="s">
        <v>82</v>
      </c>
    </row>
    <row r="125" spans="1:11" x14ac:dyDescent="0.25">
      <c r="A125" s="120" t="s">
        <v>358</v>
      </c>
      <c r="B125" s="120" t="s">
        <v>359</v>
      </c>
      <c r="C125" s="120" t="s">
        <v>169</v>
      </c>
      <c r="D125" s="120" t="s">
        <v>170</v>
      </c>
      <c r="E125" s="120" t="s">
        <v>51</v>
      </c>
      <c r="F125" s="120" t="s">
        <v>76</v>
      </c>
      <c r="G125" s="120" t="s">
        <v>76</v>
      </c>
      <c r="H125" s="120" t="s">
        <v>76</v>
      </c>
      <c r="I125" s="120" t="s">
        <v>76</v>
      </c>
      <c r="J125" s="120" t="s">
        <v>184</v>
      </c>
      <c r="K125" s="120" t="s">
        <v>185</v>
      </c>
    </row>
    <row r="126" spans="1:11" x14ac:dyDescent="0.25">
      <c r="A126" s="120" t="s">
        <v>360</v>
      </c>
      <c r="B126" s="120" t="s">
        <v>361</v>
      </c>
      <c r="C126" s="120" t="s">
        <v>169</v>
      </c>
      <c r="D126" s="120" t="s">
        <v>170</v>
      </c>
      <c r="E126" s="120" t="s">
        <v>51</v>
      </c>
      <c r="F126" s="120" t="s">
        <v>76</v>
      </c>
      <c r="G126" s="120" t="s">
        <v>76</v>
      </c>
      <c r="H126" s="120" t="s">
        <v>76</v>
      </c>
      <c r="I126" s="120" t="s">
        <v>76</v>
      </c>
      <c r="J126" s="120" t="s">
        <v>184</v>
      </c>
      <c r="K126" s="120" t="s">
        <v>185</v>
      </c>
    </row>
    <row r="127" spans="1:11" x14ac:dyDescent="0.25">
      <c r="A127" s="120" t="s">
        <v>362</v>
      </c>
      <c r="B127" s="120" t="s">
        <v>363</v>
      </c>
      <c r="C127" s="120" t="s">
        <v>169</v>
      </c>
      <c r="D127" s="120" t="s">
        <v>170</v>
      </c>
      <c r="E127" s="120" t="s">
        <v>51</v>
      </c>
      <c r="F127" s="120" t="s">
        <v>76</v>
      </c>
      <c r="G127" s="120" t="s">
        <v>76</v>
      </c>
      <c r="H127" s="120" t="s">
        <v>76</v>
      </c>
      <c r="I127" s="120" t="s">
        <v>76</v>
      </c>
      <c r="J127" s="120" t="s">
        <v>364</v>
      </c>
      <c r="K127" s="120" t="s">
        <v>82</v>
      </c>
    </row>
    <row r="128" spans="1:11" x14ac:dyDescent="0.25">
      <c r="A128" s="120" t="s">
        <v>365</v>
      </c>
      <c r="B128" s="120" t="s">
        <v>366</v>
      </c>
      <c r="C128" s="120" t="s">
        <v>169</v>
      </c>
      <c r="D128" s="120" t="s">
        <v>170</v>
      </c>
      <c r="E128" s="120" t="s">
        <v>51</v>
      </c>
      <c r="F128" s="120" t="s">
        <v>76</v>
      </c>
      <c r="G128" s="120" t="s">
        <v>76</v>
      </c>
      <c r="H128" s="120" t="s">
        <v>76</v>
      </c>
      <c r="I128" s="120" t="s">
        <v>76</v>
      </c>
      <c r="J128" s="120" t="s">
        <v>364</v>
      </c>
      <c r="K128" s="120" t="s">
        <v>185</v>
      </c>
    </row>
    <row r="129" spans="1:11" x14ac:dyDescent="0.25">
      <c r="A129" s="120" t="s">
        <v>367</v>
      </c>
      <c r="B129" s="120" t="s">
        <v>368</v>
      </c>
      <c r="C129" s="120" t="s">
        <v>169</v>
      </c>
      <c r="D129" s="120" t="s">
        <v>170</v>
      </c>
      <c r="E129" s="120" t="s">
        <v>51</v>
      </c>
      <c r="F129" s="120" t="s">
        <v>76</v>
      </c>
      <c r="G129" s="120" t="s">
        <v>76</v>
      </c>
      <c r="H129" s="120" t="s">
        <v>76</v>
      </c>
      <c r="I129" s="120" t="s">
        <v>76</v>
      </c>
      <c r="J129" s="120" t="s">
        <v>364</v>
      </c>
      <c r="K129" s="120" t="s">
        <v>185</v>
      </c>
    </row>
    <row r="130" spans="1:11" x14ac:dyDescent="0.25">
      <c r="A130" s="120" t="s">
        <v>369</v>
      </c>
      <c r="B130" s="120" t="s">
        <v>370</v>
      </c>
      <c r="C130" s="120" t="s">
        <v>169</v>
      </c>
      <c r="D130" s="120" t="s">
        <v>170</v>
      </c>
      <c r="E130" s="120" t="s">
        <v>51</v>
      </c>
      <c r="F130" s="120" t="s">
        <v>76</v>
      </c>
      <c r="G130" s="120" t="s">
        <v>76</v>
      </c>
      <c r="H130" s="120" t="s">
        <v>76</v>
      </c>
      <c r="I130" s="120" t="s">
        <v>76</v>
      </c>
      <c r="J130" s="120" t="s">
        <v>184</v>
      </c>
      <c r="K130" s="120" t="s">
        <v>185</v>
      </c>
    </row>
    <row r="131" spans="1:11" x14ac:dyDescent="0.25">
      <c r="A131" s="120" t="s">
        <v>371</v>
      </c>
      <c r="B131" s="120" t="s">
        <v>372</v>
      </c>
      <c r="C131" s="120" t="s">
        <v>169</v>
      </c>
      <c r="D131" s="120" t="s">
        <v>170</v>
      </c>
      <c r="E131" s="120" t="s">
        <v>51</v>
      </c>
      <c r="F131" s="120" t="s">
        <v>76</v>
      </c>
      <c r="G131" s="120" t="s">
        <v>76</v>
      </c>
      <c r="H131" s="120" t="s">
        <v>76</v>
      </c>
      <c r="I131" s="120" t="s">
        <v>76</v>
      </c>
      <c r="J131" s="120" t="s">
        <v>184</v>
      </c>
      <c r="K131" s="120" t="s">
        <v>185</v>
      </c>
    </row>
    <row r="132" spans="1:11" x14ac:dyDescent="0.25">
      <c r="A132" s="120" t="s">
        <v>373</v>
      </c>
      <c r="B132" s="120" t="s">
        <v>374</v>
      </c>
      <c r="C132" s="120" t="s">
        <v>169</v>
      </c>
      <c r="D132" s="120" t="s">
        <v>170</v>
      </c>
      <c r="E132" s="120" t="s">
        <v>51</v>
      </c>
      <c r="F132" s="120" t="s">
        <v>76</v>
      </c>
      <c r="G132" s="120" t="s">
        <v>76</v>
      </c>
      <c r="H132" s="120" t="s">
        <v>76</v>
      </c>
      <c r="I132" s="120" t="s">
        <v>76</v>
      </c>
      <c r="J132" s="120" t="s">
        <v>184</v>
      </c>
      <c r="K132" s="120" t="s">
        <v>82</v>
      </c>
    </row>
    <row r="133" spans="1:11" x14ac:dyDescent="0.25">
      <c r="A133" s="120" t="s">
        <v>375</v>
      </c>
      <c r="B133" s="120" t="s">
        <v>376</v>
      </c>
      <c r="C133" s="120" t="s">
        <v>169</v>
      </c>
      <c r="D133" s="120" t="s">
        <v>170</v>
      </c>
      <c r="E133" s="120" t="s">
        <v>51</v>
      </c>
      <c r="F133" s="120" t="s">
        <v>76</v>
      </c>
      <c r="G133" s="120" t="s">
        <v>76</v>
      </c>
      <c r="H133" s="120" t="s">
        <v>76</v>
      </c>
      <c r="I133" s="120" t="s">
        <v>76</v>
      </c>
      <c r="J133" s="120" t="s">
        <v>184</v>
      </c>
      <c r="K133" s="120" t="s">
        <v>185</v>
      </c>
    </row>
    <row r="134" spans="1:11" x14ac:dyDescent="0.25">
      <c r="A134" s="120" t="s">
        <v>377</v>
      </c>
      <c r="B134" s="120" t="s">
        <v>378</v>
      </c>
      <c r="C134" s="120" t="s">
        <v>169</v>
      </c>
      <c r="D134" s="120" t="s">
        <v>170</v>
      </c>
      <c r="E134" s="120" t="s">
        <v>51</v>
      </c>
      <c r="F134" s="120" t="s">
        <v>76</v>
      </c>
      <c r="G134" s="120" t="s">
        <v>76</v>
      </c>
      <c r="H134" s="120" t="s">
        <v>76</v>
      </c>
      <c r="I134" s="120" t="s">
        <v>76</v>
      </c>
      <c r="J134" s="120" t="s">
        <v>184</v>
      </c>
      <c r="K134" s="120" t="s">
        <v>185</v>
      </c>
    </row>
    <row r="135" spans="1:11" x14ac:dyDescent="0.25">
      <c r="A135" s="120" t="s">
        <v>379</v>
      </c>
      <c r="B135" s="120" t="s">
        <v>380</v>
      </c>
      <c r="C135" s="120" t="s">
        <v>169</v>
      </c>
      <c r="D135" s="120" t="s">
        <v>170</v>
      </c>
      <c r="E135" s="120" t="s">
        <v>51</v>
      </c>
      <c r="F135" s="120" t="s">
        <v>76</v>
      </c>
      <c r="G135" s="120" t="s">
        <v>76</v>
      </c>
      <c r="H135" s="120" t="s">
        <v>76</v>
      </c>
      <c r="I135" s="120" t="s">
        <v>76</v>
      </c>
      <c r="J135" s="120" t="s">
        <v>184</v>
      </c>
      <c r="K135" s="120" t="s">
        <v>185</v>
      </c>
    </row>
    <row r="136" spans="1:11" x14ac:dyDescent="0.25">
      <c r="A136" s="120" t="s">
        <v>381</v>
      </c>
      <c r="B136" s="120" t="s">
        <v>382</v>
      </c>
      <c r="C136" s="120" t="s">
        <v>169</v>
      </c>
      <c r="D136" s="120" t="s">
        <v>170</v>
      </c>
      <c r="E136" s="120" t="s">
        <v>51</v>
      </c>
      <c r="F136" s="120" t="s">
        <v>76</v>
      </c>
      <c r="G136" s="120" t="s">
        <v>76</v>
      </c>
      <c r="H136" s="120" t="s">
        <v>76</v>
      </c>
      <c r="I136" s="120" t="s">
        <v>76</v>
      </c>
      <c r="J136" s="120" t="s">
        <v>184</v>
      </c>
      <c r="K136" s="120" t="s">
        <v>185</v>
      </c>
    </row>
    <row r="137" spans="1:11" x14ac:dyDescent="0.25">
      <c r="A137" s="120" t="s">
        <v>383</v>
      </c>
      <c r="B137" s="120" t="s">
        <v>384</v>
      </c>
      <c r="C137" s="120" t="s">
        <v>169</v>
      </c>
      <c r="D137" s="120" t="s">
        <v>170</v>
      </c>
      <c r="E137" s="120" t="s">
        <v>51</v>
      </c>
      <c r="F137" s="120" t="s">
        <v>76</v>
      </c>
      <c r="G137" s="120" t="s">
        <v>76</v>
      </c>
      <c r="H137" s="120" t="s">
        <v>76</v>
      </c>
      <c r="I137" s="120" t="s">
        <v>76</v>
      </c>
      <c r="J137" s="120" t="s">
        <v>184</v>
      </c>
      <c r="K137" s="120" t="s">
        <v>185</v>
      </c>
    </row>
    <row r="138" spans="1:11" x14ac:dyDescent="0.25">
      <c r="A138" s="120" t="s">
        <v>385</v>
      </c>
      <c r="B138" s="120" t="s">
        <v>386</v>
      </c>
      <c r="C138" s="120" t="s">
        <v>169</v>
      </c>
      <c r="D138" s="120" t="s">
        <v>170</v>
      </c>
      <c r="E138" s="120" t="s">
        <v>51</v>
      </c>
      <c r="F138" s="120" t="s">
        <v>76</v>
      </c>
      <c r="G138" s="120" t="s">
        <v>76</v>
      </c>
      <c r="H138" s="120" t="s">
        <v>76</v>
      </c>
      <c r="I138" s="120" t="s">
        <v>76</v>
      </c>
      <c r="J138" s="120" t="s">
        <v>387</v>
      </c>
      <c r="K138" s="120" t="s">
        <v>82</v>
      </c>
    </row>
    <row r="139" spans="1:11" x14ac:dyDescent="0.25">
      <c r="A139" s="120" t="s">
        <v>388</v>
      </c>
      <c r="B139" s="120" t="s">
        <v>389</v>
      </c>
      <c r="C139" s="120" t="s">
        <v>169</v>
      </c>
      <c r="D139" s="120" t="s">
        <v>170</v>
      </c>
      <c r="E139" s="120" t="s">
        <v>51</v>
      </c>
      <c r="F139" s="120" t="s">
        <v>76</v>
      </c>
      <c r="G139" s="120" t="s">
        <v>76</v>
      </c>
      <c r="H139" s="120" t="s">
        <v>76</v>
      </c>
      <c r="I139" s="120" t="s">
        <v>76</v>
      </c>
      <c r="J139" s="120" t="s">
        <v>364</v>
      </c>
      <c r="K139" s="120" t="s">
        <v>185</v>
      </c>
    </row>
    <row r="140" spans="1:11" x14ac:dyDescent="0.25">
      <c r="A140" s="120" t="s">
        <v>390</v>
      </c>
      <c r="B140" s="120" t="s">
        <v>391</v>
      </c>
      <c r="C140" s="120" t="s">
        <v>169</v>
      </c>
      <c r="D140" s="120" t="s">
        <v>170</v>
      </c>
      <c r="E140" s="120" t="s">
        <v>51</v>
      </c>
      <c r="F140" s="120" t="s">
        <v>76</v>
      </c>
      <c r="G140" s="120" t="s">
        <v>76</v>
      </c>
      <c r="H140" s="120" t="s">
        <v>76</v>
      </c>
      <c r="I140" s="120" t="s">
        <v>76</v>
      </c>
      <c r="J140" s="120" t="s">
        <v>364</v>
      </c>
      <c r="K140" s="120" t="s">
        <v>185</v>
      </c>
    </row>
    <row r="141" spans="1:11" x14ac:dyDescent="0.25">
      <c r="A141" s="120" t="s">
        <v>392</v>
      </c>
      <c r="B141" s="120" t="s">
        <v>393</v>
      </c>
      <c r="C141" s="120" t="s">
        <v>169</v>
      </c>
      <c r="D141" s="120" t="s">
        <v>170</v>
      </c>
      <c r="E141" s="120" t="s">
        <v>51</v>
      </c>
      <c r="F141" s="120" t="s">
        <v>76</v>
      </c>
      <c r="G141" s="120" t="s">
        <v>76</v>
      </c>
      <c r="H141" s="120" t="s">
        <v>76</v>
      </c>
      <c r="I141" s="120" t="s">
        <v>76</v>
      </c>
      <c r="J141" s="120" t="s">
        <v>364</v>
      </c>
      <c r="K141" s="120" t="s">
        <v>185</v>
      </c>
    </row>
    <row r="142" spans="1:11" x14ac:dyDescent="0.25">
      <c r="A142" s="120" t="s">
        <v>394</v>
      </c>
      <c r="B142" s="120" t="s">
        <v>395</v>
      </c>
      <c r="C142" s="120" t="s">
        <v>169</v>
      </c>
      <c r="D142" s="120" t="s">
        <v>170</v>
      </c>
      <c r="E142" s="120" t="s">
        <v>51</v>
      </c>
      <c r="F142" s="120" t="s">
        <v>76</v>
      </c>
      <c r="G142" s="120" t="s">
        <v>76</v>
      </c>
      <c r="H142" s="120" t="s">
        <v>76</v>
      </c>
      <c r="I142" s="120" t="s">
        <v>76</v>
      </c>
      <c r="J142" s="120" t="s">
        <v>364</v>
      </c>
      <c r="K142" s="120" t="s">
        <v>185</v>
      </c>
    </row>
    <row r="143" spans="1:11" x14ac:dyDescent="0.25">
      <c r="A143" s="120" t="s">
        <v>396</v>
      </c>
      <c r="B143" s="120" t="s">
        <v>397</v>
      </c>
      <c r="C143" s="120" t="s">
        <v>169</v>
      </c>
      <c r="D143" s="120" t="s">
        <v>170</v>
      </c>
      <c r="E143" s="120" t="s">
        <v>51</v>
      </c>
      <c r="F143" s="120" t="s">
        <v>76</v>
      </c>
      <c r="G143" s="120" t="s">
        <v>76</v>
      </c>
      <c r="H143" s="120" t="s">
        <v>76</v>
      </c>
      <c r="I143" s="120" t="s">
        <v>76</v>
      </c>
      <c r="J143" s="120" t="s">
        <v>364</v>
      </c>
      <c r="K143" s="120" t="s">
        <v>185</v>
      </c>
    </row>
    <row r="144" spans="1:11" x14ac:dyDescent="0.25">
      <c r="A144" s="120" t="s">
        <v>398</v>
      </c>
      <c r="B144" s="120" t="s">
        <v>399</v>
      </c>
      <c r="C144" s="120" t="s">
        <v>169</v>
      </c>
      <c r="D144" s="120" t="s">
        <v>170</v>
      </c>
      <c r="E144" s="120" t="s">
        <v>51</v>
      </c>
      <c r="F144" s="120" t="s">
        <v>76</v>
      </c>
      <c r="G144" s="120" t="s">
        <v>76</v>
      </c>
      <c r="H144" s="120" t="s">
        <v>76</v>
      </c>
      <c r="I144" s="120" t="s">
        <v>76</v>
      </c>
      <c r="J144" s="120" t="s">
        <v>364</v>
      </c>
      <c r="K144" s="120" t="s">
        <v>185</v>
      </c>
    </row>
    <row r="145" spans="1:11" x14ac:dyDescent="0.25">
      <c r="A145" s="120" t="s">
        <v>400</v>
      </c>
      <c r="B145" s="120" t="s">
        <v>401</v>
      </c>
      <c r="C145" s="120" t="s">
        <v>169</v>
      </c>
      <c r="D145" s="120" t="s">
        <v>170</v>
      </c>
      <c r="E145" s="120" t="s">
        <v>51</v>
      </c>
      <c r="F145" s="120" t="s">
        <v>76</v>
      </c>
      <c r="G145" s="120" t="s">
        <v>76</v>
      </c>
      <c r="H145" s="120" t="s">
        <v>76</v>
      </c>
      <c r="I145" s="120" t="s">
        <v>76</v>
      </c>
      <c r="J145" s="120" t="s">
        <v>364</v>
      </c>
      <c r="K145" s="120" t="s">
        <v>185</v>
      </c>
    </row>
    <row r="146" spans="1:11" x14ac:dyDescent="0.25">
      <c r="A146" s="120" t="s">
        <v>402</v>
      </c>
      <c r="B146" s="120" t="s">
        <v>403</v>
      </c>
      <c r="C146" s="120" t="s">
        <v>169</v>
      </c>
      <c r="D146" s="120" t="s">
        <v>170</v>
      </c>
      <c r="E146" s="120" t="s">
        <v>51</v>
      </c>
      <c r="F146" s="120" t="s">
        <v>76</v>
      </c>
      <c r="G146" s="120" t="s">
        <v>76</v>
      </c>
      <c r="H146" s="120" t="s">
        <v>76</v>
      </c>
      <c r="I146" s="120" t="s">
        <v>76</v>
      </c>
      <c r="J146" s="120" t="s">
        <v>364</v>
      </c>
      <c r="K146" s="120" t="s">
        <v>185</v>
      </c>
    </row>
    <row r="147" spans="1:11" x14ac:dyDescent="0.25">
      <c r="A147" s="120" t="s">
        <v>404</v>
      </c>
      <c r="B147" s="120" t="s">
        <v>405</v>
      </c>
      <c r="C147" s="120" t="s">
        <v>169</v>
      </c>
      <c r="D147" s="120" t="s">
        <v>170</v>
      </c>
      <c r="E147" s="120" t="s">
        <v>51</v>
      </c>
      <c r="F147" s="120" t="s">
        <v>76</v>
      </c>
      <c r="G147" s="120" t="s">
        <v>76</v>
      </c>
      <c r="H147" s="120" t="s">
        <v>76</v>
      </c>
      <c r="I147" s="120" t="s">
        <v>76</v>
      </c>
      <c r="J147" s="120" t="s">
        <v>364</v>
      </c>
      <c r="K147" s="120" t="s">
        <v>185</v>
      </c>
    </row>
    <row r="148" spans="1:11" x14ac:dyDescent="0.25">
      <c r="A148" s="120" t="s">
        <v>406</v>
      </c>
      <c r="B148" s="120" t="s">
        <v>407</v>
      </c>
      <c r="C148" s="120" t="s">
        <v>169</v>
      </c>
      <c r="D148" s="120" t="s">
        <v>170</v>
      </c>
      <c r="E148" s="120" t="s">
        <v>51</v>
      </c>
      <c r="F148" s="120" t="s">
        <v>76</v>
      </c>
      <c r="G148" s="120" t="s">
        <v>76</v>
      </c>
      <c r="H148" s="120" t="s">
        <v>76</v>
      </c>
      <c r="I148" s="120" t="s">
        <v>76</v>
      </c>
      <c r="J148" s="120" t="s">
        <v>364</v>
      </c>
      <c r="K148" s="120" t="s">
        <v>185</v>
      </c>
    </row>
    <row r="149" spans="1:11" x14ac:dyDescent="0.25">
      <c r="A149" s="120" t="s">
        <v>408</v>
      </c>
      <c r="B149" s="120" t="s">
        <v>409</v>
      </c>
      <c r="C149" s="120" t="s">
        <v>169</v>
      </c>
      <c r="D149" s="120" t="s">
        <v>170</v>
      </c>
      <c r="E149" s="120" t="s">
        <v>51</v>
      </c>
      <c r="F149" s="120" t="s">
        <v>76</v>
      </c>
      <c r="G149" s="120" t="s">
        <v>76</v>
      </c>
      <c r="H149" s="120" t="s">
        <v>76</v>
      </c>
      <c r="I149" s="120" t="s">
        <v>76</v>
      </c>
      <c r="J149" s="120" t="s">
        <v>364</v>
      </c>
      <c r="K149" s="120" t="s">
        <v>82</v>
      </c>
    </row>
    <row r="150" spans="1:11" x14ac:dyDescent="0.25">
      <c r="A150" s="120" t="s">
        <v>410</v>
      </c>
      <c r="B150" s="120" t="s">
        <v>411</v>
      </c>
      <c r="C150" s="120" t="s">
        <v>169</v>
      </c>
      <c r="D150" s="120" t="s">
        <v>170</v>
      </c>
      <c r="E150" s="120" t="s">
        <v>51</v>
      </c>
      <c r="F150" s="120" t="s">
        <v>76</v>
      </c>
      <c r="G150" s="120" t="s">
        <v>76</v>
      </c>
      <c r="H150" s="120" t="s">
        <v>76</v>
      </c>
      <c r="I150" s="120" t="s">
        <v>76</v>
      </c>
      <c r="J150" s="120" t="s">
        <v>184</v>
      </c>
      <c r="K150" s="120" t="s">
        <v>185</v>
      </c>
    </row>
    <row r="151" spans="1:11" x14ac:dyDescent="0.25">
      <c r="A151" s="120" t="s">
        <v>412</v>
      </c>
      <c r="B151" s="120" t="s">
        <v>413</v>
      </c>
      <c r="C151" s="120" t="s">
        <v>169</v>
      </c>
      <c r="D151" s="120" t="s">
        <v>170</v>
      </c>
      <c r="E151" s="120" t="s">
        <v>51</v>
      </c>
      <c r="F151" s="120" t="s">
        <v>76</v>
      </c>
      <c r="G151" s="120" t="s">
        <v>76</v>
      </c>
      <c r="H151" s="120" t="s">
        <v>76</v>
      </c>
      <c r="I151" s="120" t="s">
        <v>76</v>
      </c>
      <c r="J151" s="120" t="s">
        <v>184</v>
      </c>
      <c r="K151" s="120" t="s">
        <v>82</v>
      </c>
    </row>
    <row r="152" spans="1:11" x14ac:dyDescent="0.25">
      <c r="A152" s="120" t="s">
        <v>414</v>
      </c>
      <c r="B152" s="120" t="s">
        <v>415</v>
      </c>
      <c r="C152" s="120" t="s">
        <v>169</v>
      </c>
      <c r="D152" s="120" t="s">
        <v>170</v>
      </c>
      <c r="E152" s="120" t="s">
        <v>51</v>
      </c>
      <c r="F152" s="120" t="s">
        <v>76</v>
      </c>
      <c r="G152" s="120" t="s">
        <v>76</v>
      </c>
      <c r="H152" s="120" t="s">
        <v>76</v>
      </c>
      <c r="I152" s="120" t="s">
        <v>76</v>
      </c>
      <c r="J152" s="120" t="s">
        <v>184</v>
      </c>
      <c r="K152" s="120" t="s">
        <v>185</v>
      </c>
    </row>
    <row r="153" spans="1:11" x14ac:dyDescent="0.25">
      <c r="A153" s="120" t="s">
        <v>416</v>
      </c>
      <c r="B153" s="120" t="s">
        <v>417</v>
      </c>
      <c r="C153" s="120" t="s">
        <v>169</v>
      </c>
      <c r="D153" s="120" t="s">
        <v>170</v>
      </c>
      <c r="E153" s="120" t="s">
        <v>51</v>
      </c>
      <c r="F153" s="120" t="s">
        <v>76</v>
      </c>
      <c r="G153" s="120" t="s">
        <v>76</v>
      </c>
      <c r="H153" s="120" t="s">
        <v>76</v>
      </c>
      <c r="I153" s="120" t="s">
        <v>76</v>
      </c>
      <c r="J153" s="120" t="s">
        <v>364</v>
      </c>
      <c r="K153" s="120" t="s">
        <v>185</v>
      </c>
    </row>
    <row r="154" spans="1:11" x14ac:dyDescent="0.25">
      <c r="A154" s="120" t="s">
        <v>418</v>
      </c>
      <c r="B154" s="120" t="s">
        <v>419</v>
      </c>
      <c r="C154" s="120" t="s">
        <v>169</v>
      </c>
      <c r="D154" s="120" t="s">
        <v>170</v>
      </c>
      <c r="E154" s="120" t="s">
        <v>51</v>
      </c>
      <c r="F154" s="120" t="s">
        <v>76</v>
      </c>
      <c r="G154" s="120" t="s">
        <v>76</v>
      </c>
      <c r="H154" s="120" t="s">
        <v>76</v>
      </c>
      <c r="I154" s="120" t="s">
        <v>76</v>
      </c>
      <c r="J154" s="120" t="s">
        <v>184</v>
      </c>
      <c r="K154" s="120" t="s">
        <v>185</v>
      </c>
    </row>
    <row r="155" spans="1:11" x14ac:dyDescent="0.25">
      <c r="A155" s="120" t="s">
        <v>420</v>
      </c>
      <c r="B155" s="120" t="s">
        <v>421</v>
      </c>
      <c r="C155" s="120" t="s">
        <v>169</v>
      </c>
      <c r="D155" s="120" t="s">
        <v>170</v>
      </c>
      <c r="E155" s="120" t="s">
        <v>51</v>
      </c>
      <c r="F155" s="120" t="s">
        <v>76</v>
      </c>
      <c r="G155" s="120" t="s">
        <v>76</v>
      </c>
      <c r="H155" s="120" t="s">
        <v>76</v>
      </c>
      <c r="I155" s="120" t="s">
        <v>76</v>
      </c>
      <c r="J155" s="120" t="s">
        <v>364</v>
      </c>
      <c r="K155" s="120" t="s">
        <v>185</v>
      </c>
    </row>
    <row r="156" spans="1:11" x14ac:dyDescent="0.25">
      <c r="A156" s="120" t="s">
        <v>422</v>
      </c>
      <c r="B156" s="120" t="s">
        <v>423</v>
      </c>
      <c r="C156" s="120" t="s">
        <v>169</v>
      </c>
      <c r="D156" s="120" t="s">
        <v>170</v>
      </c>
      <c r="E156" s="120" t="s">
        <v>51</v>
      </c>
      <c r="F156" s="120" t="s">
        <v>76</v>
      </c>
      <c r="G156" s="120" t="s">
        <v>76</v>
      </c>
      <c r="H156" s="120" t="s">
        <v>76</v>
      </c>
      <c r="I156" s="120" t="s">
        <v>76</v>
      </c>
      <c r="J156" s="120" t="s">
        <v>184</v>
      </c>
      <c r="K156" s="120" t="s">
        <v>185</v>
      </c>
    </row>
    <row r="157" spans="1:11" x14ac:dyDescent="0.25">
      <c r="A157" s="120" t="s">
        <v>424</v>
      </c>
      <c r="B157" s="120" t="s">
        <v>425</v>
      </c>
      <c r="C157" s="120" t="s">
        <v>169</v>
      </c>
      <c r="D157" s="120" t="s">
        <v>170</v>
      </c>
      <c r="E157" s="120" t="s">
        <v>51</v>
      </c>
      <c r="F157" s="120" t="s">
        <v>76</v>
      </c>
      <c r="G157" s="120" t="s">
        <v>76</v>
      </c>
      <c r="H157" s="120" t="s">
        <v>76</v>
      </c>
      <c r="I157" s="120" t="s">
        <v>76</v>
      </c>
      <c r="J157" s="120" t="s">
        <v>184</v>
      </c>
      <c r="K157" s="120" t="s">
        <v>185</v>
      </c>
    </row>
    <row r="158" spans="1:11" x14ac:dyDescent="0.25">
      <c r="A158" s="120" t="s">
        <v>426</v>
      </c>
      <c r="B158" s="120" t="s">
        <v>427</v>
      </c>
      <c r="C158" s="120" t="s">
        <v>169</v>
      </c>
      <c r="D158" s="120" t="s">
        <v>170</v>
      </c>
      <c r="E158" s="120" t="s">
        <v>51</v>
      </c>
      <c r="F158" s="120" t="s">
        <v>76</v>
      </c>
      <c r="G158" s="120" t="s">
        <v>76</v>
      </c>
      <c r="H158" s="120" t="s">
        <v>76</v>
      </c>
      <c r="I158" s="120" t="s">
        <v>76</v>
      </c>
      <c r="J158" s="120" t="s">
        <v>184</v>
      </c>
      <c r="K158" s="120" t="s">
        <v>82</v>
      </c>
    </row>
    <row r="159" spans="1:11" x14ac:dyDescent="0.25">
      <c r="A159" s="120" t="s">
        <v>428</v>
      </c>
      <c r="B159" s="120" t="s">
        <v>429</v>
      </c>
      <c r="C159" s="120" t="s">
        <v>169</v>
      </c>
      <c r="D159" s="120" t="s">
        <v>170</v>
      </c>
      <c r="E159" s="120" t="s">
        <v>51</v>
      </c>
      <c r="F159" s="120" t="s">
        <v>76</v>
      </c>
      <c r="G159" s="120" t="s">
        <v>76</v>
      </c>
      <c r="H159" s="120" t="s">
        <v>76</v>
      </c>
      <c r="I159" s="120" t="s">
        <v>76</v>
      </c>
      <c r="J159" s="120" t="s">
        <v>184</v>
      </c>
      <c r="K159" s="120" t="s">
        <v>185</v>
      </c>
    </row>
    <row r="160" spans="1:11" x14ac:dyDescent="0.25">
      <c r="A160" s="120" t="s">
        <v>430</v>
      </c>
      <c r="B160" s="120" t="s">
        <v>431</v>
      </c>
      <c r="C160" s="120" t="s">
        <v>169</v>
      </c>
      <c r="D160" s="120" t="s">
        <v>170</v>
      </c>
      <c r="E160" s="120" t="s">
        <v>51</v>
      </c>
      <c r="F160" s="120" t="s">
        <v>76</v>
      </c>
      <c r="G160" s="120" t="s">
        <v>76</v>
      </c>
      <c r="H160" s="120" t="s">
        <v>76</v>
      </c>
      <c r="I160" s="120" t="s">
        <v>76</v>
      </c>
      <c r="J160" s="120" t="s">
        <v>364</v>
      </c>
      <c r="K160" s="120" t="s">
        <v>185</v>
      </c>
    </row>
    <row r="161" spans="1:11" x14ac:dyDescent="0.25">
      <c r="A161" s="120" t="s">
        <v>432</v>
      </c>
      <c r="B161" s="120" t="s">
        <v>433</v>
      </c>
      <c r="C161" s="120" t="s">
        <v>169</v>
      </c>
      <c r="D161" s="120" t="s">
        <v>170</v>
      </c>
      <c r="E161" s="120" t="s">
        <v>51</v>
      </c>
      <c r="F161" s="120" t="s">
        <v>76</v>
      </c>
      <c r="G161" s="120" t="s">
        <v>76</v>
      </c>
      <c r="H161" s="120" t="s">
        <v>76</v>
      </c>
      <c r="I161" s="120" t="s">
        <v>76</v>
      </c>
      <c r="J161" s="120" t="s">
        <v>184</v>
      </c>
      <c r="K161" s="120" t="s">
        <v>82</v>
      </c>
    </row>
    <row r="162" spans="1:11" x14ac:dyDescent="0.25">
      <c r="A162" s="120" t="s">
        <v>434</v>
      </c>
      <c r="B162" s="120" t="s">
        <v>435</v>
      </c>
      <c r="C162" s="120" t="s">
        <v>169</v>
      </c>
      <c r="D162" s="120" t="s">
        <v>170</v>
      </c>
      <c r="E162" s="120" t="s">
        <v>51</v>
      </c>
      <c r="F162" s="120" t="s">
        <v>76</v>
      </c>
      <c r="G162" s="120" t="s">
        <v>76</v>
      </c>
      <c r="H162" s="120" t="s">
        <v>76</v>
      </c>
      <c r="I162" s="120" t="s">
        <v>76</v>
      </c>
      <c r="J162" s="120" t="s">
        <v>184</v>
      </c>
      <c r="K162" s="120" t="s">
        <v>185</v>
      </c>
    </row>
    <row r="163" spans="1:11" x14ac:dyDescent="0.25">
      <c r="A163" s="120" t="s">
        <v>436</v>
      </c>
      <c r="B163" s="120" t="s">
        <v>437</v>
      </c>
      <c r="C163" s="120" t="s">
        <v>169</v>
      </c>
      <c r="D163" s="120" t="s">
        <v>170</v>
      </c>
      <c r="E163" s="120" t="s">
        <v>51</v>
      </c>
      <c r="F163" s="120" t="s">
        <v>76</v>
      </c>
      <c r="G163" s="120" t="s">
        <v>76</v>
      </c>
      <c r="H163" s="120" t="s">
        <v>76</v>
      </c>
      <c r="I163" s="120" t="s">
        <v>76</v>
      </c>
      <c r="J163" s="120" t="s">
        <v>184</v>
      </c>
      <c r="K163" s="120" t="s">
        <v>185</v>
      </c>
    </row>
    <row r="164" spans="1:11" x14ac:dyDescent="0.25">
      <c r="A164" s="120" t="s">
        <v>438</v>
      </c>
      <c r="B164" s="120" t="s">
        <v>332</v>
      </c>
      <c r="C164" s="120" t="s">
        <v>169</v>
      </c>
      <c r="D164" s="120" t="s">
        <v>170</v>
      </c>
      <c r="E164" s="120" t="s">
        <v>51</v>
      </c>
      <c r="F164" s="120" t="s">
        <v>76</v>
      </c>
      <c r="G164" s="120" t="s">
        <v>76</v>
      </c>
      <c r="H164" s="120" t="s">
        <v>76</v>
      </c>
      <c r="I164" s="120" t="s">
        <v>76</v>
      </c>
      <c r="J164" s="120" t="s">
        <v>184</v>
      </c>
      <c r="K164" s="120" t="s">
        <v>82</v>
      </c>
    </row>
    <row r="165" spans="1:11" x14ac:dyDescent="0.25">
      <c r="A165" s="120" t="s">
        <v>439</v>
      </c>
      <c r="B165" s="120" t="s">
        <v>440</v>
      </c>
      <c r="C165" s="120" t="s">
        <v>169</v>
      </c>
      <c r="D165" s="120" t="s">
        <v>170</v>
      </c>
      <c r="E165" s="120" t="s">
        <v>51</v>
      </c>
      <c r="F165" s="120" t="s">
        <v>76</v>
      </c>
      <c r="G165" s="120" t="s">
        <v>76</v>
      </c>
      <c r="H165" s="120" t="s">
        <v>76</v>
      </c>
      <c r="I165" s="120" t="s">
        <v>76</v>
      </c>
      <c r="J165" s="120" t="s">
        <v>184</v>
      </c>
      <c r="K165" s="120" t="s">
        <v>185</v>
      </c>
    </row>
    <row r="166" spans="1:11" x14ac:dyDescent="0.25">
      <c r="A166" s="120" t="s">
        <v>441</v>
      </c>
      <c r="B166" s="120" t="s">
        <v>442</v>
      </c>
      <c r="C166" s="120" t="s">
        <v>169</v>
      </c>
      <c r="D166" s="120" t="s">
        <v>170</v>
      </c>
      <c r="E166" s="120" t="s">
        <v>51</v>
      </c>
      <c r="F166" s="120" t="s">
        <v>76</v>
      </c>
      <c r="G166" s="120" t="s">
        <v>76</v>
      </c>
      <c r="H166" s="120" t="s">
        <v>76</v>
      </c>
      <c r="I166" s="120" t="s">
        <v>76</v>
      </c>
      <c r="J166" s="120" t="s">
        <v>184</v>
      </c>
      <c r="K166" s="120" t="s">
        <v>82</v>
      </c>
    </row>
    <row r="167" spans="1:11" x14ac:dyDescent="0.25">
      <c r="A167" s="120" t="s">
        <v>443</v>
      </c>
      <c r="B167" s="120" t="s">
        <v>444</v>
      </c>
      <c r="C167" s="120" t="s">
        <v>169</v>
      </c>
      <c r="D167" s="120" t="s">
        <v>170</v>
      </c>
      <c r="E167" s="120" t="s">
        <v>51</v>
      </c>
      <c r="F167" s="120" t="s">
        <v>76</v>
      </c>
      <c r="G167" s="120" t="s">
        <v>76</v>
      </c>
      <c r="H167" s="120" t="s">
        <v>76</v>
      </c>
      <c r="I167" s="120" t="s">
        <v>76</v>
      </c>
      <c r="J167" s="120" t="s">
        <v>364</v>
      </c>
      <c r="K167" s="120" t="s">
        <v>82</v>
      </c>
    </row>
    <row r="168" spans="1:11" x14ac:dyDescent="0.25">
      <c r="A168" s="120" t="s">
        <v>445</v>
      </c>
      <c r="B168" s="120" t="s">
        <v>446</v>
      </c>
      <c r="C168" s="120" t="s">
        <v>169</v>
      </c>
      <c r="D168" s="120" t="s">
        <v>170</v>
      </c>
      <c r="E168" s="120" t="s">
        <v>51</v>
      </c>
      <c r="F168" s="120" t="s">
        <v>76</v>
      </c>
      <c r="G168" s="120" t="s">
        <v>76</v>
      </c>
      <c r="H168" s="120" t="s">
        <v>76</v>
      </c>
      <c r="I168" s="120" t="s">
        <v>76</v>
      </c>
      <c r="J168" s="120" t="s">
        <v>364</v>
      </c>
      <c r="K168" s="120" t="s">
        <v>82</v>
      </c>
    </row>
    <row r="169" spans="1:11" x14ac:dyDescent="0.25">
      <c r="A169" s="120" t="s">
        <v>447</v>
      </c>
      <c r="B169" s="120" t="s">
        <v>448</v>
      </c>
      <c r="C169" s="120" t="s">
        <v>169</v>
      </c>
      <c r="D169" s="120" t="s">
        <v>170</v>
      </c>
      <c r="E169" s="120" t="s">
        <v>51</v>
      </c>
      <c r="F169" s="120" t="s">
        <v>76</v>
      </c>
      <c r="G169" s="120" t="s">
        <v>76</v>
      </c>
      <c r="H169" s="120" t="s">
        <v>76</v>
      </c>
      <c r="I169" s="120" t="s">
        <v>76</v>
      </c>
      <c r="J169" s="120" t="s">
        <v>171</v>
      </c>
      <c r="K169" s="120" t="s">
        <v>82</v>
      </c>
    </row>
    <row r="170" spans="1:11" x14ac:dyDescent="0.25">
      <c r="A170" s="120" t="s">
        <v>449</v>
      </c>
      <c r="B170" s="120" t="s">
        <v>450</v>
      </c>
      <c r="C170" s="120" t="s">
        <v>169</v>
      </c>
      <c r="D170" s="120" t="s">
        <v>170</v>
      </c>
      <c r="E170" s="120" t="s">
        <v>51</v>
      </c>
      <c r="F170" s="120" t="s">
        <v>76</v>
      </c>
      <c r="G170" s="120" t="s">
        <v>76</v>
      </c>
      <c r="H170" s="120" t="s">
        <v>76</v>
      </c>
      <c r="I170" s="120" t="s">
        <v>76</v>
      </c>
      <c r="J170" s="120" t="s">
        <v>184</v>
      </c>
      <c r="K170" s="120" t="s">
        <v>82</v>
      </c>
    </row>
    <row r="171" spans="1:11" x14ac:dyDescent="0.25">
      <c r="A171" s="120" t="s">
        <v>451</v>
      </c>
      <c r="B171" s="120" t="s">
        <v>452</v>
      </c>
      <c r="C171" s="120" t="s">
        <v>169</v>
      </c>
      <c r="D171" s="120" t="s">
        <v>170</v>
      </c>
      <c r="E171" s="120" t="s">
        <v>51</v>
      </c>
      <c r="F171" s="120" t="s">
        <v>76</v>
      </c>
      <c r="G171" s="120" t="s">
        <v>76</v>
      </c>
      <c r="H171" s="120" t="s">
        <v>76</v>
      </c>
      <c r="I171" s="120" t="s">
        <v>76</v>
      </c>
      <c r="J171" s="120" t="s">
        <v>184</v>
      </c>
      <c r="K171" s="120" t="s">
        <v>82</v>
      </c>
    </row>
    <row r="172" spans="1:11" x14ac:dyDescent="0.25">
      <c r="A172" s="120" t="s">
        <v>1493</v>
      </c>
      <c r="B172" s="120" t="s">
        <v>1494</v>
      </c>
      <c r="C172" s="120" t="s">
        <v>169</v>
      </c>
      <c r="D172" s="120" t="s">
        <v>1495</v>
      </c>
      <c r="E172" s="120" t="s">
        <v>51</v>
      </c>
      <c r="F172" s="120" t="s">
        <v>76</v>
      </c>
      <c r="G172" s="120" t="s">
        <v>76</v>
      </c>
      <c r="H172" s="120" t="s">
        <v>76</v>
      </c>
      <c r="I172" s="120" t="s">
        <v>76</v>
      </c>
      <c r="J172" s="120" t="s">
        <v>1496</v>
      </c>
      <c r="K172" s="120" t="s">
        <v>82</v>
      </c>
    </row>
    <row r="173" spans="1:11" x14ac:dyDescent="0.25">
      <c r="A173" s="120" t="s">
        <v>453</v>
      </c>
      <c r="B173" s="120" t="s">
        <v>454</v>
      </c>
      <c r="C173" s="120" t="s">
        <v>169</v>
      </c>
      <c r="D173" s="120" t="s">
        <v>170</v>
      </c>
      <c r="E173" s="120" t="s">
        <v>51</v>
      </c>
      <c r="F173" s="120" t="s">
        <v>76</v>
      </c>
      <c r="G173" s="120" t="s">
        <v>76</v>
      </c>
      <c r="H173" s="120" t="s">
        <v>76</v>
      </c>
      <c r="I173" s="120" t="s">
        <v>76</v>
      </c>
      <c r="J173" s="120" t="s">
        <v>184</v>
      </c>
      <c r="K173" s="120" t="s">
        <v>82</v>
      </c>
    </row>
    <row r="174" spans="1:11" x14ac:dyDescent="0.25">
      <c r="A174" s="120" t="s">
        <v>455</v>
      </c>
      <c r="B174" s="120" t="s">
        <v>456</v>
      </c>
      <c r="C174" s="120" t="s">
        <v>169</v>
      </c>
      <c r="D174" s="120" t="s">
        <v>170</v>
      </c>
      <c r="E174" s="120" t="s">
        <v>51</v>
      </c>
      <c r="F174" s="120" t="s">
        <v>76</v>
      </c>
      <c r="G174" s="120" t="s">
        <v>76</v>
      </c>
      <c r="H174" s="120" t="s">
        <v>76</v>
      </c>
      <c r="I174" s="120" t="s">
        <v>76</v>
      </c>
      <c r="J174" s="120" t="s">
        <v>184</v>
      </c>
      <c r="K174" s="120" t="s">
        <v>82</v>
      </c>
    </row>
    <row r="175" spans="1:11" x14ac:dyDescent="0.25">
      <c r="A175" s="120" t="s">
        <v>457</v>
      </c>
      <c r="B175" s="120" t="s">
        <v>458</v>
      </c>
      <c r="C175" s="120" t="s">
        <v>85</v>
      </c>
      <c r="D175" s="120" t="s">
        <v>23</v>
      </c>
      <c r="E175" s="120" t="s">
        <v>51</v>
      </c>
      <c r="F175" s="120" t="s">
        <v>76</v>
      </c>
      <c r="G175" s="120" t="s">
        <v>76</v>
      </c>
      <c r="H175" s="120" t="s">
        <v>76</v>
      </c>
      <c r="I175" s="120" t="s">
        <v>76</v>
      </c>
      <c r="J175" s="120" t="s">
        <v>171</v>
      </c>
      <c r="K175" s="120" t="s">
        <v>82</v>
      </c>
    </row>
    <row r="176" spans="1:11" x14ac:dyDescent="0.25">
      <c r="A176" s="120" t="s">
        <v>459</v>
      </c>
      <c r="B176" s="120" t="s">
        <v>460</v>
      </c>
      <c r="C176" s="120" t="s">
        <v>85</v>
      </c>
      <c r="D176" s="120" t="s">
        <v>23</v>
      </c>
      <c r="E176" s="120" t="s">
        <v>51</v>
      </c>
      <c r="F176" s="120" t="s">
        <v>76</v>
      </c>
      <c r="G176" s="120" t="s">
        <v>76</v>
      </c>
      <c r="H176" s="120" t="s">
        <v>76</v>
      </c>
      <c r="I176" s="120" t="s">
        <v>76</v>
      </c>
      <c r="J176" s="120" t="s">
        <v>171</v>
      </c>
      <c r="K176" s="120" t="s">
        <v>82</v>
      </c>
    </row>
    <row r="177" spans="1:11" x14ac:dyDescent="0.25">
      <c r="A177" s="120" t="s">
        <v>461</v>
      </c>
      <c r="B177" s="120" t="s">
        <v>462</v>
      </c>
      <c r="C177" s="120" t="s">
        <v>85</v>
      </c>
      <c r="D177" s="120" t="s">
        <v>23</v>
      </c>
      <c r="E177" s="120" t="s">
        <v>51</v>
      </c>
      <c r="F177" s="120" t="s">
        <v>76</v>
      </c>
      <c r="G177" s="120" t="s">
        <v>76</v>
      </c>
      <c r="H177" s="120" t="s">
        <v>76</v>
      </c>
      <c r="I177" s="120" t="s">
        <v>76</v>
      </c>
      <c r="J177" s="120" t="s">
        <v>171</v>
      </c>
      <c r="K177" s="120" t="s">
        <v>82</v>
      </c>
    </row>
    <row r="178" spans="1:11" x14ac:dyDescent="0.25">
      <c r="A178" s="120" t="s">
        <v>463</v>
      </c>
      <c r="B178" s="120" t="s">
        <v>464</v>
      </c>
      <c r="C178" s="120" t="s">
        <v>169</v>
      </c>
      <c r="D178" s="120" t="s">
        <v>170</v>
      </c>
      <c r="E178" s="120" t="s">
        <v>51</v>
      </c>
      <c r="F178" s="120" t="s">
        <v>76</v>
      </c>
      <c r="G178" s="120" t="s">
        <v>76</v>
      </c>
      <c r="H178" s="120" t="s">
        <v>76</v>
      </c>
      <c r="I178" s="120" t="s">
        <v>76</v>
      </c>
      <c r="J178" s="120" t="s">
        <v>171</v>
      </c>
      <c r="K178" s="120" t="s">
        <v>82</v>
      </c>
    </row>
    <row r="179" spans="1:11" x14ac:dyDescent="0.25">
      <c r="A179" s="120" t="s">
        <v>465</v>
      </c>
      <c r="B179" s="120" t="s">
        <v>466</v>
      </c>
      <c r="C179" s="120" t="s">
        <v>169</v>
      </c>
      <c r="D179" s="120" t="s">
        <v>170</v>
      </c>
      <c r="E179" s="120" t="s">
        <v>51</v>
      </c>
      <c r="F179" s="120" t="s">
        <v>76</v>
      </c>
      <c r="G179" s="120" t="s">
        <v>76</v>
      </c>
      <c r="H179" s="120" t="s">
        <v>76</v>
      </c>
      <c r="I179" s="120" t="s">
        <v>76</v>
      </c>
      <c r="J179" s="120" t="s">
        <v>184</v>
      </c>
      <c r="K179" s="120" t="s">
        <v>82</v>
      </c>
    </row>
    <row r="180" spans="1:11" x14ac:dyDescent="0.25">
      <c r="A180" s="120" t="s">
        <v>467</v>
      </c>
      <c r="B180" s="120" t="s">
        <v>468</v>
      </c>
      <c r="C180" s="120" t="s">
        <v>169</v>
      </c>
      <c r="D180" s="120" t="s">
        <v>170</v>
      </c>
      <c r="E180" s="120" t="s">
        <v>51</v>
      </c>
      <c r="F180" s="120" t="s">
        <v>76</v>
      </c>
      <c r="G180" s="120" t="s">
        <v>76</v>
      </c>
      <c r="H180" s="120" t="s">
        <v>76</v>
      </c>
      <c r="I180" s="120" t="s">
        <v>76</v>
      </c>
      <c r="J180" s="120" t="s">
        <v>184</v>
      </c>
      <c r="K180" s="120" t="s">
        <v>185</v>
      </c>
    </row>
    <row r="181" spans="1:11" x14ac:dyDescent="0.25">
      <c r="A181" s="120" t="s">
        <v>469</v>
      </c>
      <c r="B181" s="120" t="s">
        <v>470</v>
      </c>
      <c r="C181" s="120" t="s">
        <v>169</v>
      </c>
      <c r="D181" s="120" t="s">
        <v>170</v>
      </c>
      <c r="E181" s="120" t="s">
        <v>51</v>
      </c>
      <c r="F181" s="120" t="s">
        <v>76</v>
      </c>
      <c r="G181" s="120" t="s">
        <v>76</v>
      </c>
      <c r="H181" s="120" t="s">
        <v>76</v>
      </c>
      <c r="I181" s="120" t="s">
        <v>76</v>
      </c>
      <c r="J181" s="120" t="s">
        <v>471</v>
      </c>
      <c r="K181" s="120" t="s">
        <v>82</v>
      </c>
    </row>
    <row r="182" spans="1:11" x14ac:dyDescent="0.25">
      <c r="A182" s="120" t="s">
        <v>472</v>
      </c>
      <c r="B182" s="120" t="s">
        <v>473</v>
      </c>
      <c r="C182" s="120" t="s">
        <v>169</v>
      </c>
      <c r="D182" s="120" t="s">
        <v>170</v>
      </c>
      <c r="E182" s="120" t="s">
        <v>51</v>
      </c>
      <c r="F182" s="120" t="s">
        <v>76</v>
      </c>
      <c r="G182" s="120" t="s">
        <v>76</v>
      </c>
      <c r="H182" s="120" t="s">
        <v>76</v>
      </c>
      <c r="I182" s="120" t="s">
        <v>76</v>
      </c>
      <c r="J182" s="120" t="s">
        <v>471</v>
      </c>
      <c r="K182" s="120" t="s">
        <v>82</v>
      </c>
    </row>
    <row r="183" spans="1:11" x14ac:dyDescent="0.25">
      <c r="A183" s="120" t="s">
        <v>474</v>
      </c>
      <c r="B183" s="120" t="s">
        <v>24</v>
      </c>
      <c r="C183" s="120" t="s">
        <v>174</v>
      </c>
      <c r="D183" s="120" t="s">
        <v>24</v>
      </c>
      <c r="E183" s="120" t="s">
        <v>51</v>
      </c>
      <c r="F183" s="120" t="s">
        <v>76</v>
      </c>
      <c r="G183" s="120" t="s">
        <v>76</v>
      </c>
      <c r="H183" s="120" t="s">
        <v>76</v>
      </c>
      <c r="I183" s="120" t="s">
        <v>76</v>
      </c>
      <c r="J183" s="120" t="s">
        <v>364</v>
      </c>
      <c r="K183" s="120" t="s">
        <v>82</v>
      </c>
    </row>
    <row r="184" spans="1:11" x14ac:dyDescent="0.25">
      <c r="A184" s="120" t="s">
        <v>475</v>
      </c>
      <c r="B184" s="120" t="s">
        <v>476</v>
      </c>
      <c r="C184" s="120" t="s">
        <v>169</v>
      </c>
      <c r="D184" s="120" t="s">
        <v>170</v>
      </c>
      <c r="E184" s="120" t="s">
        <v>51</v>
      </c>
      <c r="F184" s="120" t="s">
        <v>76</v>
      </c>
      <c r="G184" s="120" t="s">
        <v>76</v>
      </c>
      <c r="H184" s="120" t="s">
        <v>76</v>
      </c>
      <c r="I184" s="120" t="s">
        <v>76</v>
      </c>
      <c r="J184" s="120" t="s">
        <v>471</v>
      </c>
      <c r="K184" s="120" t="s">
        <v>82</v>
      </c>
    </row>
    <row r="185" spans="1:11" x14ac:dyDescent="0.25">
      <c r="A185" s="120" t="s">
        <v>477</v>
      </c>
      <c r="B185" s="120" t="s">
        <v>478</v>
      </c>
      <c r="C185" s="120" t="s">
        <v>169</v>
      </c>
      <c r="D185" s="120" t="s">
        <v>170</v>
      </c>
      <c r="E185" s="120" t="s">
        <v>51</v>
      </c>
      <c r="F185" s="120" t="s">
        <v>76</v>
      </c>
      <c r="G185" s="120" t="s">
        <v>76</v>
      </c>
      <c r="H185" s="120" t="s">
        <v>76</v>
      </c>
      <c r="I185" s="120" t="s">
        <v>76</v>
      </c>
      <c r="J185" s="120" t="s">
        <v>471</v>
      </c>
      <c r="K185" s="120" t="s">
        <v>82</v>
      </c>
    </row>
    <row r="186" spans="1:11" x14ac:dyDescent="0.25">
      <c r="A186" s="120" t="s">
        <v>479</v>
      </c>
      <c r="B186" s="120" t="s">
        <v>480</v>
      </c>
      <c r="C186" s="120" t="s">
        <v>169</v>
      </c>
      <c r="D186" s="120" t="s">
        <v>170</v>
      </c>
      <c r="E186" s="120" t="s">
        <v>51</v>
      </c>
      <c r="F186" s="120" t="s">
        <v>76</v>
      </c>
      <c r="G186" s="120" t="s">
        <v>76</v>
      </c>
      <c r="H186" s="120" t="s">
        <v>76</v>
      </c>
      <c r="I186" s="120" t="s">
        <v>76</v>
      </c>
      <c r="J186" s="120" t="s">
        <v>471</v>
      </c>
      <c r="K186" s="120" t="s">
        <v>82</v>
      </c>
    </row>
    <row r="187" spans="1:11" x14ac:dyDescent="0.25">
      <c r="A187" s="120" t="s">
        <v>481</v>
      </c>
      <c r="B187" s="120" t="s">
        <v>482</v>
      </c>
      <c r="C187" s="120" t="s">
        <v>169</v>
      </c>
      <c r="D187" s="120" t="s">
        <v>170</v>
      </c>
      <c r="E187" s="120" t="s">
        <v>51</v>
      </c>
      <c r="F187" s="120" t="s">
        <v>76</v>
      </c>
      <c r="G187" s="120" t="s">
        <v>76</v>
      </c>
      <c r="H187" s="120" t="s">
        <v>76</v>
      </c>
      <c r="I187" s="120" t="s">
        <v>76</v>
      </c>
      <c r="J187" s="120" t="s">
        <v>471</v>
      </c>
      <c r="K187" s="120" t="s">
        <v>82</v>
      </c>
    </row>
    <row r="188" spans="1:11" x14ac:dyDescent="0.25">
      <c r="A188" s="120" t="s">
        <v>483</v>
      </c>
      <c r="B188" s="120" t="s">
        <v>484</v>
      </c>
      <c r="C188" s="120" t="s">
        <v>169</v>
      </c>
      <c r="D188" s="120" t="s">
        <v>170</v>
      </c>
      <c r="E188" s="120" t="s">
        <v>51</v>
      </c>
      <c r="F188" s="120" t="s">
        <v>76</v>
      </c>
      <c r="G188" s="120" t="s">
        <v>76</v>
      </c>
      <c r="H188" s="120" t="s">
        <v>76</v>
      </c>
      <c r="I188" s="120" t="s">
        <v>76</v>
      </c>
      <c r="J188" s="120" t="s">
        <v>485</v>
      </c>
      <c r="K188" s="120" t="s">
        <v>185</v>
      </c>
    </row>
    <row r="189" spans="1:11" x14ac:dyDescent="0.25">
      <c r="A189" s="120" t="s">
        <v>486</v>
      </c>
      <c r="B189" s="120" t="s">
        <v>487</v>
      </c>
      <c r="C189" s="120" t="s">
        <v>169</v>
      </c>
      <c r="D189" s="120" t="s">
        <v>170</v>
      </c>
      <c r="E189" s="120" t="s">
        <v>51</v>
      </c>
      <c r="F189" s="120" t="s">
        <v>76</v>
      </c>
      <c r="G189" s="120" t="s">
        <v>76</v>
      </c>
      <c r="H189" s="120" t="s">
        <v>76</v>
      </c>
      <c r="I189" s="120" t="s">
        <v>76</v>
      </c>
      <c r="J189" s="120" t="s">
        <v>485</v>
      </c>
      <c r="K189" s="120" t="s">
        <v>185</v>
      </c>
    </row>
    <row r="190" spans="1:11" x14ac:dyDescent="0.25">
      <c r="A190" s="120" t="s">
        <v>488</v>
      </c>
      <c r="B190" s="120" t="s">
        <v>489</v>
      </c>
      <c r="C190" s="120" t="s">
        <v>169</v>
      </c>
      <c r="D190" s="120" t="s">
        <v>170</v>
      </c>
      <c r="E190" s="120" t="s">
        <v>51</v>
      </c>
      <c r="F190" s="120" t="s">
        <v>76</v>
      </c>
      <c r="G190" s="120" t="s">
        <v>76</v>
      </c>
      <c r="H190" s="120" t="s">
        <v>76</v>
      </c>
      <c r="I190" s="120" t="s">
        <v>76</v>
      </c>
      <c r="J190" s="120" t="s">
        <v>471</v>
      </c>
      <c r="K190" s="120" t="s">
        <v>82</v>
      </c>
    </row>
    <row r="191" spans="1:11" x14ac:dyDescent="0.25">
      <c r="A191" s="120" t="s">
        <v>490</v>
      </c>
      <c r="B191" s="120" t="s">
        <v>491</v>
      </c>
      <c r="C191" s="120" t="s">
        <v>169</v>
      </c>
      <c r="D191" s="120" t="s">
        <v>492</v>
      </c>
      <c r="E191" s="120" t="s">
        <v>493</v>
      </c>
      <c r="F191" s="120" t="s">
        <v>76</v>
      </c>
      <c r="G191" s="120" t="s">
        <v>76</v>
      </c>
      <c r="H191" s="120" t="s">
        <v>76</v>
      </c>
      <c r="I191" s="120" t="s">
        <v>76</v>
      </c>
      <c r="J191" s="120" t="s">
        <v>494</v>
      </c>
      <c r="K191" s="120" t="s">
        <v>82</v>
      </c>
    </row>
    <row r="192" spans="1:11" x14ac:dyDescent="0.25">
      <c r="A192" s="120" t="s">
        <v>495</v>
      </c>
      <c r="B192" s="120" t="s">
        <v>496</v>
      </c>
      <c r="C192" s="120" t="s">
        <v>169</v>
      </c>
      <c r="D192" s="120" t="s">
        <v>492</v>
      </c>
      <c r="E192" s="120" t="s">
        <v>493</v>
      </c>
      <c r="F192" s="120" t="s">
        <v>76</v>
      </c>
      <c r="G192" s="120" t="s">
        <v>76</v>
      </c>
      <c r="H192" s="120" t="s">
        <v>76</v>
      </c>
      <c r="I192" s="120" t="s">
        <v>76</v>
      </c>
      <c r="J192" s="120" t="s">
        <v>497</v>
      </c>
      <c r="K192" s="120" t="s">
        <v>82</v>
      </c>
    </row>
    <row r="193" spans="1:11" x14ac:dyDescent="0.25">
      <c r="A193" s="120" t="s">
        <v>498</v>
      </c>
      <c r="B193" s="120" t="s">
        <v>499</v>
      </c>
      <c r="C193" s="120" t="s">
        <v>169</v>
      </c>
      <c r="D193" s="120" t="s">
        <v>170</v>
      </c>
      <c r="E193" s="120" t="s">
        <v>51</v>
      </c>
      <c r="F193" s="120" t="s">
        <v>76</v>
      </c>
      <c r="G193" s="120" t="s">
        <v>76</v>
      </c>
      <c r="H193" s="120" t="s">
        <v>76</v>
      </c>
      <c r="I193" s="120" t="s">
        <v>76</v>
      </c>
      <c r="J193" s="120" t="s">
        <v>471</v>
      </c>
      <c r="K193" s="120" t="s">
        <v>82</v>
      </c>
    </row>
    <row r="194" spans="1:11" x14ac:dyDescent="0.25">
      <c r="A194" s="120" t="s">
        <v>500</v>
      </c>
      <c r="B194" s="120" t="s">
        <v>501</v>
      </c>
      <c r="C194" s="120" t="s">
        <v>169</v>
      </c>
      <c r="D194" s="120" t="s">
        <v>170</v>
      </c>
      <c r="E194" s="120" t="s">
        <v>51</v>
      </c>
      <c r="F194" s="120" t="s">
        <v>76</v>
      </c>
      <c r="G194" s="120" t="s">
        <v>76</v>
      </c>
      <c r="H194" s="120" t="s">
        <v>76</v>
      </c>
      <c r="I194" s="120" t="s">
        <v>76</v>
      </c>
      <c r="J194" s="120" t="s">
        <v>471</v>
      </c>
      <c r="K194" s="120" t="s">
        <v>82</v>
      </c>
    </row>
    <row r="195" spans="1:11" x14ac:dyDescent="0.25">
      <c r="A195" s="120" t="s">
        <v>502</v>
      </c>
      <c r="B195" s="120" t="s">
        <v>503</v>
      </c>
      <c r="C195" s="120" t="s">
        <v>169</v>
      </c>
      <c r="D195" s="120" t="s">
        <v>170</v>
      </c>
      <c r="E195" s="120" t="s">
        <v>51</v>
      </c>
      <c r="F195" s="120" t="s">
        <v>76</v>
      </c>
      <c r="G195" s="120" t="s">
        <v>76</v>
      </c>
      <c r="H195" s="120" t="s">
        <v>76</v>
      </c>
      <c r="I195" s="120" t="s">
        <v>76</v>
      </c>
      <c r="J195" s="120" t="s">
        <v>471</v>
      </c>
      <c r="K195" s="120" t="s">
        <v>82</v>
      </c>
    </row>
    <row r="196" spans="1:11" x14ac:dyDescent="0.25">
      <c r="A196" s="120" t="s">
        <v>504</v>
      </c>
      <c r="B196" s="120" t="s">
        <v>505</v>
      </c>
      <c r="C196" s="120" t="s">
        <v>169</v>
      </c>
      <c r="D196" s="120" t="s">
        <v>170</v>
      </c>
      <c r="E196" s="120" t="s">
        <v>51</v>
      </c>
      <c r="F196" s="120" t="s">
        <v>76</v>
      </c>
      <c r="G196" s="120" t="s">
        <v>76</v>
      </c>
      <c r="H196" s="120" t="s">
        <v>76</v>
      </c>
      <c r="I196" s="120" t="s">
        <v>76</v>
      </c>
      <c r="J196" s="120" t="s">
        <v>471</v>
      </c>
      <c r="K196" s="120" t="s">
        <v>82</v>
      </c>
    </row>
    <row r="197" spans="1:11" x14ac:dyDescent="0.25">
      <c r="A197" s="120" t="s">
        <v>506</v>
      </c>
      <c r="B197" s="120" t="s">
        <v>507</v>
      </c>
      <c r="C197" s="120" t="s">
        <v>169</v>
      </c>
      <c r="D197" s="120" t="s">
        <v>170</v>
      </c>
      <c r="E197" s="120" t="s">
        <v>51</v>
      </c>
      <c r="F197" s="120" t="s">
        <v>76</v>
      </c>
      <c r="G197" s="120" t="s">
        <v>76</v>
      </c>
      <c r="H197" s="120" t="s">
        <v>76</v>
      </c>
      <c r="I197" s="120" t="s">
        <v>76</v>
      </c>
      <c r="J197" s="120" t="s">
        <v>471</v>
      </c>
      <c r="K197" s="120" t="s">
        <v>82</v>
      </c>
    </row>
    <row r="198" spans="1:11" x14ac:dyDescent="0.25">
      <c r="A198" s="120" t="s">
        <v>508</v>
      </c>
      <c r="B198" s="120" t="s">
        <v>509</v>
      </c>
      <c r="C198" s="120" t="s">
        <v>169</v>
      </c>
      <c r="D198" s="120" t="s">
        <v>170</v>
      </c>
      <c r="E198" s="120" t="s">
        <v>51</v>
      </c>
      <c r="F198" s="120" t="s">
        <v>76</v>
      </c>
      <c r="G198" s="120" t="s">
        <v>76</v>
      </c>
      <c r="H198" s="120" t="s">
        <v>76</v>
      </c>
      <c r="I198" s="120" t="s">
        <v>76</v>
      </c>
      <c r="J198" s="120" t="s">
        <v>471</v>
      </c>
      <c r="K198" s="120" t="s">
        <v>109</v>
      </c>
    </row>
    <row r="199" spans="1:11" x14ac:dyDescent="0.25">
      <c r="A199" s="120" t="s">
        <v>510</v>
      </c>
      <c r="B199" s="120" t="s">
        <v>511</v>
      </c>
      <c r="C199" s="120" t="s">
        <v>169</v>
      </c>
      <c r="D199" s="120" t="s">
        <v>170</v>
      </c>
      <c r="E199" s="120" t="s">
        <v>51</v>
      </c>
      <c r="F199" s="120" t="s">
        <v>76</v>
      </c>
      <c r="G199" s="120" t="s">
        <v>76</v>
      </c>
      <c r="H199" s="120" t="s">
        <v>76</v>
      </c>
      <c r="I199" s="120" t="s">
        <v>76</v>
      </c>
      <c r="J199" s="120" t="s">
        <v>471</v>
      </c>
      <c r="K199" s="120" t="s">
        <v>82</v>
      </c>
    </row>
    <row r="200" spans="1:11" x14ac:dyDescent="0.25">
      <c r="A200" s="120" t="s">
        <v>512</v>
      </c>
      <c r="B200" s="120" t="s">
        <v>513</v>
      </c>
      <c r="C200" s="120" t="s">
        <v>169</v>
      </c>
      <c r="D200" s="120" t="s">
        <v>170</v>
      </c>
      <c r="E200" s="120" t="s">
        <v>51</v>
      </c>
      <c r="F200" s="120" t="s">
        <v>76</v>
      </c>
      <c r="G200" s="120" t="s">
        <v>76</v>
      </c>
      <c r="H200" s="120" t="s">
        <v>76</v>
      </c>
      <c r="I200" s="120" t="s">
        <v>76</v>
      </c>
      <c r="J200" s="120" t="s">
        <v>485</v>
      </c>
      <c r="K200" s="120" t="s">
        <v>185</v>
      </c>
    </row>
    <row r="201" spans="1:11" x14ac:dyDescent="0.25">
      <c r="A201" s="120" t="s">
        <v>514</v>
      </c>
      <c r="B201" s="120" t="s">
        <v>515</v>
      </c>
      <c r="C201" s="120" t="s">
        <v>169</v>
      </c>
      <c r="D201" s="120" t="s">
        <v>170</v>
      </c>
      <c r="E201" s="120" t="s">
        <v>51</v>
      </c>
      <c r="F201" s="120" t="s">
        <v>76</v>
      </c>
      <c r="G201" s="120" t="s">
        <v>76</v>
      </c>
      <c r="H201" s="120" t="s">
        <v>76</v>
      </c>
      <c r="I201" s="120" t="s">
        <v>76</v>
      </c>
      <c r="J201" s="120" t="s">
        <v>171</v>
      </c>
      <c r="K201" s="120" t="s">
        <v>82</v>
      </c>
    </row>
    <row r="202" spans="1:11" x14ac:dyDescent="0.25">
      <c r="A202" s="120" t="s">
        <v>516</v>
      </c>
      <c r="B202" s="120" t="s">
        <v>517</v>
      </c>
      <c r="C202" s="120" t="s">
        <v>169</v>
      </c>
      <c r="D202" s="120" t="s">
        <v>170</v>
      </c>
      <c r="E202" s="120" t="s">
        <v>51</v>
      </c>
      <c r="F202" s="120" t="s">
        <v>76</v>
      </c>
      <c r="G202" s="120" t="s">
        <v>76</v>
      </c>
      <c r="H202" s="120" t="s">
        <v>76</v>
      </c>
      <c r="I202" s="120" t="s">
        <v>76</v>
      </c>
      <c r="J202" s="120" t="s">
        <v>471</v>
      </c>
      <c r="K202" s="120" t="s">
        <v>82</v>
      </c>
    </row>
    <row r="203" spans="1:11" x14ac:dyDescent="0.25">
      <c r="A203" s="120" t="s">
        <v>518</v>
      </c>
      <c r="B203" s="120" t="s">
        <v>290</v>
      </c>
      <c r="C203" s="120" t="s">
        <v>169</v>
      </c>
      <c r="D203" s="120" t="s">
        <v>170</v>
      </c>
      <c r="E203" s="120" t="s">
        <v>51</v>
      </c>
      <c r="F203" s="120" t="s">
        <v>76</v>
      </c>
      <c r="G203" s="120" t="s">
        <v>76</v>
      </c>
      <c r="H203" s="120" t="s">
        <v>76</v>
      </c>
      <c r="I203" s="120" t="s">
        <v>76</v>
      </c>
      <c r="J203" s="120" t="s">
        <v>471</v>
      </c>
      <c r="K203" s="120" t="s">
        <v>109</v>
      </c>
    </row>
    <row r="204" spans="1:11" x14ac:dyDescent="0.25">
      <c r="A204" s="120" t="s">
        <v>519</v>
      </c>
      <c r="B204" s="120" t="s">
        <v>251</v>
      </c>
      <c r="C204" s="120" t="s">
        <v>169</v>
      </c>
      <c r="D204" s="120" t="s">
        <v>170</v>
      </c>
      <c r="E204" s="120" t="s">
        <v>51</v>
      </c>
      <c r="F204" s="120" t="s">
        <v>76</v>
      </c>
      <c r="G204" s="120" t="s">
        <v>76</v>
      </c>
      <c r="H204" s="120" t="s">
        <v>76</v>
      </c>
      <c r="I204" s="120" t="s">
        <v>76</v>
      </c>
      <c r="J204" s="120" t="s">
        <v>471</v>
      </c>
      <c r="K204" s="120" t="s">
        <v>185</v>
      </c>
    </row>
    <row r="205" spans="1:11" x14ac:dyDescent="0.25">
      <c r="A205" s="120" t="s">
        <v>520</v>
      </c>
      <c r="B205" s="120" t="s">
        <v>521</v>
      </c>
      <c r="C205" s="120" t="s">
        <v>169</v>
      </c>
      <c r="D205" s="120" t="s">
        <v>170</v>
      </c>
      <c r="E205" s="120" t="s">
        <v>51</v>
      </c>
      <c r="F205" s="120" t="s">
        <v>76</v>
      </c>
      <c r="G205" s="120" t="s">
        <v>76</v>
      </c>
      <c r="H205" s="120" t="s">
        <v>76</v>
      </c>
      <c r="I205" s="120" t="s">
        <v>76</v>
      </c>
      <c r="J205" s="120" t="s">
        <v>471</v>
      </c>
      <c r="K205" s="120" t="s">
        <v>82</v>
      </c>
    </row>
    <row r="206" spans="1:11" x14ac:dyDescent="0.25">
      <c r="A206" s="120" t="s">
        <v>522</v>
      </c>
      <c r="B206" s="120" t="s">
        <v>523</v>
      </c>
      <c r="C206" s="120" t="s">
        <v>169</v>
      </c>
      <c r="D206" s="120" t="s">
        <v>170</v>
      </c>
      <c r="E206" s="120" t="s">
        <v>51</v>
      </c>
      <c r="F206" s="120" t="s">
        <v>76</v>
      </c>
      <c r="G206" s="120" t="s">
        <v>76</v>
      </c>
      <c r="H206" s="120" t="s">
        <v>76</v>
      </c>
      <c r="I206" s="120" t="s">
        <v>76</v>
      </c>
      <c r="J206" s="120" t="s">
        <v>524</v>
      </c>
      <c r="K206" s="120" t="s">
        <v>82</v>
      </c>
    </row>
    <row r="207" spans="1:11" x14ac:dyDescent="0.25">
      <c r="A207" s="120" t="s">
        <v>525</v>
      </c>
      <c r="B207" s="120" t="s">
        <v>526</v>
      </c>
      <c r="C207" s="120" t="s">
        <v>169</v>
      </c>
      <c r="D207" s="120" t="s">
        <v>170</v>
      </c>
      <c r="E207" s="120" t="s">
        <v>51</v>
      </c>
      <c r="F207" s="120" t="s">
        <v>76</v>
      </c>
      <c r="G207" s="120" t="s">
        <v>76</v>
      </c>
      <c r="H207" s="120" t="s">
        <v>76</v>
      </c>
      <c r="I207" s="120" t="s">
        <v>76</v>
      </c>
      <c r="J207" s="120" t="s">
        <v>471</v>
      </c>
      <c r="K207" s="120" t="s">
        <v>82</v>
      </c>
    </row>
    <row r="208" spans="1:11" x14ac:dyDescent="0.25">
      <c r="A208" s="120" t="s">
        <v>527</v>
      </c>
      <c r="B208" s="120" t="s">
        <v>528</v>
      </c>
      <c r="C208" s="120" t="s">
        <v>169</v>
      </c>
      <c r="D208" s="120" t="s">
        <v>170</v>
      </c>
      <c r="E208" s="120" t="s">
        <v>51</v>
      </c>
      <c r="F208" s="120" t="s">
        <v>76</v>
      </c>
      <c r="G208" s="120" t="s">
        <v>76</v>
      </c>
      <c r="H208" s="120" t="s">
        <v>76</v>
      </c>
      <c r="I208" s="120" t="s">
        <v>76</v>
      </c>
      <c r="J208" s="120" t="s">
        <v>471</v>
      </c>
      <c r="K208" s="120" t="s">
        <v>82</v>
      </c>
    </row>
    <row r="209" spans="1:11" x14ac:dyDescent="0.25">
      <c r="A209" s="120" t="s">
        <v>529</v>
      </c>
      <c r="B209" s="120" t="s">
        <v>24</v>
      </c>
      <c r="C209" s="120" t="s">
        <v>174</v>
      </c>
      <c r="D209" s="120" t="s">
        <v>24</v>
      </c>
      <c r="E209" s="120" t="s">
        <v>51</v>
      </c>
      <c r="F209" s="120" t="s">
        <v>76</v>
      </c>
      <c r="G209" s="120" t="s">
        <v>76</v>
      </c>
      <c r="H209" s="120" t="s">
        <v>76</v>
      </c>
      <c r="I209" s="120" t="s">
        <v>76</v>
      </c>
      <c r="J209" s="120" t="s">
        <v>530</v>
      </c>
      <c r="K209" s="120" t="s">
        <v>82</v>
      </c>
    </row>
    <row r="210" spans="1:11" x14ac:dyDescent="0.25">
      <c r="A210" s="120" t="s">
        <v>531</v>
      </c>
      <c r="B210" s="120" t="s">
        <v>532</v>
      </c>
      <c r="C210" s="120" t="s">
        <v>174</v>
      </c>
      <c r="D210" s="120" t="s">
        <v>24</v>
      </c>
      <c r="E210" s="120" t="s">
        <v>51</v>
      </c>
      <c r="F210" s="120" t="s">
        <v>76</v>
      </c>
      <c r="G210" s="120" t="s">
        <v>76</v>
      </c>
      <c r="H210" s="120" t="s">
        <v>76</v>
      </c>
      <c r="I210" s="120" t="s">
        <v>76</v>
      </c>
      <c r="J210" s="120" t="s">
        <v>160</v>
      </c>
      <c r="K210" s="120" t="s">
        <v>185</v>
      </c>
    </row>
    <row r="211" spans="1:11" x14ac:dyDescent="0.25">
      <c r="A211" s="120" t="s">
        <v>533</v>
      </c>
      <c r="B211" s="120" t="s">
        <v>534</v>
      </c>
      <c r="C211" s="120" t="s">
        <v>174</v>
      </c>
      <c r="D211" s="120" t="s">
        <v>24</v>
      </c>
      <c r="E211" s="120" t="s">
        <v>51</v>
      </c>
      <c r="F211" s="120" t="s">
        <v>76</v>
      </c>
      <c r="G211" s="120" t="s">
        <v>76</v>
      </c>
      <c r="H211" s="120" t="s">
        <v>76</v>
      </c>
      <c r="I211" s="120" t="s">
        <v>76</v>
      </c>
      <c r="J211" s="120" t="s">
        <v>171</v>
      </c>
      <c r="K211" s="120" t="s">
        <v>185</v>
      </c>
    </row>
    <row r="212" spans="1:11" x14ac:dyDescent="0.25">
      <c r="A212" s="120" t="s">
        <v>535</v>
      </c>
      <c r="B212" s="120" t="s">
        <v>18</v>
      </c>
      <c r="C212" s="120" t="s">
        <v>174</v>
      </c>
      <c r="D212" s="120" t="s">
        <v>24</v>
      </c>
      <c r="E212" s="120" t="s">
        <v>51</v>
      </c>
      <c r="F212" s="120" t="s">
        <v>76</v>
      </c>
      <c r="G212" s="120" t="s">
        <v>76</v>
      </c>
      <c r="H212" s="120" t="s">
        <v>76</v>
      </c>
      <c r="I212" s="120" t="s">
        <v>76</v>
      </c>
      <c r="J212" s="120" t="s">
        <v>364</v>
      </c>
      <c r="K212" s="120" t="s">
        <v>82</v>
      </c>
    </row>
    <row r="213" spans="1:11" x14ac:dyDescent="0.25">
      <c r="A213" s="120" t="s">
        <v>536</v>
      </c>
      <c r="B213" s="120" t="s">
        <v>537</v>
      </c>
      <c r="C213" s="120" t="s">
        <v>174</v>
      </c>
      <c r="D213" s="120" t="s">
        <v>24</v>
      </c>
      <c r="E213" s="120" t="s">
        <v>51</v>
      </c>
      <c r="F213" s="120" t="s">
        <v>76</v>
      </c>
      <c r="G213" s="120" t="s">
        <v>76</v>
      </c>
      <c r="H213" s="120" t="s">
        <v>76</v>
      </c>
      <c r="I213" s="120" t="s">
        <v>76</v>
      </c>
      <c r="J213" s="120" t="s">
        <v>364</v>
      </c>
      <c r="K213" s="120" t="s">
        <v>82</v>
      </c>
    </row>
    <row r="214" spans="1:11" x14ac:dyDescent="0.25">
      <c r="A214" s="120" t="s">
        <v>538</v>
      </c>
      <c r="B214" s="120" t="s">
        <v>539</v>
      </c>
      <c r="C214" s="120" t="s">
        <v>174</v>
      </c>
      <c r="D214" s="120" t="s">
        <v>24</v>
      </c>
      <c r="E214" s="120" t="s">
        <v>51</v>
      </c>
      <c r="F214" s="120" t="s">
        <v>76</v>
      </c>
      <c r="G214" s="120" t="s">
        <v>76</v>
      </c>
      <c r="H214" s="120" t="s">
        <v>76</v>
      </c>
      <c r="I214" s="120" t="s">
        <v>76</v>
      </c>
      <c r="J214" s="120" t="s">
        <v>540</v>
      </c>
      <c r="K214" s="120" t="s">
        <v>82</v>
      </c>
    </row>
    <row r="215" spans="1:11" x14ac:dyDescent="0.25">
      <c r="A215" s="120" t="s">
        <v>541</v>
      </c>
      <c r="B215" s="120" t="s">
        <v>542</v>
      </c>
      <c r="C215" s="120" t="s">
        <v>174</v>
      </c>
      <c r="D215" s="120" t="s">
        <v>24</v>
      </c>
      <c r="E215" s="120" t="s">
        <v>543</v>
      </c>
      <c r="F215" s="120" t="s">
        <v>76</v>
      </c>
      <c r="G215" s="120" t="s">
        <v>76</v>
      </c>
      <c r="H215" s="120" t="s">
        <v>76</v>
      </c>
      <c r="I215" s="120" t="s">
        <v>76</v>
      </c>
      <c r="J215" s="120" t="s">
        <v>544</v>
      </c>
      <c r="K215" s="120" t="s">
        <v>82</v>
      </c>
    </row>
    <row r="216" spans="1:11" x14ac:dyDescent="0.25">
      <c r="A216" s="120" t="s">
        <v>545</v>
      </c>
      <c r="B216" s="120" t="s">
        <v>546</v>
      </c>
      <c r="C216" s="120" t="s">
        <v>174</v>
      </c>
      <c r="D216" s="120" t="s">
        <v>24</v>
      </c>
      <c r="E216" s="120" t="s">
        <v>51</v>
      </c>
      <c r="F216" s="120" t="s">
        <v>76</v>
      </c>
      <c r="G216" s="120" t="s">
        <v>76</v>
      </c>
      <c r="H216" s="120" t="s">
        <v>76</v>
      </c>
      <c r="I216" s="120" t="s">
        <v>76</v>
      </c>
      <c r="J216" s="120" t="s">
        <v>364</v>
      </c>
      <c r="K216" s="120" t="s">
        <v>185</v>
      </c>
    </row>
    <row r="217" spans="1:11" x14ac:dyDescent="0.25">
      <c r="A217" s="120" t="s">
        <v>547</v>
      </c>
      <c r="B217" s="120" t="s">
        <v>19</v>
      </c>
      <c r="C217" s="120" t="s">
        <v>174</v>
      </c>
      <c r="D217" s="120" t="s">
        <v>24</v>
      </c>
      <c r="E217" s="120" t="s">
        <v>51</v>
      </c>
      <c r="F217" s="120" t="s">
        <v>76</v>
      </c>
      <c r="G217" s="120" t="s">
        <v>76</v>
      </c>
      <c r="H217" s="120" t="s">
        <v>76</v>
      </c>
      <c r="I217" s="120" t="s">
        <v>76</v>
      </c>
      <c r="J217" s="120" t="s">
        <v>364</v>
      </c>
      <c r="K217" s="120" t="s">
        <v>82</v>
      </c>
    </row>
    <row r="218" spans="1:11" x14ac:dyDescent="0.25">
      <c r="A218" s="120" t="s">
        <v>548</v>
      </c>
      <c r="B218" s="120" t="s">
        <v>549</v>
      </c>
      <c r="C218" s="120" t="s">
        <v>169</v>
      </c>
      <c r="D218" s="120" t="s">
        <v>170</v>
      </c>
      <c r="E218" s="120" t="s">
        <v>51</v>
      </c>
      <c r="F218" s="120" t="s">
        <v>76</v>
      </c>
      <c r="G218" s="120" t="s">
        <v>76</v>
      </c>
      <c r="H218" s="120" t="s">
        <v>76</v>
      </c>
      <c r="I218" s="120" t="s">
        <v>76</v>
      </c>
      <c r="J218" s="120" t="s">
        <v>471</v>
      </c>
      <c r="K218" s="120" t="s">
        <v>82</v>
      </c>
    </row>
    <row r="219" spans="1:11" x14ac:dyDescent="0.25">
      <c r="A219" s="120" t="s">
        <v>550</v>
      </c>
      <c r="B219" s="120" t="s">
        <v>551</v>
      </c>
      <c r="C219" s="120" t="s">
        <v>169</v>
      </c>
      <c r="D219" s="120" t="s">
        <v>170</v>
      </c>
      <c r="E219" s="120" t="s">
        <v>51</v>
      </c>
      <c r="F219" s="120" t="s">
        <v>76</v>
      </c>
      <c r="G219" s="120" t="s">
        <v>76</v>
      </c>
      <c r="H219" s="120" t="s">
        <v>76</v>
      </c>
      <c r="I219" s="120" t="s">
        <v>76</v>
      </c>
      <c r="J219" s="120" t="s">
        <v>471</v>
      </c>
      <c r="K219" s="120" t="s">
        <v>82</v>
      </c>
    </row>
    <row r="220" spans="1:11" x14ac:dyDescent="0.25">
      <c r="A220" s="120" t="s">
        <v>552</v>
      </c>
      <c r="B220" s="120" t="s">
        <v>553</v>
      </c>
      <c r="C220" s="120" t="s">
        <v>169</v>
      </c>
      <c r="D220" s="120" t="s">
        <v>170</v>
      </c>
      <c r="E220" s="120" t="s">
        <v>51</v>
      </c>
      <c r="F220" s="120" t="s">
        <v>76</v>
      </c>
      <c r="G220" s="120" t="s">
        <v>76</v>
      </c>
      <c r="H220" s="120" t="s">
        <v>76</v>
      </c>
      <c r="I220" s="120" t="s">
        <v>76</v>
      </c>
      <c r="J220" s="120" t="s">
        <v>471</v>
      </c>
      <c r="K220" s="120" t="s">
        <v>82</v>
      </c>
    </row>
    <row r="221" spans="1:11" x14ac:dyDescent="0.25">
      <c r="A221" s="120" t="s">
        <v>554</v>
      </c>
      <c r="B221" s="120" t="s">
        <v>555</v>
      </c>
      <c r="C221" s="120" t="s">
        <v>183</v>
      </c>
      <c r="D221" s="120" t="s">
        <v>25</v>
      </c>
      <c r="E221" s="120" t="s">
        <v>51</v>
      </c>
      <c r="F221" s="120" t="s">
        <v>76</v>
      </c>
      <c r="G221" s="120" t="s">
        <v>76</v>
      </c>
      <c r="H221" s="120" t="s">
        <v>76</v>
      </c>
      <c r="I221" s="120" t="s">
        <v>76</v>
      </c>
      <c r="J221" s="120" t="s">
        <v>266</v>
      </c>
      <c r="K221" s="120" t="s">
        <v>82</v>
      </c>
    </row>
    <row r="222" spans="1:11" x14ac:dyDescent="0.25">
      <c r="A222" s="120" t="s">
        <v>556</v>
      </c>
      <c r="B222" s="120" t="s">
        <v>557</v>
      </c>
      <c r="C222" s="120" t="s">
        <v>183</v>
      </c>
      <c r="D222" s="120" t="s">
        <v>25</v>
      </c>
      <c r="E222" s="120" t="s">
        <v>51</v>
      </c>
      <c r="F222" s="120" t="s">
        <v>76</v>
      </c>
      <c r="G222" s="120" t="s">
        <v>76</v>
      </c>
      <c r="H222" s="120" t="s">
        <v>76</v>
      </c>
      <c r="I222" s="120" t="s">
        <v>76</v>
      </c>
      <c r="J222" s="120" t="s">
        <v>558</v>
      </c>
      <c r="K222" s="120" t="s">
        <v>82</v>
      </c>
    </row>
    <row r="223" spans="1:11" x14ac:dyDescent="0.25">
      <c r="A223" s="120" t="s">
        <v>559</v>
      </c>
      <c r="B223" s="120" t="s">
        <v>560</v>
      </c>
      <c r="C223" s="120" t="s">
        <v>183</v>
      </c>
      <c r="D223" s="120" t="s">
        <v>25</v>
      </c>
      <c r="E223" s="120" t="s">
        <v>51</v>
      </c>
      <c r="F223" s="120" t="s">
        <v>76</v>
      </c>
      <c r="G223" s="120" t="s">
        <v>76</v>
      </c>
      <c r="H223" s="120" t="s">
        <v>76</v>
      </c>
      <c r="I223" s="120" t="s">
        <v>76</v>
      </c>
      <c r="J223" s="120" t="s">
        <v>561</v>
      </c>
      <c r="K223" s="120" t="s">
        <v>82</v>
      </c>
    </row>
    <row r="224" spans="1:11" x14ac:dyDescent="0.25">
      <c r="A224" s="120" t="s">
        <v>562</v>
      </c>
      <c r="B224" s="120" t="s">
        <v>563</v>
      </c>
      <c r="C224" s="120" t="s">
        <v>183</v>
      </c>
      <c r="D224" s="120" t="s">
        <v>25</v>
      </c>
      <c r="E224" s="120" t="s">
        <v>51</v>
      </c>
      <c r="F224" s="120" t="s">
        <v>76</v>
      </c>
      <c r="G224" s="120" t="s">
        <v>76</v>
      </c>
      <c r="H224" s="120" t="s">
        <v>76</v>
      </c>
      <c r="I224" s="120" t="s">
        <v>76</v>
      </c>
      <c r="J224" s="120" t="s">
        <v>86</v>
      </c>
      <c r="K224" s="120" t="s">
        <v>185</v>
      </c>
    </row>
    <row r="225" spans="1:11" x14ac:dyDescent="0.25">
      <c r="A225" s="120" t="s">
        <v>564</v>
      </c>
      <c r="B225" s="120" t="s">
        <v>565</v>
      </c>
      <c r="C225" s="120" t="s">
        <v>183</v>
      </c>
      <c r="D225" s="120" t="s">
        <v>25</v>
      </c>
      <c r="E225" s="120" t="s">
        <v>51</v>
      </c>
      <c r="F225" s="120" t="s">
        <v>76</v>
      </c>
      <c r="G225" s="120" t="s">
        <v>76</v>
      </c>
      <c r="H225" s="120" t="s">
        <v>76</v>
      </c>
      <c r="I225" s="120" t="s">
        <v>76</v>
      </c>
      <c r="J225" s="120" t="s">
        <v>269</v>
      </c>
      <c r="K225" s="120" t="s">
        <v>185</v>
      </c>
    </row>
    <row r="226" spans="1:11" x14ac:dyDescent="0.25">
      <c r="A226" s="120" t="s">
        <v>566</v>
      </c>
      <c r="B226" s="120" t="s">
        <v>567</v>
      </c>
      <c r="C226" s="120" t="s">
        <v>183</v>
      </c>
      <c r="D226" s="120" t="s">
        <v>25</v>
      </c>
      <c r="E226" s="120" t="s">
        <v>51</v>
      </c>
      <c r="F226" s="120" t="s">
        <v>76</v>
      </c>
      <c r="G226" s="120" t="s">
        <v>76</v>
      </c>
      <c r="H226" s="120" t="s">
        <v>76</v>
      </c>
      <c r="I226" s="120" t="s">
        <v>76</v>
      </c>
      <c r="J226" s="120" t="s">
        <v>89</v>
      </c>
      <c r="K226" s="120" t="s">
        <v>82</v>
      </c>
    </row>
    <row r="227" spans="1:11" x14ac:dyDescent="0.25">
      <c r="A227" s="120" t="s">
        <v>568</v>
      </c>
      <c r="B227" s="120" t="s">
        <v>569</v>
      </c>
      <c r="C227" s="120" t="s">
        <v>183</v>
      </c>
      <c r="D227" s="120" t="s">
        <v>25</v>
      </c>
      <c r="E227" s="120" t="s">
        <v>51</v>
      </c>
      <c r="F227" s="120" t="s">
        <v>76</v>
      </c>
      <c r="G227" s="120" t="s">
        <v>76</v>
      </c>
      <c r="H227" s="120" t="s">
        <v>76</v>
      </c>
      <c r="I227" s="120" t="s">
        <v>76</v>
      </c>
      <c r="J227" s="120" t="s">
        <v>89</v>
      </c>
      <c r="K227" s="120" t="s">
        <v>82</v>
      </c>
    </row>
    <row r="228" spans="1:11" x14ac:dyDescent="0.25">
      <c r="A228" s="120" t="s">
        <v>570</v>
      </c>
      <c r="B228" s="120" t="s">
        <v>571</v>
      </c>
      <c r="C228" s="120" t="s">
        <v>183</v>
      </c>
      <c r="D228" s="120" t="s">
        <v>25</v>
      </c>
      <c r="E228" s="120" t="s">
        <v>51</v>
      </c>
      <c r="F228" s="120" t="s">
        <v>76</v>
      </c>
      <c r="G228" s="120" t="s">
        <v>76</v>
      </c>
      <c r="H228" s="120" t="s">
        <v>76</v>
      </c>
      <c r="I228" s="120" t="s">
        <v>76</v>
      </c>
      <c r="J228" s="120" t="s">
        <v>86</v>
      </c>
      <c r="K228" s="120" t="s">
        <v>82</v>
      </c>
    </row>
    <row r="229" spans="1:11" x14ac:dyDescent="0.25">
      <c r="A229" s="120" t="s">
        <v>572</v>
      </c>
      <c r="B229" s="120" t="s">
        <v>573</v>
      </c>
      <c r="C229" s="120" t="s">
        <v>183</v>
      </c>
      <c r="D229" s="120" t="s">
        <v>25</v>
      </c>
      <c r="E229" s="120" t="s">
        <v>51</v>
      </c>
      <c r="F229" s="120" t="s">
        <v>76</v>
      </c>
      <c r="G229" s="120" t="s">
        <v>76</v>
      </c>
      <c r="H229" s="120" t="s">
        <v>76</v>
      </c>
      <c r="I229" s="120" t="s">
        <v>76</v>
      </c>
      <c r="J229" s="120" t="s">
        <v>540</v>
      </c>
      <c r="K229" s="120" t="s">
        <v>82</v>
      </c>
    </row>
    <row r="230" spans="1:11" x14ac:dyDescent="0.25">
      <c r="A230" s="120" t="s">
        <v>574</v>
      </c>
      <c r="B230" s="120" t="s">
        <v>575</v>
      </c>
      <c r="C230" s="120" t="s">
        <v>183</v>
      </c>
      <c r="D230" s="120" t="s">
        <v>25</v>
      </c>
      <c r="E230" s="120" t="s">
        <v>51</v>
      </c>
      <c r="F230" s="120" t="s">
        <v>76</v>
      </c>
      <c r="G230" s="120" t="s">
        <v>76</v>
      </c>
      <c r="H230" s="120" t="s">
        <v>76</v>
      </c>
      <c r="I230" s="120" t="s">
        <v>76</v>
      </c>
      <c r="J230" s="120" t="s">
        <v>576</v>
      </c>
      <c r="K230" s="120" t="s">
        <v>82</v>
      </c>
    </row>
    <row r="231" spans="1:11" x14ac:dyDescent="0.25">
      <c r="A231" s="120" t="s">
        <v>577</v>
      </c>
      <c r="B231" s="120" t="s">
        <v>578</v>
      </c>
      <c r="C231" s="120" t="s">
        <v>183</v>
      </c>
      <c r="D231" s="120" t="s">
        <v>25</v>
      </c>
      <c r="E231" s="120" t="s">
        <v>51</v>
      </c>
      <c r="F231" s="120" t="s">
        <v>76</v>
      </c>
      <c r="G231" s="120" t="s">
        <v>76</v>
      </c>
      <c r="H231" s="120" t="s">
        <v>76</v>
      </c>
      <c r="I231" s="120" t="s">
        <v>76</v>
      </c>
      <c r="J231" s="120" t="s">
        <v>86</v>
      </c>
      <c r="K231" s="120" t="s">
        <v>82</v>
      </c>
    </row>
    <row r="232" spans="1:11" x14ac:dyDescent="0.25">
      <c r="A232" s="120" t="s">
        <v>579</v>
      </c>
      <c r="B232" s="120" t="s">
        <v>580</v>
      </c>
      <c r="C232" s="120" t="s">
        <v>183</v>
      </c>
      <c r="D232" s="120" t="s">
        <v>25</v>
      </c>
      <c r="E232" s="120" t="s">
        <v>51</v>
      </c>
      <c r="F232" s="120" t="s">
        <v>76</v>
      </c>
      <c r="G232" s="120" t="s">
        <v>76</v>
      </c>
      <c r="H232" s="120" t="s">
        <v>76</v>
      </c>
      <c r="I232" s="120" t="s">
        <v>76</v>
      </c>
      <c r="J232" s="120" t="s">
        <v>89</v>
      </c>
      <c r="K232" s="120" t="s">
        <v>109</v>
      </c>
    </row>
    <row r="233" spans="1:11" x14ac:dyDescent="0.25">
      <c r="A233" s="120" t="s">
        <v>581</v>
      </c>
      <c r="B233" s="120" t="s">
        <v>582</v>
      </c>
      <c r="C233" s="120" t="s">
        <v>183</v>
      </c>
      <c r="D233" s="120" t="s">
        <v>25</v>
      </c>
      <c r="E233" s="120" t="s">
        <v>51</v>
      </c>
      <c r="F233" s="120" t="s">
        <v>76</v>
      </c>
      <c r="G233" s="120" t="s">
        <v>76</v>
      </c>
      <c r="H233" s="120" t="s">
        <v>76</v>
      </c>
      <c r="I233" s="120" t="s">
        <v>76</v>
      </c>
      <c r="J233" s="120" t="s">
        <v>89</v>
      </c>
      <c r="K233" s="120" t="s">
        <v>109</v>
      </c>
    </row>
    <row r="234" spans="1:11" x14ac:dyDescent="0.25">
      <c r="A234" s="120" t="s">
        <v>583</v>
      </c>
      <c r="B234" s="120" t="s">
        <v>584</v>
      </c>
      <c r="C234" s="120" t="s">
        <v>183</v>
      </c>
      <c r="D234" s="120" t="s">
        <v>25</v>
      </c>
      <c r="E234" s="120" t="s">
        <v>51</v>
      </c>
      <c r="F234" s="120" t="s">
        <v>76</v>
      </c>
      <c r="G234" s="120" t="s">
        <v>76</v>
      </c>
      <c r="H234" s="120" t="s">
        <v>76</v>
      </c>
      <c r="I234" s="120" t="s">
        <v>76</v>
      </c>
      <c r="J234" s="120" t="s">
        <v>269</v>
      </c>
      <c r="K234" s="120" t="s">
        <v>185</v>
      </c>
    </row>
    <row r="235" spans="1:11" x14ac:dyDescent="0.25">
      <c r="A235" s="120" t="s">
        <v>1497</v>
      </c>
      <c r="B235" s="120" t="s">
        <v>1498</v>
      </c>
      <c r="C235" s="120" t="s">
        <v>183</v>
      </c>
      <c r="D235" s="120" t="s">
        <v>25</v>
      </c>
      <c r="E235" s="120" t="s">
        <v>51</v>
      </c>
      <c r="F235" s="120" t="s">
        <v>76</v>
      </c>
      <c r="G235" s="120" t="s">
        <v>76</v>
      </c>
      <c r="H235" s="120" t="s">
        <v>76</v>
      </c>
      <c r="I235" s="120" t="s">
        <v>76</v>
      </c>
      <c r="J235" s="120" t="s">
        <v>1492</v>
      </c>
      <c r="K235" s="120" t="s">
        <v>82</v>
      </c>
    </row>
    <row r="236" spans="1:11" x14ac:dyDescent="0.25">
      <c r="A236" s="120" t="s">
        <v>585</v>
      </c>
      <c r="B236" s="120" t="s">
        <v>586</v>
      </c>
      <c r="C236" s="120" t="s">
        <v>183</v>
      </c>
      <c r="D236" s="120" t="s">
        <v>25</v>
      </c>
      <c r="E236" s="120" t="s">
        <v>51</v>
      </c>
      <c r="F236" s="120" t="s">
        <v>76</v>
      </c>
      <c r="G236" s="120" t="s">
        <v>76</v>
      </c>
      <c r="H236" s="120" t="s">
        <v>76</v>
      </c>
      <c r="I236" s="120" t="s">
        <v>76</v>
      </c>
      <c r="J236" s="120" t="s">
        <v>86</v>
      </c>
      <c r="K236" s="120" t="s">
        <v>82</v>
      </c>
    </row>
    <row r="237" spans="1:11" x14ac:dyDescent="0.25">
      <c r="A237" s="120" t="s">
        <v>587</v>
      </c>
      <c r="B237" s="120" t="s">
        <v>588</v>
      </c>
      <c r="C237" s="120" t="s">
        <v>183</v>
      </c>
      <c r="D237" s="120" t="s">
        <v>25</v>
      </c>
      <c r="E237" s="120" t="s">
        <v>51</v>
      </c>
      <c r="F237" s="120" t="s">
        <v>76</v>
      </c>
      <c r="G237" s="120" t="s">
        <v>76</v>
      </c>
      <c r="H237" s="120" t="s">
        <v>76</v>
      </c>
      <c r="I237" s="120" t="s">
        <v>76</v>
      </c>
      <c r="J237" s="120" t="s">
        <v>589</v>
      </c>
      <c r="K237" s="120" t="s">
        <v>82</v>
      </c>
    </row>
    <row r="238" spans="1:11" x14ac:dyDescent="0.25">
      <c r="A238" s="120" t="s">
        <v>590</v>
      </c>
      <c r="B238" s="120" t="s">
        <v>591</v>
      </c>
      <c r="C238" s="120" t="s">
        <v>183</v>
      </c>
      <c r="D238" s="120" t="s">
        <v>25</v>
      </c>
      <c r="E238" s="120" t="s">
        <v>51</v>
      </c>
      <c r="F238" s="120" t="s">
        <v>76</v>
      </c>
      <c r="G238" s="120" t="s">
        <v>76</v>
      </c>
      <c r="H238" s="120" t="s">
        <v>76</v>
      </c>
      <c r="I238" s="120" t="s">
        <v>76</v>
      </c>
      <c r="J238" s="120" t="s">
        <v>86</v>
      </c>
      <c r="K238" s="120" t="s">
        <v>82</v>
      </c>
    </row>
    <row r="239" spans="1:11" x14ac:dyDescent="0.25">
      <c r="A239" s="120" t="s">
        <v>592</v>
      </c>
      <c r="B239" s="120" t="s">
        <v>593</v>
      </c>
      <c r="C239" s="120" t="s">
        <v>183</v>
      </c>
      <c r="D239" s="120" t="s">
        <v>25</v>
      </c>
      <c r="E239" s="120" t="s">
        <v>51</v>
      </c>
      <c r="F239" s="120" t="s">
        <v>76</v>
      </c>
      <c r="G239" s="120" t="s">
        <v>76</v>
      </c>
      <c r="H239" s="120" t="s">
        <v>76</v>
      </c>
      <c r="I239" s="120" t="s">
        <v>76</v>
      </c>
      <c r="J239" s="120" t="s">
        <v>269</v>
      </c>
      <c r="K239" s="120" t="s">
        <v>185</v>
      </c>
    </row>
    <row r="240" spans="1:11" x14ac:dyDescent="0.25">
      <c r="A240" s="120" t="s">
        <v>594</v>
      </c>
      <c r="B240" s="120" t="s">
        <v>595</v>
      </c>
      <c r="C240" s="120" t="s">
        <v>183</v>
      </c>
      <c r="D240" s="120" t="s">
        <v>25</v>
      </c>
      <c r="E240" s="120" t="s">
        <v>51</v>
      </c>
      <c r="F240" s="120" t="s">
        <v>76</v>
      </c>
      <c r="G240" s="120" t="s">
        <v>76</v>
      </c>
      <c r="H240" s="120" t="s">
        <v>76</v>
      </c>
      <c r="I240" s="120" t="s">
        <v>76</v>
      </c>
      <c r="J240" s="120" t="s">
        <v>86</v>
      </c>
      <c r="K240" s="120" t="s">
        <v>185</v>
      </c>
    </row>
    <row r="241" spans="1:11" x14ac:dyDescent="0.25">
      <c r="A241" s="120" t="s">
        <v>596</v>
      </c>
      <c r="B241" s="120" t="s">
        <v>597</v>
      </c>
      <c r="C241" s="120" t="s">
        <v>183</v>
      </c>
      <c r="D241" s="120" t="s">
        <v>25</v>
      </c>
      <c r="E241" s="120" t="s">
        <v>51</v>
      </c>
      <c r="F241" s="120" t="s">
        <v>76</v>
      </c>
      <c r="G241" s="120" t="s">
        <v>76</v>
      </c>
      <c r="H241" s="120" t="s">
        <v>76</v>
      </c>
      <c r="I241" s="120" t="s">
        <v>76</v>
      </c>
      <c r="J241" s="120" t="s">
        <v>269</v>
      </c>
      <c r="K241" s="120" t="s">
        <v>185</v>
      </c>
    </row>
    <row r="242" spans="1:11" x14ac:dyDescent="0.25">
      <c r="A242" s="120" t="s">
        <v>598</v>
      </c>
      <c r="B242" s="120" t="s">
        <v>599</v>
      </c>
      <c r="C242" s="120" t="s">
        <v>183</v>
      </c>
      <c r="D242" s="120" t="s">
        <v>25</v>
      </c>
      <c r="E242" s="120" t="s">
        <v>51</v>
      </c>
      <c r="F242" s="120" t="s">
        <v>76</v>
      </c>
      <c r="G242" s="120" t="s">
        <v>76</v>
      </c>
      <c r="H242" s="120" t="s">
        <v>76</v>
      </c>
      <c r="I242" s="120" t="s">
        <v>76</v>
      </c>
      <c r="J242" s="120" t="s">
        <v>89</v>
      </c>
      <c r="K242" s="120" t="s">
        <v>185</v>
      </c>
    </row>
    <row r="243" spans="1:11" x14ac:dyDescent="0.25">
      <c r="A243" s="120" t="s">
        <v>600</v>
      </c>
      <c r="B243" s="120" t="s">
        <v>601</v>
      </c>
      <c r="C243" s="120" t="s">
        <v>183</v>
      </c>
      <c r="D243" s="120" t="s">
        <v>25</v>
      </c>
      <c r="E243" s="120" t="s">
        <v>51</v>
      </c>
      <c r="F243" s="120" t="s">
        <v>76</v>
      </c>
      <c r="G243" s="120" t="s">
        <v>76</v>
      </c>
      <c r="H243" s="120" t="s">
        <v>76</v>
      </c>
      <c r="I243" s="120" t="s">
        <v>76</v>
      </c>
      <c r="J243" s="120" t="s">
        <v>81</v>
      </c>
      <c r="K243" s="120" t="s">
        <v>82</v>
      </c>
    </row>
    <row r="244" spans="1:11" x14ac:dyDescent="0.25">
      <c r="A244" s="120" t="s">
        <v>602</v>
      </c>
      <c r="B244" s="120" t="s">
        <v>603</v>
      </c>
      <c r="C244" s="120" t="s">
        <v>183</v>
      </c>
      <c r="D244" s="120" t="s">
        <v>25</v>
      </c>
      <c r="E244" s="120" t="s">
        <v>51</v>
      </c>
      <c r="F244" s="120" t="s">
        <v>76</v>
      </c>
      <c r="G244" s="120" t="s">
        <v>76</v>
      </c>
      <c r="H244" s="120" t="s">
        <v>76</v>
      </c>
      <c r="I244" s="120" t="s">
        <v>76</v>
      </c>
      <c r="J244" s="120" t="s">
        <v>81</v>
      </c>
      <c r="K244" s="120" t="s">
        <v>82</v>
      </c>
    </row>
    <row r="245" spans="1:11" x14ac:dyDescent="0.25">
      <c r="A245" s="120" t="s">
        <v>604</v>
      </c>
      <c r="B245" s="120" t="s">
        <v>605</v>
      </c>
      <c r="C245" s="120" t="s">
        <v>183</v>
      </c>
      <c r="D245" s="120" t="s">
        <v>25</v>
      </c>
      <c r="E245" s="120" t="s">
        <v>51</v>
      </c>
      <c r="F245" s="120" t="s">
        <v>76</v>
      </c>
      <c r="G245" s="120" t="s">
        <v>76</v>
      </c>
      <c r="H245" s="120" t="s">
        <v>76</v>
      </c>
      <c r="I245" s="120" t="s">
        <v>76</v>
      </c>
      <c r="J245" s="120" t="s">
        <v>269</v>
      </c>
      <c r="K245" s="120" t="s">
        <v>185</v>
      </c>
    </row>
    <row r="246" spans="1:11" x14ac:dyDescent="0.25">
      <c r="A246" s="120" t="s">
        <v>606</v>
      </c>
      <c r="B246" s="120" t="s">
        <v>607</v>
      </c>
      <c r="C246" s="120" t="s">
        <v>183</v>
      </c>
      <c r="D246" s="120" t="s">
        <v>25</v>
      </c>
      <c r="E246" s="120" t="s">
        <v>51</v>
      </c>
      <c r="F246" s="120" t="s">
        <v>76</v>
      </c>
      <c r="G246" s="120" t="s">
        <v>76</v>
      </c>
      <c r="H246" s="120" t="s">
        <v>76</v>
      </c>
      <c r="I246" s="120" t="s">
        <v>76</v>
      </c>
      <c r="J246" s="120" t="s">
        <v>608</v>
      </c>
      <c r="K246" s="120" t="s">
        <v>82</v>
      </c>
    </row>
    <row r="247" spans="1:11" x14ac:dyDescent="0.25">
      <c r="A247" s="120" t="s">
        <v>609</v>
      </c>
      <c r="B247" s="120" t="s">
        <v>610</v>
      </c>
      <c r="C247" s="120" t="s">
        <v>183</v>
      </c>
      <c r="D247" s="120" t="s">
        <v>25</v>
      </c>
      <c r="E247" s="120" t="s">
        <v>51</v>
      </c>
      <c r="F247" s="120" t="s">
        <v>76</v>
      </c>
      <c r="G247" s="120" t="s">
        <v>76</v>
      </c>
      <c r="H247" s="120" t="s">
        <v>76</v>
      </c>
      <c r="I247" s="120" t="s">
        <v>76</v>
      </c>
      <c r="J247" s="120" t="s">
        <v>116</v>
      </c>
      <c r="K247" s="120" t="s">
        <v>82</v>
      </c>
    </row>
    <row r="248" spans="1:11" x14ac:dyDescent="0.25">
      <c r="A248" s="120" t="s">
        <v>611</v>
      </c>
      <c r="B248" s="120" t="s">
        <v>612</v>
      </c>
      <c r="C248" s="120" t="s">
        <v>183</v>
      </c>
      <c r="D248" s="120" t="s">
        <v>25</v>
      </c>
      <c r="E248" s="120" t="s">
        <v>51</v>
      </c>
      <c r="F248" s="120" t="s">
        <v>76</v>
      </c>
      <c r="G248" s="120" t="s">
        <v>76</v>
      </c>
      <c r="H248" s="120" t="s">
        <v>76</v>
      </c>
      <c r="I248" s="120" t="s">
        <v>76</v>
      </c>
      <c r="J248" s="120" t="s">
        <v>86</v>
      </c>
      <c r="K248" s="120" t="s">
        <v>82</v>
      </c>
    </row>
    <row r="249" spans="1:11" x14ac:dyDescent="0.25">
      <c r="A249" s="120" t="s">
        <v>613</v>
      </c>
      <c r="B249" s="120" t="s">
        <v>614</v>
      </c>
      <c r="C249" s="120" t="s">
        <v>183</v>
      </c>
      <c r="D249" s="120" t="s">
        <v>25</v>
      </c>
      <c r="E249" s="120" t="s">
        <v>51</v>
      </c>
      <c r="F249" s="120" t="s">
        <v>76</v>
      </c>
      <c r="G249" s="120" t="s">
        <v>76</v>
      </c>
      <c r="H249" s="120" t="s">
        <v>76</v>
      </c>
      <c r="I249" s="120" t="s">
        <v>76</v>
      </c>
      <c r="J249" s="120" t="s">
        <v>86</v>
      </c>
      <c r="K249" s="120" t="s">
        <v>82</v>
      </c>
    </row>
    <row r="250" spans="1:11" x14ac:dyDescent="0.25">
      <c r="A250" s="120" t="s">
        <v>615</v>
      </c>
      <c r="B250" s="120" t="s">
        <v>616</v>
      </c>
      <c r="C250" s="120" t="s">
        <v>183</v>
      </c>
      <c r="D250" s="120" t="s">
        <v>25</v>
      </c>
      <c r="E250" s="120" t="s">
        <v>51</v>
      </c>
      <c r="F250" s="120" t="s">
        <v>76</v>
      </c>
      <c r="G250" s="120" t="s">
        <v>76</v>
      </c>
      <c r="H250" s="120" t="s">
        <v>76</v>
      </c>
      <c r="I250" s="120" t="s">
        <v>76</v>
      </c>
      <c r="J250" s="120" t="s">
        <v>86</v>
      </c>
      <c r="K250" s="120" t="s">
        <v>185</v>
      </c>
    </row>
    <row r="251" spans="1:11" x14ac:dyDescent="0.25">
      <c r="A251" s="120" t="s">
        <v>617</v>
      </c>
      <c r="B251" s="120" t="s">
        <v>618</v>
      </c>
      <c r="C251" s="120" t="s">
        <v>183</v>
      </c>
      <c r="D251" s="120" t="s">
        <v>25</v>
      </c>
      <c r="E251" s="120" t="s">
        <v>51</v>
      </c>
      <c r="F251" s="120" t="s">
        <v>76</v>
      </c>
      <c r="G251" s="120" t="s">
        <v>76</v>
      </c>
      <c r="H251" s="120" t="s">
        <v>76</v>
      </c>
      <c r="I251" s="120" t="s">
        <v>76</v>
      </c>
      <c r="J251" s="120" t="s">
        <v>194</v>
      </c>
      <c r="K251" s="120" t="s">
        <v>82</v>
      </c>
    </row>
    <row r="252" spans="1:11" x14ac:dyDescent="0.25">
      <c r="A252" s="120" t="s">
        <v>619</v>
      </c>
      <c r="B252" s="120" t="s">
        <v>620</v>
      </c>
      <c r="C252" s="120" t="s">
        <v>183</v>
      </c>
      <c r="D252" s="120" t="s">
        <v>25</v>
      </c>
      <c r="E252" s="120" t="s">
        <v>51</v>
      </c>
      <c r="F252" s="120" t="s">
        <v>76</v>
      </c>
      <c r="G252" s="120" t="s">
        <v>76</v>
      </c>
      <c r="H252" s="120" t="s">
        <v>76</v>
      </c>
      <c r="I252" s="120" t="s">
        <v>76</v>
      </c>
      <c r="J252" s="120" t="s">
        <v>252</v>
      </c>
      <c r="K252" s="120" t="s">
        <v>82</v>
      </c>
    </row>
    <row r="253" spans="1:11" x14ac:dyDescent="0.25">
      <c r="A253" s="120" t="s">
        <v>621</v>
      </c>
      <c r="B253" s="120" t="s">
        <v>622</v>
      </c>
      <c r="C253" s="120" t="s">
        <v>183</v>
      </c>
      <c r="D253" s="120" t="s">
        <v>25</v>
      </c>
      <c r="E253" s="120" t="s">
        <v>51</v>
      </c>
      <c r="F253" s="120" t="s">
        <v>76</v>
      </c>
      <c r="G253" s="120" t="s">
        <v>76</v>
      </c>
      <c r="H253" s="120" t="s">
        <v>76</v>
      </c>
      <c r="I253" s="120" t="s">
        <v>76</v>
      </c>
      <c r="J253" s="120" t="s">
        <v>623</v>
      </c>
      <c r="K253" s="120" t="s">
        <v>82</v>
      </c>
    </row>
    <row r="254" spans="1:11" x14ac:dyDescent="0.25">
      <c r="A254" s="120" t="s">
        <v>624</v>
      </c>
      <c r="B254" s="120" t="s">
        <v>625</v>
      </c>
      <c r="C254" s="120" t="s">
        <v>183</v>
      </c>
      <c r="D254" s="120" t="s">
        <v>25</v>
      </c>
      <c r="E254" s="120" t="s">
        <v>51</v>
      </c>
      <c r="F254" s="120" t="s">
        <v>76</v>
      </c>
      <c r="G254" s="120" t="s">
        <v>76</v>
      </c>
      <c r="H254" s="120" t="s">
        <v>76</v>
      </c>
      <c r="I254" s="120" t="s">
        <v>76</v>
      </c>
      <c r="J254" s="120" t="s">
        <v>626</v>
      </c>
      <c r="K254" s="120" t="s">
        <v>82</v>
      </c>
    </row>
    <row r="255" spans="1:11" x14ac:dyDescent="0.25">
      <c r="A255" s="120" t="s">
        <v>627</v>
      </c>
      <c r="B255" s="120" t="s">
        <v>628</v>
      </c>
      <c r="C255" s="120" t="s">
        <v>183</v>
      </c>
      <c r="D255" s="120" t="s">
        <v>25</v>
      </c>
      <c r="E255" s="120" t="s">
        <v>51</v>
      </c>
      <c r="F255" s="120" t="s">
        <v>76</v>
      </c>
      <c r="G255" s="120" t="s">
        <v>76</v>
      </c>
      <c r="H255" s="120" t="s">
        <v>76</v>
      </c>
      <c r="I255" s="120" t="s">
        <v>76</v>
      </c>
      <c r="J255" s="120" t="s">
        <v>629</v>
      </c>
      <c r="K255" s="120" t="s">
        <v>82</v>
      </c>
    </row>
    <row r="256" spans="1:11" x14ac:dyDescent="0.25">
      <c r="A256" s="120" t="s">
        <v>630</v>
      </c>
      <c r="B256" s="120" t="s">
        <v>631</v>
      </c>
      <c r="C256" s="120" t="s">
        <v>183</v>
      </c>
      <c r="D256" s="120" t="s">
        <v>25</v>
      </c>
      <c r="E256" s="120" t="s">
        <v>51</v>
      </c>
      <c r="F256" s="120" t="s">
        <v>76</v>
      </c>
      <c r="G256" s="120" t="s">
        <v>76</v>
      </c>
      <c r="H256" s="120" t="s">
        <v>76</v>
      </c>
      <c r="I256" s="120" t="s">
        <v>76</v>
      </c>
      <c r="J256" s="120" t="s">
        <v>233</v>
      </c>
      <c r="K256" s="120" t="s">
        <v>82</v>
      </c>
    </row>
    <row r="257" spans="1:11" x14ac:dyDescent="0.25">
      <c r="A257" s="120" t="s">
        <v>632</v>
      </c>
      <c r="B257" s="120" t="s">
        <v>633</v>
      </c>
      <c r="C257" s="120" t="s">
        <v>183</v>
      </c>
      <c r="D257" s="120" t="s">
        <v>25</v>
      </c>
      <c r="E257" s="120" t="s">
        <v>51</v>
      </c>
      <c r="F257" s="120" t="s">
        <v>76</v>
      </c>
      <c r="G257" s="120" t="s">
        <v>76</v>
      </c>
      <c r="H257" s="120" t="s">
        <v>76</v>
      </c>
      <c r="I257" s="120" t="s">
        <v>76</v>
      </c>
      <c r="J257" s="120" t="s">
        <v>86</v>
      </c>
      <c r="K257" s="120" t="s">
        <v>82</v>
      </c>
    </row>
    <row r="258" spans="1:11" x14ac:dyDescent="0.25">
      <c r="A258" s="120" t="s">
        <v>634</v>
      </c>
      <c r="B258" s="120" t="s">
        <v>20</v>
      </c>
      <c r="C258" s="120" t="s">
        <v>183</v>
      </c>
      <c r="D258" s="120" t="s">
        <v>25</v>
      </c>
      <c r="E258" s="120" t="s">
        <v>51</v>
      </c>
      <c r="F258" s="120" t="s">
        <v>76</v>
      </c>
      <c r="G258" s="120" t="s">
        <v>76</v>
      </c>
      <c r="H258" s="120" t="s">
        <v>76</v>
      </c>
      <c r="I258" s="120" t="s">
        <v>76</v>
      </c>
      <c r="J258" s="120" t="s">
        <v>81</v>
      </c>
      <c r="K258" s="120" t="s">
        <v>82</v>
      </c>
    </row>
    <row r="259" spans="1:11" x14ac:dyDescent="0.25">
      <c r="A259" s="120" t="s">
        <v>635</v>
      </c>
      <c r="B259" s="120" t="s">
        <v>636</v>
      </c>
      <c r="C259" s="120" t="s">
        <v>183</v>
      </c>
      <c r="D259" s="120" t="s">
        <v>25</v>
      </c>
      <c r="E259" s="120" t="s">
        <v>51</v>
      </c>
      <c r="F259" s="120" t="s">
        <v>76</v>
      </c>
      <c r="G259" s="120" t="s">
        <v>76</v>
      </c>
      <c r="H259" s="120" t="s">
        <v>76</v>
      </c>
      <c r="I259" s="120" t="s">
        <v>76</v>
      </c>
      <c r="J259" s="120" t="s">
        <v>629</v>
      </c>
      <c r="K259" s="120" t="s">
        <v>82</v>
      </c>
    </row>
    <row r="260" spans="1:11" x14ac:dyDescent="0.25">
      <c r="A260" s="120" t="s">
        <v>637</v>
      </c>
      <c r="B260" s="120" t="s">
        <v>638</v>
      </c>
      <c r="C260" s="120" t="s">
        <v>183</v>
      </c>
      <c r="D260" s="120" t="s">
        <v>25</v>
      </c>
      <c r="E260" s="120" t="s">
        <v>51</v>
      </c>
      <c r="F260" s="120" t="s">
        <v>76</v>
      </c>
      <c r="G260" s="120" t="s">
        <v>76</v>
      </c>
      <c r="H260" s="120" t="s">
        <v>76</v>
      </c>
      <c r="I260" s="120" t="s">
        <v>76</v>
      </c>
      <c r="J260" s="120" t="s">
        <v>266</v>
      </c>
      <c r="K260" s="120" t="s">
        <v>82</v>
      </c>
    </row>
    <row r="261" spans="1:11" x14ac:dyDescent="0.25">
      <c r="A261" s="120" t="s">
        <v>639</v>
      </c>
      <c r="B261" s="120" t="s">
        <v>640</v>
      </c>
      <c r="C261" s="120" t="s">
        <v>183</v>
      </c>
      <c r="D261" s="120" t="s">
        <v>25</v>
      </c>
      <c r="E261" s="120" t="s">
        <v>51</v>
      </c>
      <c r="F261" s="120" t="s">
        <v>76</v>
      </c>
      <c r="G261" s="120" t="s">
        <v>76</v>
      </c>
      <c r="H261" s="120" t="s">
        <v>76</v>
      </c>
      <c r="I261" s="120" t="s">
        <v>76</v>
      </c>
      <c r="J261" s="120" t="s">
        <v>266</v>
      </c>
      <c r="K261" s="120" t="s">
        <v>82</v>
      </c>
    </row>
    <row r="262" spans="1:11" x14ac:dyDescent="0.25">
      <c r="A262" s="120" t="s">
        <v>641</v>
      </c>
      <c r="B262" s="120" t="s">
        <v>642</v>
      </c>
      <c r="C262" s="120" t="s">
        <v>183</v>
      </c>
      <c r="D262" s="120" t="s">
        <v>25</v>
      </c>
      <c r="E262" s="120" t="s">
        <v>51</v>
      </c>
      <c r="F262" s="120" t="s">
        <v>76</v>
      </c>
      <c r="G262" s="120" t="s">
        <v>76</v>
      </c>
      <c r="H262" s="120" t="s">
        <v>76</v>
      </c>
      <c r="I262" s="120" t="s">
        <v>76</v>
      </c>
      <c r="J262" s="120" t="s">
        <v>643</v>
      </c>
      <c r="K262" s="120" t="s">
        <v>82</v>
      </c>
    </row>
    <row r="263" spans="1:11" x14ac:dyDescent="0.25">
      <c r="A263" s="120" t="s">
        <v>644</v>
      </c>
      <c r="B263" s="120" t="s">
        <v>645</v>
      </c>
      <c r="C263" s="120" t="s">
        <v>183</v>
      </c>
      <c r="D263" s="120" t="s">
        <v>25</v>
      </c>
      <c r="E263" s="120" t="s">
        <v>51</v>
      </c>
      <c r="F263" s="120" t="s">
        <v>76</v>
      </c>
      <c r="G263" s="120" t="s">
        <v>76</v>
      </c>
      <c r="H263" s="120" t="s">
        <v>76</v>
      </c>
      <c r="I263" s="120" t="s">
        <v>76</v>
      </c>
      <c r="J263" s="120" t="s">
        <v>86</v>
      </c>
      <c r="K263" s="120" t="s">
        <v>82</v>
      </c>
    </row>
    <row r="264" spans="1:11" x14ac:dyDescent="0.25">
      <c r="A264" s="120" t="s">
        <v>646</v>
      </c>
      <c r="B264" s="120" t="s">
        <v>647</v>
      </c>
      <c r="C264" s="120" t="s">
        <v>183</v>
      </c>
      <c r="D264" s="120" t="s">
        <v>25</v>
      </c>
      <c r="E264" s="120" t="s">
        <v>51</v>
      </c>
      <c r="F264" s="120" t="s">
        <v>76</v>
      </c>
      <c r="G264" s="120" t="s">
        <v>76</v>
      </c>
      <c r="H264" s="120" t="s">
        <v>76</v>
      </c>
      <c r="I264" s="120" t="s">
        <v>76</v>
      </c>
      <c r="J264" s="120" t="s">
        <v>608</v>
      </c>
      <c r="K264" s="120" t="s">
        <v>82</v>
      </c>
    </row>
    <row r="265" spans="1:11" x14ac:dyDescent="0.25">
      <c r="A265" s="120" t="s">
        <v>648</v>
      </c>
      <c r="B265" s="120" t="s">
        <v>649</v>
      </c>
      <c r="C265" s="120" t="s">
        <v>183</v>
      </c>
      <c r="D265" s="120" t="s">
        <v>25</v>
      </c>
      <c r="E265" s="120" t="s">
        <v>51</v>
      </c>
      <c r="F265" s="120" t="s">
        <v>76</v>
      </c>
      <c r="G265" s="120" t="s">
        <v>76</v>
      </c>
      <c r="H265" s="120" t="s">
        <v>76</v>
      </c>
      <c r="I265" s="120" t="s">
        <v>76</v>
      </c>
      <c r="J265" s="120" t="s">
        <v>86</v>
      </c>
      <c r="K265" s="120" t="s">
        <v>185</v>
      </c>
    </row>
    <row r="266" spans="1:11" x14ac:dyDescent="0.25">
      <c r="A266" s="120" t="s">
        <v>650</v>
      </c>
      <c r="B266" s="120" t="s">
        <v>651</v>
      </c>
      <c r="C266" s="120" t="s">
        <v>183</v>
      </c>
      <c r="D266" s="120" t="s">
        <v>25</v>
      </c>
      <c r="E266" s="120" t="s">
        <v>51</v>
      </c>
      <c r="F266" s="120" t="s">
        <v>76</v>
      </c>
      <c r="G266" s="120" t="s">
        <v>76</v>
      </c>
      <c r="H266" s="120" t="s">
        <v>76</v>
      </c>
      <c r="I266" s="120" t="s">
        <v>76</v>
      </c>
      <c r="J266" s="120" t="s">
        <v>652</v>
      </c>
      <c r="K266" s="120" t="s">
        <v>82</v>
      </c>
    </row>
    <row r="267" spans="1:11" x14ac:dyDescent="0.25">
      <c r="A267" s="120" t="s">
        <v>653</v>
      </c>
      <c r="B267" s="120" t="s">
        <v>654</v>
      </c>
      <c r="C267" s="120" t="s">
        <v>183</v>
      </c>
      <c r="D267" s="120" t="s">
        <v>25</v>
      </c>
      <c r="E267" s="120" t="s">
        <v>51</v>
      </c>
      <c r="F267" s="120" t="s">
        <v>76</v>
      </c>
      <c r="G267" s="120" t="s">
        <v>76</v>
      </c>
      <c r="H267" s="120" t="s">
        <v>76</v>
      </c>
      <c r="I267" s="120" t="s">
        <v>76</v>
      </c>
      <c r="J267" s="120" t="s">
        <v>89</v>
      </c>
      <c r="K267" s="120" t="s">
        <v>82</v>
      </c>
    </row>
    <row r="268" spans="1:11" x14ac:dyDescent="0.25">
      <c r="A268" s="120" t="s">
        <v>655</v>
      </c>
      <c r="B268" s="120" t="s">
        <v>656</v>
      </c>
      <c r="C268" s="120" t="s">
        <v>183</v>
      </c>
      <c r="D268" s="120" t="s">
        <v>25</v>
      </c>
      <c r="E268" s="120" t="s">
        <v>51</v>
      </c>
      <c r="F268" s="120" t="s">
        <v>76</v>
      </c>
      <c r="G268" s="120" t="s">
        <v>76</v>
      </c>
      <c r="H268" s="120" t="s">
        <v>76</v>
      </c>
      <c r="I268" s="120" t="s">
        <v>76</v>
      </c>
      <c r="J268" s="120" t="s">
        <v>652</v>
      </c>
      <c r="K268" s="120" t="s">
        <v>82</v>
      </c>
    </row>
    <row r="269" spans="1:11" x14ac:dyDescent="0.25">
      <c r="A269" s="120" t="s">
        <v>657</v>
      </c>
      <c r="B269" s="120" t="s">
        <v>658</v>
      </c>
      <c r="C269" s="120" t="s">
        <v>183</v>
      </c>
      <c r="D269" s="120" t="s">
        <v>25</v>
      </c>
      <c r="E269" s="120" t="s">
        <v>51</v>
      </c>
      <c r="F269" s="120" t="s">
        <v>76</v>
      </c>
      <c r="G269" s="120" t="s">
        <v>76</v>
      </c>
      <c r="H269" s="120" t="s">
        <v>76</v>
      </c>
      <c r="I269" s="120" t="s">
        <v>76</v>
      </c>
      <c r="J269" s="120" t="s">
        <v>89</v>
      </c>
      <c r="K269" s="120" t="s">
        <v>82</v>
      </c>
    </row>
    <row r="270" spans="1:11" x14ac:dyDescent="0.25">
      <c r="A270" s="120" t="s">
        <v>659</v>
      </c>
      <c r="B270" s="120" t="s">
        <v>660</v>
      </c>
      <c r="C270" s="120" t="s">
        <v>183</v>
      </c>
      <c r="D270" s="120" t="s">
        <v>25</v>
      </c>
      <c r="E270" s="120" t="s">
        <v>51</v>
      </c>
      <c r="F270" s="120" t="s">
        <v>76</v>
      </c>
      <c r="G270" s="120" t="s">
        <v>76</v>
      </c>
      <c r="H270" s="120" t="s">
        <v>76</v>
      </c>
      <c r="I270" s="120" t="s">
        <v>76</v>
      </c>
      <c r="J270" s="120" t="s">
        <v>86</v>
      </c>
      <c r="K270" s="120" t="s">
        <v>82</v>
      </c>
    </row>
    <row r="271" spans="1:11" x14ac:dyDescent="0.25">
      <c r="A271" s="120" t="s">
        <v>661</v>
      </c>
      <c r="B271" s="120" t="s">
        <v>662</v>
      </c>
      <c r="C271" s="120" t="s">
        <v>183</v>
      </c>
      <c r="D271" s="120" t="s">
        <v>25</v>
      </c>
      <c r="E271" s="120" t="s">
        <v>51</v>
      </c>
      <c r="F271" s="120" t="s">
        <v>76</v>
      </c>
      <c r="G271" s="120" t="s">
        <v>76</v>
      </c>
      <c r="H271" s="120" t="s">
        <v>76</v>
      </c>
      <c r="I271" s="120" t="s">
        <v>76</v>
      </c>
      <c r="J271" s="120" t="s">
        <v>166</v>
      </c>
      <c r="K271" s="120" t="s">
        <v>82</v>
      </c>
    </row>
    <row r="272" spans="1:11" x14ac:dyDescent="0.25">
      <c r="A272" s="120" t="s">
        <v>663</v>
      </c>
      <c r="B272" s="120" t="s">
        <v>664</v>
      </c>
      <c r="C272" s="120" t="s">
        <v>183</v>
      </c>
      <c r="D272" s="120" t="s">
        <v>25</v>
      </c>
      <c r="E272" s="120" t="s">
        <v>51</v>
      </c>
      <c r="F272" s="120" t="s">
        <v>76</v>
      </c>
      <c r="G272" s="120" t="s">
        <v>76</v>
      </c>
      <c r="H272" s="120" t="s">
        <v>76</v>
      </c>
      <c r="I272" s="120" t="s">
        <v>76</v>
      </c>
      <c r="J272" s="120" t="s">
        <v>86</v>
      </c>
      <c r="K272" s="120" t="s">
        <v>82</v>
      </c>
    </row>
    <row r="273" spans="1:11" x14ac:dyDescent="0.25">
      <c r="A273" s="120" t="s">
        <v>665</v>
      </c>
      <c r="B273" s="120" t="s">
        <v>666</v>
      </c>
      <c r="C273" s="120" t="s">
        <v>177</v>
      </c>
      <c r="D273" s="120" t="s">
        <v>178</v>
      </c>
      <c r="E273" s="120" t="s">
        <v>51</v>
      </c>
      <c r="F273" s="120" t="s">
        <v>76</v>
      </c>
      <c r="G273" s="120" t="s">
        <v>76</v>
      </c>
      <c r="H273" s="120" t="s">
        <v>76</v>
      </c>
      <c r="I273" s="120" t="s">
        <v>76</v>
      </c>
      <c r="J273" s="120" t="s">
        <v>364</v>
      </c>
      <c r="K273" s="120" t="s">
        <v>82</v>
      </c>
    </row>
    <row r="274" spans="1:11" x14ac:dyDescent="0.25">
      <c r="A274" s="120" t="s">
        <v>667</v>
      </c>
      <c r="B274" s="120" t="s">
        <v>668</v>
      </c>
      <c r="C274" s="120" t="s">
        <v>177</v>
      </c>
      <c r="D274" s="120" t="s">
        <v>178</v>
      </c>
      <c r="E274" s="120" t="s">
        <v>51</v>
      </c>
      <c r="F274" s="120" t="s">
        <v>76</v>
      </c>
      <c r="G274" s="120" t="s">
        <v>76</v>
      </c>
      <c r="H274" s="120" t="s">
        <v>76</v>
      </c>
      <c r="I274" s="120" t="s">
        <v>76</v>
      </c>
      <c r="J274" s="120" t="s">
        <v>364</v>
      </c>
      <c r="K274" s="120" t="s">
        <v>185</v>
      </c>
    </row>
    <row r="275" spans="1:11" x14ac:dyDescent="0.25">
      <c r="A275" s="120" t="s">
        <v>669</v>
      </c>
      <c r="B275" s="120" t="s">
        <v>670</v>
      </c>
      <c r="C275" s="120" t="s">
        <v>177</v>
      </c>
      <c r="D275" s="120" t="s">
        <v>178</v>
      </c>
      <c r="E275" s="120" t="s">
        <v>51</v>
      </c>
      <c r="F275" s="120" t="s">
        <v>76</v>
      </c>
      <c r="G275" s="120" t="s">
        <v>76</v>
      </c>
      <c r="H275" s="120" t="s">
        <v>76</v>
      </c>
      <c r="I275" s="120" t="s">
        <v>76</v>
      </c>
      <c r="J275" s="120" t="s">
        <v>364</v>
      </c>
      <c r="K275" s="120" t="s">
        <v>185</v>
      </c>
    </row>
    <row r="276" spans="1:11" x14ac:dyDescent="0.25">
      <c r="A276" s="120" t="s">
        <v>671</v>
      </c>
      <c r="B276" s="120" t="s">
        <v>672</v>
      </c>
      <c r="C276" s="120" t="s">
        <v>177</v>
      </c>
      <c r="D276" s="120" t="s">
        <v>178</v>
      </c>
      <c r="E276" s="120" t="s">
        <v>51</v>
      </c>
      <c r="F276" s="120" t="s">
        <v>76</v>
      </c>
      <c r="G276" s="120" t="s">
        <v>76</v>
      </c>
      <c r="H276" s="120" t="s">
        <v>76</v>
      </c>
      <c r="I276" s="120" t="s">
        <v>76</v>
      </c>
      <c r="J276" s="120" t="s">
        <v>364</v>
      </c>
      <c r="K276" s="120" t="s">
        <v>82</v>
      </c>
    </row>
    <row r="277" spans="1:11" x14ac:dyDescent="0.25">
      <c r="A277" s="120" t="s">
        <v>673</v>
      </c>
      <c r="B277" s="120" t="s">
        <v>674</v>
      </c>
      <c r="C277" s="120" t="s">
        <v>177</v>
      </c>
      <c r="D277" s="120" t="s">
        <v>178</v>
      </c>
      <c r="E277" s="120" t="s">
        <v>51</v>
      </c>
      <c r="F277" s="120" t="s">
        <v>76</v>
      </c>
      <c r="G277" s="120" t="s">
        <v>76</v>
      </c>
      <c r="H277" s="120" t="s">
        <v>76</v>
      </c>
      <c r="I277" s="120" t="s">
        <v>76</v>
      </c>
      <c r="J277" s="120" t="s">
        <v>364</v>
      </c>
      <c r="K277" s="120" t="s">
        <v>82</v>
      </c>
    </row>
    <row r="278" spans="1:11" x14ac:dyDescent="0.25">
      <c r="A278" s="120" t="s">
        <v>675</v>
      </c>
      <c r="B278" s="120" t="s">
        <v>676</v>
      </c>
      <c r="C278" s="120" t="s">
        <v>177</v>
      </c>
      <c r="D278" s="120" t="s">
        <v>178</v>
      </c>
      <c r="E278" s="120" t="s">
        <v>51</v>
      </c>
      <c r="F278" s="120" t="s">
        <v>76</v>
      </c>
      <c r="G278" s="120" t="s">
        <v>76</v>
      </c>
      <c r="H278" s="120" t="s">
        <v>76</v>
      </c>
      <c r="I278" s="120" t="s">
        <v>76</v>
      </c>
      <c r="J278" s="120" t="s">
        <v>364</v>
      </c>
      <c r="K278" s="120" t="s">
        <v>82</v>
      </c>
    </row>
    <row r="279" spans="1:11" x14ac:dyDescent="0.25">
      <c r="A279" s="120" t="s">
        <v>677</v>
      </c>
      <c r="B279" s="120" t="s">
        <v>678</v>
      </c>
      <c r="C279" s="120" t="s">
        <v>177</v>
      </c>
      <c r="D279" s="120" t="s">
        <v>178</v>
      </c>
      <c r="E279" s="120" t="s">
        <v>679</v>
      </c>
      <c r="F279" s="120" t="s">
        <v>76</v>
      </c>
      <c r="G279" s="120" t="s">
        <v>76</v>
      </c>
      <c r="H279" s="120" t="s">
        <v>76</v>
      </c>
      <c r="I279" s="120" t="s">
        <v>76</v>
      </c>
      <c r="J279" s="120" t="s">
        <v>364</v>
      </c>
      <c r="K279" s="120" t="s">
        <v>82</v>
      </c>
    </row>
    <row r="280" spans="1:11" x14ac:dyDescent="0.25">
      <c r="A280" s="120" t="s">
        <v>680</v>
      </c>
      <c r="B280" s="120" t="s">
        <v>681</v>
      </c>
      <c r="C280" s="120" t="s">
        <v>177</v>
      </c>
      <c r="D280" s="120" t="s">
        <v>178</v>
      </c>
      <c r="E280" s="120" t="s">
        <v>51</v>
      </c>
      <c r="F280" s="120" t="s">
        <v>76</v>
      </c>
      <c r="G280" s="120" t="s">
        <v>76</v>
      </c>
      <c r="H280" s="120" t="s">
        <v>76</v>
      </c>
      <c r="I280" s="120" t="s">
        <v>76</v>
      </c>
      <c r="J280" s="120" t="s">
        <v>364</v>
      </c>
      <c r="K280" s="120" t="s">
        <v>185</v>
      </c>
    </row>
    <row r="281" spans="1:11" x14ac:dyDescent="0.25">
      <c r="A281" s="120" t="s">
        <v>682</v>
      </c>
      <c r="B281" s="120" t="s">
        <v>683</v>
      </c>
      <c r="C281" s="120" t="s">
        <v>177</v>
      </c>
      <c r="D281" s="120" t="s">
        <v>178</v>
      </c>
      <c r="E281" s="120" t="s">
        <v>51</v>
      </c>
      <c r="F281" s="120" t="s">
        <v>76</v>
      </c>
      <c r="G281" s="120" t="s">
        <v>76</v>
      </c>
      <c r="H281" s="120" t="s">
        <v>76</v>
      </c>
      <c r="I281" s="120" t="s">
        <v>76</v>
      </c>
      <c r="J281" s="120" t="s">
        <v>364</v>
      </c>
      <c r="K281" s="120" t="s">
        <v>185</v>
      </c>
    </row>
    <row r="282" spans="1:11" x14ac:dyDescent="0.25">
      <c r="A282" s="120" t="s">
        <v>684</v>
      </c>
      <c r="B282" s="120" t="s">
        <v>685</v>
      </c>
      <c r="C282" s="120" t="s">
        <v>177</v>
      </c>
      <c r="D282" s="120" t="s">
        <v>178</v>
      </c>
      <c r="E282" s="120" t="s">
        <v>51</v>
      </c>
      <c r="F282" s="120" t="s">
        <v>76</v>
      </c>
      <c r="G282" s="120" t="s">
        <v>76</v>
      </c>
      <c r="H282" s="120" t="s">
        <v>76</v>
      </c>
      <c r="I282" s="120" t="s">
        <v>76</v>
      </c>
      <c r="J282" s="120" t="s">
        <v>364</v>
      </c>
      <c r="K282" s="120" t="s">
        <v>82</v>
      </c>
    </row>
    <row r="283" spans="1:11" x14ac:dyDescent="0.25">
      <c r="A283" s="120" t="s">
        <v>686</v>
      </c>
      <c r="B283" s="120" t="s">
        <v>687</v>
      </c>
      <c r="C283" s="120" t="s">
        <v>177</v>
      </c>
      <c r="D283" s="120" t="s">
        <v>178</v>
      </c>
      <c r="E283" s="120" t="s">
        <v>51</v>
      </c>
      <c r="F283" s="120" t="s">
        <v>76</v>
      </c>
      <c r="G283" s="120" t="s">
        <v>76</v>
      </c>
      <c r="H283" s="120" t="s">
        <v>76</v>
      </c>
      <c r="I283" s="120" t="s">
        <v>76</v>
      </c>
      <c r="J283" s="120" t="s">
        <v>364</v>
      </c>
      <c r="K283" s="120" t="s">
        <v>82</v>
      </c>
    </row>
    <row r="284" spans="1:11" x14ac:dyDescent="0.25">
      <c r="A284" s="120" t="s">
        <v>688</v>
      </c>
      <c r="B284" s="120" t="s">
        <v>689</v>
      </c>
      <c r="C284" s="120" t="s">
        <v>177</v>
      </c>
      <c r="D284" s="120" t="s">
        <v>178</v>
      </c>
      <c r="E284" s="120" t="s">
        <v>51</v>
      </c>
      <c r="F284" s="120" t="s">
        <v>76</v>
      </c>
      <c r="G284" s="120" t="s">
        <v>76</v>
      </c>
      <c r="H284" s="120" t="s">
        <v>76</v>
      </c>
      <c r="I284" s="120" t="s">
        <v>76</v>
      </c>
      <c r="J284" s="120" t="s">
        <v>364</v>
      </c>
      <c r="K284" s="120" t="s">
        <v>82</v>
      </c>
    </row>
    <row r="285" spans="1:11" x14ac:dyDescent="0.25">
      <c r="A285" s="120" t="s">
        <v>690</v>
      </c>
      <c r="B285" s="120" t="s">
        <v>691</v>
      </c>
      <c r="C285" s="120" t="s">
        <v>177</v>
      </c>
      <c r="D285" s="120" t="s">
        <v>178</v>
      </c>
      <c r="E285" s="120" t="s">
        <v>51</v>
      </c>
      <c r="F285" s="120" t="s">
        <v>76</v>
      </c>
      <c r="G285" s="120" t="s">
        <v>76</v>
      </c>
      <c r="H285" s="120" t="s">
        <v>76</v>
      </c>
      <c r="I285" s="120" t="s">
        <v>76</v>
      </c>
      <c r="J285" s="120" t="s">
        <v>364</v>
      </c>
      <c r="K285" s="120" t="s">
        <v>82</v>
      </c>
    </row>
    <row r="286" spans="1:11" x14ac:dyDescent="0.25">
      <c r="A286" s="120" t="s">
        <v>692</v>
      </c>
      <c r="B286" s="120" t="s">
        <v>693</v>
      </c>
      <c r="C286" s="120" t="s">
        <v>177</v>
      </c>
      <c r="D286" s="120" t="s">
        <v>178</v>
      </c>
      <c r="E286" s="120" t="s">
        <v>51</v>
      </c>
      <c r="F286" s="120" t="s">
        <v>76</v>
      </c>
      <c r="G286" s="120" t="s">
        <v>76</v>
      </c>
      <c r="H286" s="120" t="s">
        <v>76</v>
      </c>
      <c r="I286" s="120" t="s">
        <v>76</v>
      </c>
      <c r="J286" s="120" t="s">
        <v>364</v>
      </c>
      <c r="K286" s="120" t="s">
        <v>82</v>
      </c>
    </row>
    <row r="287" spans="1:11" x14ac:dyDescent="0.25">
      <c r="A287" s="120" t="s">
        <v>694</v>
      </c>
      <c r="B287" s="120" t="s">
        <v>695</v>
      </c>
      <c r="C287" s="120" t="s">
        <v>177</v>
      </c>
      <c r="D287" s="120" t="s">
        <v>178</v>
      </c>
      <c r="E287" s="120" t="s">
        <v>51</v>
      </c>
      <c r="F287" s="120" t="s">
        <v>76</v>
      </c>
      <c r="G287" s="120" t="s">
        <v>76</v>
      </c>
      <c r="H287" s="120" t="s">
        <v>76</v>
      </c>
      <c r="I287" s="120" t="s">
        <v>76</v>
      </c>
      <c r="J287" s="120" t="s">
        <v>364</v>
      </c>
      <c r="K287" s="120" t="s">
        <v>82</v>
      </c>
    </row>
    <row r="288" spans="1:11" x14ac:dyDescent="0.25">
      <c r="A288" s="120" t="s">
        <v>696</v>
      </c>
      <c r="B288" s="120" t="s">
        <v>697</v>
      </c>
      <c r="C288" s="120" t="s">
        <v>177</v>
      </c>
      <c r="D288" s="120" t="s">
        <v>178</v>
      </c>
      <c r="E288" s="120" t="s">
        <v>51</v>
      </c>
      <c r="F288" s="120" t="s">
        <v>76</v>
      </c>
      <c r="G288" s="120" t="s">
        <v>76</v>
      </c>
      <c r="H288" s="120" t="s">
        <v>76</v>
      </c>
      <c r="I288" s="120" t="s">
        <v>76</v>
      </c>
      <c r="J288" s="120" t="s">
        <v>364</v>
      </c>
      <c r="K288" s="120" t="s">
        <v>185</v>
      </c>
    </row>
    <row r="289" spans="1:11" x14ac:dyDescent="0.25">
      <c r="A289" s="120" t="s">
        <v>698</v>
      </c>
      <c r="B289" s="120" t="s">
        <v>699</v>
      </c>
      <c r="C289" s="120" t="s">
        <v>177</v>
      </c>
      <c r="D289" s="120" t="s">
        <v>178</v>
      </c>
      <c r="E289" s="120" t="s">
        <v>51</v>
      </c>
      <c r="F289" s="120" t="s">
        <v>76</v>
      </c>
      <c r="G289" s="120" t="s">
        <v>76</v>
      </c>
      <c r="H289" s="120" t="s">
        <v>76</v>
      </c>
      <c r="I289" s="120" t="s">
        <v>76</v>
      </c>
      <c r="J289" s="120" t="s">
        <v>364</v>
      </c>
      <c r="K289" s="120" t="s">
        <v>82</v>
      </c>
    </row>
    <row r="290" spans="1:11" x14ac:dyDescent="0.25">
      <c r="A290" s="120" t="s">
        <v>700</v>
      </c>
      <c r="B290" s="120" t="s">
        <v>701</v>
      </c>
      <c r="C290" s="120" t="s">
        <v>177</v>
      </c>
      <c r="D290" s="120" t="s">
        <v>178</v>
      </c>
      <c r="E290" s="120" t="s">
        <v>51</v>
      </c>
      <c r="F290" s="120" t="s">
        <v>76</v>
      </c>
      <c r="G290" s="120" t="s">
        <v>76</v>
      </c>
      <c r="H290" s="120" t="s">
        <v>76</v>
      </c>
      <c r="I290" s="120" t="s">
        <v>76</v>
      </c>
      <c r="J290" s="120" t="s">
        <v>364</v>
      </c>
      <c r="K290" s="120" t="s">
        <v>82</v>
      </c>
    </row>
    <row r="291" spans="1:11" x14ac:dyDescent="0.25">
      <c r="A291" s="120" t="s">
        <v>702</v>
      </c>
      <c r="B291" s="120" t="s">
        <v>703</v>
      </c>
      <c r="C291" s="120" t="s">
        <v>177</v>
      </c>
      <c r="D291" s="120" t="s">
        <v>51</v>
      </c>
      <c r="E291" s="120" t="s">
        <v>51</v>
      </c>
      <c r="F291" s="120" t="s">
        <v>76</v>
      </c>
      <c r="G291" s="120" t="s">
        <v>76</v>
      </c>
      <c r="H291" s="120" t="s">
        <v>76</v>
      </c>
      <c r="I291" s="120" t="s">
        <v>76</v>
      </c>
      <c r="J291" s="120" t="s">
        <v>704</v>
      </c>
      <c r="K291" s="120" t="s">
        <v>82</v>
      </c>
    </row>
    <row r="292" spans="1:11" x14ac:dyDescent="0.25">
      <c r="A292" s="120" t="s">
        <v>705</v>
      </c>
      <c r="B292" s="120" t="s">
        <v>706</v>
      </c>
      <c r="C292" s="120" t="s">
        <v>177</v>
      </c>
      <c r="D292" s="120" t="s">
        <v>178</v>
      </c>
      <c r="E292" s="120" t="s">
        <v>51</v>
      </c>
      <c r="F292" s="120" t="s">
        <v>76</v>
      </c>
      <c r="G292" s="120" t="s">
        <v>76</v>
      </c>
      <c r="H292" s="120" t="s">
        <v>76</v>
      </c>
      <c r="I292" s="120" t="s">
        <v>76</v>
      </c>
      <c r="J292" s="120" t="s">
        <v>364</v>
      </c>
      <c r="K292" s="120" t="s">
        <v>82</v>
      </c>
    </row>
    <row r="293" spans="1:11" x14ac:dyDescent="0.25">
      <c r="A293" s="120" t="s">
        <v>707</v>
      </c>
      <c r="B293" s="120" t="s">
        <v>703</v>
      </c>
      <c r="C293" s="120" t="s">
        <v>177</v>
      </c>
      <c r="D293" s="120" t="s">
        <v>51</v>
      </c>
      <c r="E293" s="120" t="s">
        <v>51</v>
      </c>
      <c r="F293" s="120" t="s">
        <v>76</v>
      </c>
      <c r="G293" s="120" t="s">
        <v>76</v>
      </c>
      <c r="H293" s="120" t="s">
        <v>76</v>
      </c>
      <c r="I293" s="120" t="s">
        <v>76</v>
      </c>
      <c r="J293" s="120" t="s">
        <v>704</v>
      </c>
      <c r="K293" s="120" t="s">
        <v>82</v>
      </c>
    </row>
    <row r="294" spans="1:11" x14ac:dyDescent="0.25">
      <c r="A294" s="120" t="s">
        <v>708</v>
      </c>
      <c r="B294" s="120" t="s">
        <v>703</v>
      </c>
      <c r="C294" s="120" t="s">
        <v>177</v>
      </c>
      <c r="D294" s="120" t="s">
        <v>51</v>
      </c>
      <c r="E294" s="120" t="s">
        <v>51</v>
      </c>
      <c r="F294" s="120" t="s">
        <v>76</v>
      </c>
      <c r="G294" s="120" t="s">
        <v>76</v>
      </c>
      <c r="H294" s="120" t="s">
        <v>76</v>
      </c>
      <c r="I294" s="120" t="s">
        <v>76</v>
      </c>
      <c r="J294" s="120" t="s">
        <v>704</v>
      </c>
      <c r="K294" s="120" t="s">
        <v>82</v>
      </c>
    </row>
    <row r="295" spans="1:11" x14ac:dyDescent="0.25">
      <c r="A295" s="120" t="s">
        <v>709</v>
      </c>
      <c r="B295" s="120" t="s">
        <v>703</v>
      </c>
      <c r="C295" s="120" t="s">
        <v>177</v>
      </c>
      <c r="D295" s="120" t="s">
        <v>51</v>
      </c>
      <c r="E295" s="120" t="s">
        <v>51</v>
      </c>
      <c r="F295" s="120" t="s">
        <v>76</v>
      </c>
      <c r="G295" s="120" t="s">
        <v>76</v>
      </c>
      <c r="H295" s="120" t="s">
        <v>76</v>
      </c>
      <c r="I295" s="120" t="s">
        <v>76</v>
      </c>
      <c r="J295" s="120" t="s">
        <v>704</v>
      </c>
      <c r="K295" s="120" t="s">
        <v>82</v>
      </c>
    </row>
    <row r="296" spans="1:11" x14ac:dyDescent="0.25">
      <c r="A296" s="120" t="s">
        <v>710</v>
      </c>
      <c r="B296" s="120" t="s">
        <v>703</v>
      </c>
      <c r="C296" s="120" t="s">
        <v>177</v>
      </c>
      <c r="D296" s="120" t="s">
        <v>51</v>
      </c>
      <c r="E296" s="120" t="s">
        <v>51</v>
      </c>
      <c r="F296" s="120" t="s">
        <v>76</v>
      </c>
      <c r="G296" s="120" t="s">
        <v>76</v>
      </c>
      <c r="H296" s="120" t="s">
        <v>76</v>
      </c>
      <c r="I296" s="120" t="s">
        <v>76</v>
      </c>
      <c r="J296" s="120" t="s">
        <v>704</v>
      </c>
      <c r="K296" s="120" t="s">
        <v>82</v>
      </c>
    </row>
    <row r="297" spans="1:11" x14ac:dyDescent="0.25">
      <c r="A297" s="120" t="s">
        <v>711</v>
      </c>
      <c r="B297" s="120" t="s">
        <v>703</v>
      </c>
      <c r="C297" s="120" t="s">
        <v>177</v>
      </c>
      <c r="D297" s="120" t="s">
        <v>51</v>
      </c>
      <c r="E297" s="120" t="s">
        <v>51</v>
      </c>
      <c r="F297" s="120" t="s">
        <v>76</v>
      </c>
      <c r="G297" s="120" t="s">
        <v>76</v>
      </c>
      <c r="H297" s="120" t="s">
        <v>76</v>
      </c>
      <c r="I297" s="120" t="s">
        <v>76</v>
      </c>
      <c r="J297" s="120" t="s">
        <v>704</v>
      </c>
      <c r="K297" s="120" t="s">
        <v>82</v>
      </c>
    </row>
    <row r="298" spans="1:11" x14ac:dyDescent="0.25">
      <c r="A298" s="120" t="s">
        <v>712</v>
      </c>
      <c r="B298" s="120" t="s">
        <v>713</v>
      </c>
      <c r="C298" s="120" t="s">
        <v>177</v>
      </c>
      <c r="D298" s="120" t="s">
        <v>178</v>
      </c>
      <c r="E298" s="120" t="s">
        <v>51</v>
      </c>
      <c r="F298" s="120" t="s">
        <v>76</v>
      </c>
      <c r="G298" s="120" t="s">
        <v>76</v>
      </c>
      <c r="H298" s="120" t="s">
        <v>76</v>
      </c>
      <c r="I298" s="120" t="s">
        <v>76</v>
      </c>
      <c r="J298" s="120" t="s">
        <v>364</v>
      </c>
      <c r="K298" s="120" t="s">
        <v>82</v>
      </c>
    </row>
    <row r="299" spans="1:11" x14ac:dyDescent="0.25">
      <c r="A299" s="120" t="s">
        <v>714</v>
      </c>
      <c r="B299" s="120" t="s">
        <v>715</v>
      </c>
      <c r="C299" s="120" t="s">
        <v>177</v>
      </c>
      <c r="D299" s="120" t="s">
        <v>178</v>
      </c>
      <c r="E299" s="120" t="s">
        <v>51</v>
      </c>
      <c r="F299" s="120" t="s">
        <v>76</v>
      </c>
      <c r="G299" s="120" t="s">
        <v>76</v>
      </c>
      <c r="H299" s="120" t="s">
        <v>76</v>
      </c>
      <c r="I299" s="120" t="s">
        <v>76</v>
      </c>
      <c r="J299" s="120" t="s">
        <v>364</v>
      </c>
      <c r="K299" s="120" t="s">
        <v>185</v>
      </c>
    </row>
    <row r="300" spans="1:11" x14ac:dyDescent="0.25">
      <c r="A300" s="120" t="s">
        <v>716</v>
      </c>
      <c r="B300" s="120" t="s">
        <v>706</v>
      </c>
      <c r="C300" s="120" t="s">
        <v>177</v>
      </c>
      <c r="D300" s="120" t="s">
        <v>178</v>
      </c>
      <c r="E300" s="120" t="s">
        <v>51</v>
      </c>
      <c r="F300" s="120" t="s">
        <v>76</v>
      </c>
      <c r="G300" s="120" t="s">
        <v>76</v>
      </c>
      <c r="H300" s="120" t="s">
        <v>76</v>
      </c>
      <c r="I300" s="120" t="s">
        <v>76</v>
      </c>
      <c r="J300" s="120" t="s">
        <v>364</v>
      </c>
      <c r="K300" s="120" t="s">
        <v>82</v>
      </c>
    </row>
    <row r="301" spans="1:11" x14ac:dyDescent="0.25">
      <c r="A301" s="120" t="s">
        <v>717</v>
      </c>
      <c r="B301" s="120" t="s">
        <v>718</v>
      </c>
      <c r="C301" s="120" t="s">
        <v>177</v>
      </c>
      <c r="D301" s="120" t="s">
        <v>178</v>
      </c>
      <c r="E301" s="120" t="s">
        <v>51</v>
      </c>
      <c r="F301" s="120" t="s">
        <v>76</v>
      </c>
      <c r="G301" s="120" t="s">
        <v>76</v>
      </c>
      <c r="H301" s="120" t="s">
        <v>76</v>
      </c>
      <c r="I301" s="120" t="s">
        <v>76</v>
      </c>
      <c r="J301" s="120" t="s">
        <v>364</v>
      </c>
      <c r="K301" s="120" t="s">
        <v>185</v>
      </c>
    </row>
    <row r="302" spans="1:11" x14ac:dyDescent="0.25">
      <c r="A302" s="120" t="s">
        <v>719</v>
      </c>
      <c r="B302" s="120" t="s">
        <v>720</v>
      </c>
      <c r="C302" s="120" t="s">
        <v>177</v>
      </c>
      <c r="D302" s="120" t="s">
        <v>178</v>
      </c>
      <c r="E302" s="120" t="s">
        <v>51</v>
      </c>
      <c r="F302" s="120" t="s">
        <v>76</v>
      </c>
      <c r="G302" s="120" t="s">
        <v>76</v>
      </c>
      <c r="H302" s="120" t="s">
        <v>76</v>
      </c>
      <c r="I302" s="120" t="s">
        <v>76</v>
      </c>
      <c r="J302" s="120" t="s">
        <v>364</v>
      </c>
      <c r="K302" s="120" t="s">
        <v>185</v>
      </c>
    </row>
    <row r="303" spans="1:11" x14ac:dyDescent="0.25">
      <c r="A303" s="120" t="s">
        <v>721</v>
      </c>
      <c r="B303" s="120" t="s">
        <v>722</v>
      </c>
      <c r="C303" s="120" t="s">
        <v>177</v>
      </c>
      <c r="D303" s="120" t="s">
        <v>178</v>
      </c>
      <c r="E303" s="120" t="s">
        <v>51</v>
      </c>
      <c r="F303" s="120" t="s">
        <v>76</v>
      </c>
      <c r="G303" s="120" t="s">
        <v>76</v>
      </c>
      <c r="H303" s="120" t="s">
        <v>76</v>
      </c>
      <c r="I303" s="120" t="s">
        <v>76</v>
      </c>
      <c r="J303" s="120" t="s">
        <v>364</v>
      </c>
      <c r="K303" s="120" t="s">
        <v>185</v>
      </c>
    </row>
    <row r="304" spans="1:11" x14ac:dyDescent="0.25">
      <c r="A304" s="120" t="s">
        <v>723</v>
      </c>
      <c r="B304" s="120" t="s">
        <v>724</v>
      </c>
      <c r="C304" s="120" t="s">
        <v>177</v>
      </c>
      <c r="D304" s="120" t="s">
        <v>178</v>
      </c>
      <c r="E304" s="120" t="s">
        <v>51</v>
      </c>
      <c r="F304" s="120" t="s">
        <v>76</v>
      </c>
      <c r="G304" s="120" t="s">
        <v>76</v>
      </c>
      <c r="H304" s="120" t="s">
        <v>76</v>
      </c>
      <c r="I304" s="120" t="s">
        <v>76</v>
      </c>
      <c r="J304" s="120" t="s">
        <v>364</v>
      </c>
      <c r="K304" s="120" t="s">
        <v>185</v>
      </c>
    </row>
    <row r="305" spans="1:11" x14ac:dyDescent="0.25">
      <c r="A305" s="120" t="s">
        <v>725</v>
      </c>
      <c r="B305" s="120" t="s">
        <v>726</v>
      </c>
      <c r="C305" s="120" t="s">
        <v>177</v>
      </c>
      <c r="D305" s="120" t="s">
        <v>178</v>
      </c>
      <c r="E305" s="120" t="s">
        <v>51</v>
      </c>
      <c r="F305" s="120" t="s">
        <v>76</v>
      </c>
      <c r="G305" s="120" t="s">
        <v>76</v>
      </c>
      <c r="H305" s="120" t="s">
        <v>76</v>
      </c>
      <c r="I305" s="120" t="s">
        <v>76</v>
      </c>
      <c r="J305" s="120" t="s">
        <v>364</v>
      </c>
      <c r="K305" s="120" t="s">
        <v>185</v>
      </c>
    </row>
    <row r="306" spans="1:11" x14ac:dyDescent="0.25">
      <c r="A306" s="120" t="s">
        <v>727</v>
      </c>
      <c r="B306" s="120" t="s">
        <v>728</v>
      </c>
      <c r="C306" s="120" t="s">
        <v>177</v>
      </c>
      <c r="D306" s="120" t="s">
        <v>178</v>
      </c>
      <c r="E306" s="120" t="s">
        <v>51</v>
      </c>
      <c r="F306" s="120" t="s">
        <v>76</v>
      </c>
      <c r="G306" s="120" t="s">
        <v>76</v>
      </c>
      <c r="H306" s="120" t="s">
        <v>76</v>
      </c>
      <c r="I306" s="120" t="s">
        <v>76</v>
      </c>
      <c r="J306" s="120" t="s">
        <v>364</v>
      </c>
      <c r="K306" s="120" t="s">
        <v>82</v>
      </c>
    </row>
    <row r="307" spans="1:11" x14ac:dyDescent="0.25">
      <c r="A307" s="120" t="s">
        <v>729</v>
      </c>
      <c r="B307" s="120" t="s">
        <v>730</v>
      </c>
      <c r="C307" s="120" t="s">
        <v>177</v>
      </c>
      <c r="D307" s="120" t="s">
        <v>178</v>
      </c>
      <c r="E307" s="120" t="s">
        <v>51</v>
      </c>
      <c r="F307" s="120" t="s">
        <v>76</v>
      </c>
      <c r="G307" s="120" t="s">
        <v>76</v>
      </c>
      <c r="H307" s="120" t="s">
        <v>76</v>
      </c>
      <c r="I307" s="120" t="s">
        <v>76</v>
      </c>
      <c r="J307" s="120" t="s">
        <v>364</v>
      </c>
      <c r="K307" s="120" t="s">
        <v>82</v>
      </c>
    </row>
    <row r="308" spans="1:11" x14ac:dyDescent="0.25">
      <c r="A308" s="120" t="s">
        <v>731</v>
      </c>
      <c r="B308" s="120" t="s">
        <v>732</v>
      </c>
      <c r="C308" s="120" t="s">
        <v>177</v>
      </c>
      <c r="D308" s="120" t="s">
        <v>178</v>
      </c>
      <c r="E308" s="120" t="s">
        <v>51</v>
      </c>
      <c r="F308" s="120" t="s">
        <v>76</v>
      </c>
      <c r="G308" s="120" t="s">
        <v>76</v>
      </c>
      <c r="H308" s="120" t="s">
        <v>76</v>
      </c>
      <c r="I308" s="120" t="s">
        <v>76</v>
      </c>
      <c r="J308" s="120" t="s">
        <v>364</v>
      </c>
      <c r="K308" s="120" t="s">
        <v>82</v>
      </c>
    </row>
    <row r="309" spans="1:11" x14ac:dyDescent="0.25">
      <c r="A309" s="120" t="s">
        <v>733</v>
      </c>
      <c r="B309" s="120" t="s">
        <v>734</v>
      </c>
      <c r="C309" s="120" t="s">
        <v>177</v>
      </c>
      <c r="D309" s="120" t="s">
        <v>178</v>
      </c>
      <c r="E309" s="120" t="s">
        <v>51</v>
      </c>
      <c r="F309" s="120" t="s">
        <v>76</v>
      </c>
      <c r="G309" s="120" t="s">
        <v>76</v>
      </c>
      <c r="H309" s="120" t="s">
        <v>76</v>
      </c>
      <c r="I309" s="120" t="s">
        <v>76</v>
      </c>
      <c r="J309" s="120" t="s">
        <v>364</v>
      </c>
      <c r="K309" s="120" t="s">
        <v>82</v>
      </c>
    </row>
    <row r="310" spans="1:11" x14ac:dyDescent="0.25">
      <c r="A310" s="120" t="s">
        <v>735</v>
      </c>
      <c r="B310" s="120" t="s">
        <v>736</v>
      </c>
      <c r="C310" s="120" t="s">
        <v>177</v>
      </c>
      <c r="D310" s="120" t="s">
        <v>178</v>
      </c>
      <c r="E310" s="120" t="s">
        <v>51</v>
      </c>
      <c r="F310" s="120" t="s">
        <v>76</v>
      </c>
      <c r="G310" s="120" t="s">
        <v>76</v>
      </c>
      <c r="H310" s="120" t="s">
        <v>76</v>
      </c>
      <c r="I310" s="120" t="s">
        <v>76</v>
      </c>
      <c r="J310" s="120" t="s">
        <v>364</v>
      </c>
      <c r="K310" s="120" t="s">
        <v>82</v>
      </c>
    </row>
    <row r="311" spans="1:11" x14ac:dyDescent="0.25">
      <c r="A311" s="120" t="s">
        <v>737</v>
      </c>
      <c r="B311" s="120" t="s">
        <v>738</v>
      </c>
      <c r="C311" s="120" t="s">
        <v>177</v>
      </c>
      <c r="D311" s="120" t="s">
        <v>178</v>
      </c>
      <c r="E311" s="120" t="s">
        <v>51</v>
      </c>
      <c r="F311" s="120" t="s">
        <v>76</v>
      </c>
      <c r="G311" s="120" t="s">
        <v>76</v>
      </c>
      <c r="H311" s="120" t="s">
        <v>76</v>
      </c>
      <c r="I311" s="120" t="s">
        <v>76</v>
      </c>
      <c r="J311" s="120" t="s">
        <v>364</v>
      </c>
      <c r="K311" s="120" t="s">
        <v>82</v>
      </c>
    </row>
    <row r="312" spans="1:11" x14ac:dyDescent="0.25">
      <c r="A312" s="120" t="s">
        <v>739</v>
      </c>
      <c r="B312" s="120" t="s">
        <v>740</v>
      </c>
      <c r="C312" s="120" t="s">
        <v>177</v>
      </c>
      <c r="D312" s="120" t="s">
        <v>178</v>
      </c>
      <c r="E312" s="120" t="s">
        <v>51</v>
      </c>
      <c r="F312" s="120" t="s">
        <v>76</v>
      </c>
      <c r="G312" s="120" t="s">
        <v>76</v>
      </c>
      <c r="H312" s="120" t="s">
        <v>76</v>
      </c>
      <c r="I312" s="120" t="s">
        <v>76</v>
      </c>
      <c r="J312" s="120" t="s">
        <v>364</v>
      </c>
      <c r="K312" s="120" t="s">
        <v>82</v>
      </c>
    </row>
    <row r="313" spans="1:11" x14ac:dyDescent="0.25">
      <c r="A313" s="120" t="s">
        <v>741</v>
      </c>
      <c r="B313" s="120" t="s">
        <v>742</v>
      </c>
      <c r="C313" s="120" t="s">
        <v>177</v>
      </c>
      <c r="D313" s="120" t="s">
        <v>178</v>
      </c>
      <c r="E313" s="120" t="s">
        <v>51</v>
      </c>
      <c r="F313" s="120" t="s">
        <v>76</v>
      </c>
      <c r="G313" s="120" t="s">
        <v>76</v>
      </c>
      <c r="H313" s="120" t="s">
        <v>76</v>
      </c>
      <c r="I313" s="120" t="s">
        <v>76</v>
      </c>
      <c r="J313" s="120" t="s">
        <v>743</v>
      </c>
      <c r="K313" s="120" t="s">
        <v>82</v>
      </c>
    </row>
    <row r="314" spans="1:11" x14ac:dyDescent="0.25">
      <c r="A314" s="120" t="s">
        <v>744</v>
      </c>
      <c r="B314" s="120" t="s">
        <v>745</v>
      </c>
      <c r="C314" s="120" t="s">
        <v>177</v>
      </c>
      <c r="D314" s="120" t="s">
        <v>178</v>
      </c>
      <c r="E314" s="120" t="s">
        <v>51</v>
      </c>
      <c r="F314" s="120" t="s">
        <v>76</v>
      </c>
      <c r="G314" s="120" t="s">
        <v>76</v>
      </c>
      <c r="H314" s="120" t="s">
        <v>76</v>
      </c>
      <c r="I314" s="120" t="s">
        <v>76</v>
      </c>
      <c r="J314" s="120" t="s">
        <v>364</v>
      </c>
      <c r="K314" s="120" t="s">
        <v>82</v>
      </c>
    </row>
    <row r="315" spans="1:11" x14ac:dyDescent="0.25">
      <c r="A315" s="120" t="s">
        <v>746</v>
      </c>
      <c r="B315" s="120" t="s">
        <v>747</v>
      </c>
      <c r="C315" s="120" t="s">
        <v>177</v>
      </c>
      <c r="D315" s="120" t="s">
        <v>178</v>
      </c>
      <c r="E315" s="120" t="s">
        <v>51</v>
      </c>
      <c r="F315" s="120" t="s">
        <v>76</v>
      </c>
      <c r="G315" s="120" t="s">
        <v>76</v>
      </c>
      <c r="H315" s="120" t="s">
        <v>76</v>
      </c>
      <c r="I315" s="120" t="s">
        <v>76</v>
      </c>
      <c r="J315" s="120" t="s">
        <v>364</v>
      </c>
      <c r="K315" s="120" t="s">
        <v>82</v>
      </c>
    </row>
    <row r="316" spans="1:11" x14ac:dyDescent="0.25">
      <c r="A316" s="120" t="s">
        <v>748</v>
      </c>
      <c r="B316" s="120" t="s">
        <v>749</v>
      </c>
      <c r="C316" s="120" t="s">
        <v>177</v>
      </c>
      <c r="D316" s="120" t="s">
        <v>178</v>
      </c>
      <c r="E316" s="120" t="s">
        <v>51</v>
      </c>
      <c r="F316" s="120" t="s">
        <v>76</v>
      </c>
      <c r="G316" s="120" t="s">
        <v>76</v>
      </c>
      <c r="H316" s="120" t="s">
        <v>76</v>
      </c>
      <c r="I316" s="120" t="s">
        <v>76</v>
      </c>
      <c r="J316" s="120" t="s">
        <v>364</v>
      </c>
      <c r="K316" s="120" t="s">
        <v>82</v>
      </c>
    </row>
    <row r="317" spans="1:11" x14ac:dyDescent="0.25">
      <c r="A317" s="120" t="s">
        <v>750</v>
      </c>
      <c r="B317" s="120" t="s">
        <v>751</v>
      </c>
      <c r="C317" s="120" t="s">
        <v>177</v>
      </c>
      <c r="D317" s="120" t="s">
        <v>178</v>
      </c>
      <c r="E317" s="120" t="s">
        <v>51</v>
      </c>
      <c r="F317" s="120" t="s">
        <v>76</v>
      </c>
      <c r="G317" s="120" t="s">
        <v>76</v>
      </c>
      <c r="H317" s="120" t="s">
        <v>76</v>
      </c>
      <c r="I317" s="120" t="s">
        <v>76</v>
      </c>
      <c r="J317" s="120" t="s">
        <v>364</v>
      </c>
      <c r="K317" s="120" t="s">
        <v>82</v>
      </c>
    </row>
    <row r="318" spans="1:11" x14ac:dyDescent="0.25">
      <c r="A318" s="120" t="s">
        <v>752</v>
      </c>
      <c r="B318" s="120" t="s">
        <v>753</v>
      </c>
      <c r="C318" s="120" t="s">
        <v>177</v>
      </c>
      <c r="D318" s="120" t="s">
        <v>178</v>
      </c>
      <c r="E318" s="120" t="s">
        <v>51</v>
      </c>
      <c r="F318" s="120" t="s">
        <v>76</v>
      </c>
      <c r="G318" s="120" t="s">
        <v>76</v>
      </c>
      <c r="H318" s="120" t="s">
        <v>76</v>
      </c>
      <c r="I318" s="120" t="s">
        <v>76</v>
      </c>
      <c r="J318" s="120" t="s">
        <v>364</v>
      </c>
      <c r="K318" s="120" t="s">
        <v>82</v>
      </c>
    </row>
    <row r="319" spans="1:11" x14ac:dyDescent="0.25">
      <c r="A319" s="120" t="s">
        <v>754</v>
      </c>
      <c r="B319" s="120" t="s">
        <v>755</v>
      </c>
      <c r="C319" s="120" t="s">
        <v>177</v>
      </c>
      <c r="D319" s="120" t="s">
        <v>178</v>
      </c>
      <c r="E319" s="120" t="s">
        <v>51</v>
      </c>
      <c r="F319" s="120" t="s">
        <v>76</v>
      </c>
      <c r="G319" s="120" t="s">
        <v>76</v>
      </c>
      <c r="H319" s="120" t="s">
        <v>76</v>
      </c>
      <c r="I319" s="120" t="s">
        <v>76</v>
      </c>
      <c r="J319" s="120" t="s">
        <v>364</v>
      </c>
      <c r="K319" s="120" t="s">
        <v>82</v>
      </c>
    </row>
    <row r="320" spans="1:11" x14ac:dyDescent="0.25">
      <c r="A320" s="120" t="s">
        <v>756</v>
      </c>
      <c r="B320" s="120" t="s">
        <v>26</v>
      </c>
      <c r="C320" s="120" t="s">
        <v>188</v>
      </c>
      <c r="D320" s="120" t="s">
        <v>26</v>
      </c>
      <c r="E320" s="120" t="s">
        <v>51</v>
      </c>
      <c r="F320" s="120" t="s">
        <v>76</v>
      </c>
      <c r="G320" s="120" t="s">
        <v>76</v>
      </c>
      <c r="H320" s="120" t="s">
        <v>76</v>
      </c>
      <c r="I320" s="120" t="s">
        <v>76</v>
      </c>
      <c r="J320" s="120" t="s">
        <v>184</v>
      </c>
      <c r="K320" s="120" t="s">
        <v>82</v>
      </c>
    </row>
    <row r="321" spans="1:11" x14ac:dyDescent="0.25">
      <c r="A321" s="120" t="s">
        <v>757</v>
      </c>
      <c r="B321" s="120" t="s">
        <v>21</v>
      </c>
      <c r="C321" s="120" t="s">
        <v>188</v>
      </c>
      <c r="D321" s="120" t="s">
        <v>26</v>
      </c>
      <c r="E321" s="120" t="s">
        <v>51</v>
      </c>
      <c r="F321" s="120" t="s">
        <v>76</v>
      </c>
      <c r="G321" s="120" t="s">
        <v>76</v>
      </c>
      <c r="H321" s="120" t="s">
        <v>76</v>
      </c>
      <c r="I321" s="120" t="s">
        <v>76</v>
      </c>
      <c r="J321" s="120" t="s">
        <v>184</v>
      </c>
      <c r="K321" s="120" t="s">
        <v>82</v>
      </c>
    </row>
    <row r="322" spans="1:11" x14ac:dyDescent="0.25">
      <c r="A322" s="120" t="s">
        <v>758</v>
      </c>
      <c r="B322" s="120" t="s">
        <v>759</v>
      </c>
      <c r="C322" s="120" t="s">
        <v>188</v>
      </c>
      <c r="D322" s="120" t="s">
        <v>26</v>
      </c>
      <c r="E322" s="120" t="s">
        <v>51</v>
      </c>
      <c r="F322" s="120" t="s">
        <v>76</v>
      </c>
      <c r="G322" s="120" t="s">
        <v>76</v>
      </c>
      <c r="H322" s="120" t="s">
        <v>76</v>
      </c>
      <c r="I322" s="120" t="s">
        <v>76</v>
      </c>
      <c r="J322" s="120" t="s">
        <v>184</v>
      </c>
      <c r="K322" s="120" t="s">
        <v>82</v>
      </c>
    </row>
    <row r="323" spans="1:11" x14ac:dyDescent="0.25">
      <c r="A323" s="120" t="s">
        <v>760</v>
      </c>
      <c r="B323" s="120" t="s">
        <v>761</v>
      </c>
      <c r="C323" s="120" t="s">
        <v>188</v>
      </c>
      <c r="D323" s="120" t="s">
        <v>26</v>
      </c>
      <c r="E323" s="120" t="s">
        <v>51</v>
      </c>
      <c r="F323" s="120" t="s">
        <v>76</v>
      </c>
      <c r="G323" s="120" t="s">
        <v>76</v>
      </c>
      <c r="H323" s="120" t="s">
        <v>76</v>
      </c>
      <c r="I323" s="120" t="s">
        <v>76</v>
      </c>
      <c r="J323" s="120" t="s">
        <v>184</v>
      </c>
      <c r="K323" s="120" t="s">
        <v>82</v>
      </c>
    </row>
    <row r="324" spans="1:11" x14ac:dyDescent="0.25">
      <c r="A324" s="120" t="s">
        <v>762</v>
      </c>
      <c r="B324" s="120" t="s">
        <v>763</v>
      </c>
      <c r="C324" s="120" t="s">
        <v>188</v>
      </c>
      <c r="D324" s="120" t="s">
        <v>26</v>
      </c>
      <c r="E324" s="120" t="s">
        <v>51</v>
      </c>
      <c r="F324" s="120" t="s">
        <v>76</v>
      </c>
      <c r="G324" s="120" t="s">
        <v>76</v>
      </c>
      <c r="H324" s="120" t="s">
        <v>76</v>
      </c>
      <c r="I324" s="120" t="s">
        <v>76</v>
      </c>
      <c r="J324" s="120" t="s">
        <v>261</v>
      </c>
      <c r="K324" s="120" t="s">
        <v>82</v>
      </c>
    </row>
    <row r="325" spans="1:11" x14ac:dyDescent="0.25">
      <c r="A325" s="120" t="s">
        <v>764</v>
      </c>
      <c r="B325" s="120" t="s">
        <v>765</v>
      </c>
      <c r="C325" s="120" t="s">
        <v>188</v>
      </c>
      <c r="D325" s="120" t="s">
        <v>26</v>
      </c>
      <c r="E325" s="120" t="s">
        <v>51</v>
      </c>
      <c r="F325" s="120" t="s">
        <v>76</v>
      </c>
      <c r="G325" s="120" t="s">
        <v>76</v>
      </c>
      <c r="H325" s="120" t="s">
        <v>76</v>
      </c>
      <c r="I325" s="120" t="s">
        <v>76</v>
      </c>
      <c r="J325" s="120" t="s">
        <v>184</v>
      </c>
      <c r="K325" s="120" t="s">
        <v>82</v>
      </c>
    </row>
    <row r="326" spans="1:11" x14ac:dyDescent="0.25">
      <c r="A326" s="120" t="s">
        <v>766</v>
      </c>
      <c r="B326" s="120" t="s">
        <v>767</v>
      </c>
      <c r="C326" s="120" t="s">
        <v>188</v>
      </c>
      <c r="D326" s="120" t="s">
        <v>26</v>
      </c>
      <c r="E326" s="120" t="s">
        <v>51</v>
      </c>
      <c r="F326" s="120" t="s">
        <v>76</v>
      </c>
      <c r="G326" s="120" t="s">
        <v>76</v>
      </c>
      <c r="H326" s="120" t="s">
        <v>76</v>
      </c>
      <c r="I326" s="120" t="s">
        <v>76</v>
      </c>
      <c r="J326" s="120" t="s">
        <v>184</v>
      </c>
      <c r="K326" s="120" t="s">
        <v>82</v>
      </c>
    </row>
    <row r="327" spans="1:11" x14ac:dyDescent="0.25">
      <c r="A327" s="120" t="s">
        <v>768</v>
      </c>
      <c r="B327" s="120" t="s">
        <v>769</v>
      </c>
      <c r="C327" s="120" t="s">
        <v>188</v>
      </c>
      <c r="D327" s="120" t="s">
        <v>26</v>
      </c>
      <c r="E327" s="120" t="s">
        <v>51</v>
      </c>
      <c r="F327" s="120" t="s">
        <v>76</v>
      </c>
      <c r="G327" s="120" t="s">
        <v>76</v>
      </c>
      <c r="H327" s="120" t="s">
        <v>76</v>
      </c>
      <c r="I327" s="120" t="s">
        <v>76</v>
      </c>
      <c r="J327" s="120" t="s">
        <v>184</v>
      </c>
      <c r="K327" s="120" t="s">
        <v>82</v>
      </c>
    </row>
    <row r="328" spans="1:11" x14ac:dyDescent="0.25">
      <c r="A328" s="120" t="s">
        <v>770</v>
      </c>
      <c r="B328" s="120" t="s">
        <v>771</v>
      </c>
      <c r="C328" s="120" t="s">
        <v>188</v>
      </c>
      <c r="D328" s="120" t="s">
        <v>26</v>
      </c>
      <c r="E328" s="120" t="s">
        <v>51</v>
      </c>
      <c r="F328" s="120" t="s">
        <v>76</v>
      </c>
      <c r="G328" s="120" t="s">
        <v>76</v>
      </c>
      <c r="H328" s="120" t="s">
        <v>76</v>
      </c>
      <c r="I328" s="120" t="s">
        <v>76</v>
      </c>
      <c r="J328" s="120" t="s">
        <v>184</v>
      </c>
      <c r="K328" s="120" t="s">
        <v>82</v>
      </c>
    </row>
    <row r="329" spans="1:11" x14ac:dyDescent="0.25">
      <c r="A329" s="120" t="s">
        <v>772</v>
      </c>
      <c r="B329" s="120" t="s">
        <v>773</v>
      </c>
      <c r="C329" s="120" t="s">
        <v>188</v>
      </c>
      <c r="D329" s="120" t="s">
        <v>26</v>
      </c>
      <c r="E329" s="120" t="s">
        <v>51</v>
      </c>
      <c r="F329" s="120" t="s">
        <v>76</v>
      </c>
      <c r="G329" s="120" t="s">
        <v>76</v>
      </c>
      <c r="H329" s="120" t="s">
        <v>76</v>
      </c>
      <c r="I329" s="120" t="s">
        <v>76</v>
      </c>
      <c r="J329" s="120" t="s">
        <v>184</v>
      </c>
      <c r="K329" s="120" t="s">
        <v>82</v>
      </c>
    </row>
    <row r="330" spans="1:11" x14ac:dyDescent="0.25">
      <c r="A330" s="120" t="s">
        <v>774</v>
      </c>
      <c r="B330" s="120" t="s">
        <v>775</v>
      </c>
      <c r="C330" s="120" t="s">
        <v>188</v>
      </c>
      <c r="D330" s="120" t="s">
        <v>26</v>
      </c>
      <c r="E330" s="120" t="s">
        <v>51</v>
      </c>
      <c r="F330" s="120" t="s">
        <v>76</v>
      </c>
      <c r="G330" s="120" t="s">
        <v>76</v>
      </c>
      <c r="H330" s="120" t="s">
        <v>76</v>
      </c>
      <c r="I330" s="120" t="s">
        <v>76</v>
      </c>
      <c r="J330" s="120" t="s">
        <v>184</v>
      </c>
      <c r="K330" s="120" t="s">
        <v>82</v>
      </c>
    </row>
    <row r="331" spans="1:11" x14ac:dyDescent="0.25">
      <c r="A331" s="120" t="s">
        <v>776</v>
      </c>
      <c r="B331" s="120" t="s">
        <v>777</v>
      </c>
      <c r="C331" s="120" t="s">
        <v>188</v>
      </c>
      <c r="D331" s="120" t="s">
        <v>26</v>
      </c>
      <c r="E331" s="120" t="s">
        <v>51</v>
      </c>
      <c r="F331" s="120" t="s">
        <v>76</v>
      </c>
      <c r="G331" s="120" t="s">
        <v>76</v>
      </c>
      <c r="H331" s="120" t="s">
        <v>76</v>
      </c>
      <c r="I331" s="120" t="s">
        <v>76</v>
      </c>
      <c r="J331" s="120" t="s">
        <v>184</v>
      </c>
      <c r="K331" s="120" t="s">
        <v>82</v>
      </c>
    </row>
    <row r="332" spans="1:11" x14ac:dyDescent="0.25">
      <c r="A332" s="120" t="s">
        <v>778</v>
      </c>
      <c r="B332" s="120" t="s">
        <v>779</v>
      </c>
      <c r="C332" s="120" t="s">
        <v>188</v>
      </c>
      <c r="D332" s="120" t="s">
        <v>26</v>
      </c>
      <c r="E332" s="120" t="s">
        <v>51</v>
      </c>
      <c r="F332" s="120" t="s">
        <v>76</v>
      </c>
      <c r="G332" s="120" t="s">
        <v>76</v>
      </c>
      <c r="H332" s="120" t="s">
        <v>76</v>
      </c>
      <c r="I332" s="120" t="s">
        <v>76</v>
      </c>
      <c r="J332" s="120" t="s">
        <v>184</v>
      </c>
      <c r="K332" s="120" t="s">
        <v>82</v>
      </c>
    </row>
    <row r="333" spans="1:11" x14ac:dyDescent="0.25">
      <c r="A333" s="120" t="s">
        <v>780</v>
      </c>
      <c r="B333" s="120" t="s">
        <v>781</v>
      </c>
      <c r="C333" s="120" t="s">
        <v>188</v>
      </c>
      <c r="D333" s="120" t="s">
        <v>26</v>
      </c>
      <c r="E333" s="120" t="s">
        <v>51</v>
      </c>
      <c r="F333" s="120" t="s">
        <v>76</v>
      </c>
      <c r="G333" s="120" t="s">
        <v>76</v>
      </c>
      <c r="H333" s="120" t="s">
        <v>76</v>
      </c>
      <c r="I333" s="120" t="s">
        <v>76</v>
      </c>
      <c r="J333" s="120" t="s">
        <v>184</v>
      </c>
      <c r="K333" s="120" t="s">
        <v>82</v>
      </c>
    </row>
    <row r="334" spans="1:11" x14ac:dyDescent="0.25">
      <c r="A334" s="120" t="s">
        <v>782</v>
      </c>
      <c r="B334" s="120" t="s">
        <v>783</v>
      </c>
      <c r="C334" s="120" t="s">
        <v>188</v>
      </c>
      <c r="D334" s="120" t="s">
        <v>26</v>
      </c>
      <c r="E334" s="120" t="s">
        <v>51</v>
      </c>
      <c r="F334" s="120" t="s">
        <v>76</v>
      </c>
      <c r="G334" s="120" t="s">
        <v>76</v>
      </c>
      <c r="H334" s="120" t="s">
        <v>76</v>
      </c>
      <c r="I334" s="120" t="s">
        <v>76</v>
      </c>
      <c r="J334" s="120" t="s">
        <v>184</v>
      </c>
      <c r="K334" s="120" t="s">
        <v>82</v>
      </c>
    </row>
    <row r="335" spans="1:11" x14ac:dyDescent="0.25">
      <c r="A335" s="120" t="s">
        <v>784</v>
      </c>
      <c r="B335" s="120" t="s">
        <v>785</v>
      </c>
      <c r="C335" s="120" t="s">
        <v>188</v>
      </c>
      <c r="D335" s="120" t="s">
        <v>26</v>
      </c>
      <c r="E335" s="120" t="s">
        <v>51</v>
      </c>
      <c r="F335" s="120" t="s">
        <v>76</v>
      </c>
      <c r="G335" s="120" t="s">
        <v>76</v>
      </c>
      <c r="H335" s="120" t="s">
        <v>76</v>
      </c>
      <c r="I335" s="120" t="s">
        <v>76</v>
      </c>
      <c r="J335" s="120" t="s">
        <v>184</v>
      </c>
      <c r="K335" s="120" t="s">
        <v>82</v>
      </c>
    </row>
    <row r="336" spans="1:11" x14ac:dyDescent="0.25">
      <c r="A336" s="120" t="s">
        <v>786</v>
      </c>
      <c r="B336" s="120" t="s">
        <v>779</v>
      </c>
      <c r="C336" s="120" t="s">
        <v>188</v>
      </c>
      <c r="D336" s="120" t="s">
        <v>26</v>
      </c>
      <c r="E336" s="120" t="s">
        <v>51</v>
      </c>
      <c r="F336" s="120" t="s">
        <v>76</v>
      </c>
      <c r="G336" s="120" t="s">
        <v>76</v>
      </c>
      <c r="H336" s="120" t="s">
        <v>76</v>
      </c>
      <c r="I336" s="120" t="s">
        <v>76</v>
      </c>
      <c r="J336" s="120" t="s">
        <v>184</v>
      </c>
      <c r="K336" s="120" t="s">
        <v>185</v>
      </c>
    </row>
    <row r="337" spans="1:11" x14ac:dyDescent="0.25">
      <c r="A337" s="120" t="s">
        <v>787</v>
      </c>
      <c r="B337" s="120" t="s">
        <v>788</v>
      </c>
      <c r="C337" s="120" t="s">
        <v>188</v>
      </c>
      <c r="D337" s="120" t="s">
        <v>26</v>
      </c>
      <c r="E337" s="120" t="s">
        <v>51</v>
      </c>
      <c r="F337" s="120" t="s">
        <v>76</v>
      </c>
      <c r="G337" s="120" t="s">
        <v>76</v>
      </c>
      <c r="H337" s="120" t="s">
        <v>76</v>
      </c>
      <c r="I337" s="120" t="s">
        <v>76</v>
      </c>
      <c r="J337" s="120" t="s">
        <v>184</v>
      </c>
      <c r="K337" s="120" t="s">
        <v>185</v>
      </c>
    </row>
    <row r="338" spans="1:11" x14ac:dyDescent="0.25">
      <c r="A338" s="120" t="s">
        <v>789</v>
      </c>
      <c r="B338" s="120" t="s">
        <v>790</v>
      </c>
      <c r="C338" s="120" t="s">
        <v>188</v>
      </c>
      <c r="D338" s="120" t="s">
        <v>26</v>
      </c>
      <c r="E338" s="120" t="s">
        <v>51</v>
      </c>
      <c r="F338" s="120" t="s">
        <v>76</v>
      </c>
      <c r="G338" s="120" t="s">
        <v>76</v>
      </c>
      <c r="H338" s="120" t="s">
        <v>76</v>
      </c>
      <c r="I338" s="120" t="s">
        <v>76</v>
      </c>
      <c r="J338" s="120" t="s">
        <v>184</v>
      </c>
      <c r="K338" s="120" t="s">
        <v>82</v>
      </c>
    </row>
    <row r="339" spans="1:11" x14ac:dyDescent="0.25">
      <c r="A339" s="120" t="s">
        <v>791</v>
      </c>
      <c r="B339" s="120" t="s">
        <v>792</v>
      </c>
      <c r="C339" s="120" t="s">
        <v>188</v>
      </c>
      <c r="D339" s="120" t="s">
        <v>26</v>
      </c>
      <c r="E339" s="120" t="s">
        <v>51</v>
      </c>
      <c r="F339" s="120" t="s">
        <v>76</v>
      </c>
      <c r="G339" s="120" t="s">
        <v>76</v>
      </c>
      <c r="H339" s="120" t="s">
        <v>76</v>
      </c>
      <c r="I339" s="120" t="s">
        <v>76</v>
      </c>
      <c r="J339" s="120" t="s">
        <v>184</v>
      </c>
      <c r="K339" s="120" t="s">
        <v>82</v>
      </c>
    </row>
    <row r="340" spans="1:11" x14ac:dyDescent="0.25">
      <c r="A340" s="120" t="s">
        <v>793</v>
      </c>
      <c r="B340" s="120" t="s">
        <v>794</v>
      </c>
      <c r="C340" s="120" t="s">
        <v>188</v>
      </c>
      <c r="D340" s="120" t="s">
        <v>26</v>
      </c>
      <c r="E340" s="120" t="s">
        <v>51</v>
      </c>
      <c r="F340" s="120" t="s">
        <v>76</v>
      </c>
      <c r="G340" s="120" t="s">
        <v>76</v>
      </c>
      <c r="H340" s="120" t="s">
        <v>76</v>
      </c>
      <c r="I340" s="120" t="s">
        <v>76</v>
      </c>
      <c r="J340" s="120" t="s">
        <v>184</v>
      </c>
      <c r="K340" s="120" t="s">
        <v>82</v>
      </c>
    </row>
    <row r="341" spans="1:11" x14ac:dyDescent="0.25">
      <c r="A341" s="120" t="s">
        <v>795</v>
      </c>
      <c r="B341" s="120" t="s">
        <v>796</v>
      </c>
      <c r="C341" s="120" t="s">
        <v>188</v>
      </c>
      <c r="D341" s="120" t="s">
        <v>26</v>
      </c>
      <c r="E341" s="120" t="s">
        <v>51</v>
      </c>
      <c r="F341" s="120" t="s">
        <v>76</v>
      </c>
      <c r="G341" s="120" t="s">
        <v>76</v>
      </c>
      <c r="H341" s="120" t="s">
        <v>76</v>
      </c>
      <c r="I341" s="120" t="s">
        <v>76</v>
      </c>
      <c r="J341" s="120" t="s">
        <v>184</v>
      </c>
      <c r="K341" s="120" t="s">
        <v>82</v>
      </c>
    </row>
    <row r="342" spans="1:11" x14ac:dyDescent="0.25">
      <c r="A342" s="120" t="s">
        <v>797</v>
      </c>
      <c r="B342" s="120" t="s">
        <v>798</v>
      </c>
      <c r="C342" s="120" t="s">
        <v>188</v>
      </c>
      <c r="D342" s="120" t="s">
        <v>26</v>
      </c>
      <c r="E342" s="120" t="s">
        <v>51</v>
      </c>
      <c r="F342" s="120" t="s">
        <v>76</v>
      </c>
      <c r="G342" s="120" t="s">
        <v>76</v>
      </c>
      <c r="H342" s="120" t="s">
        <v>76</v>
      </c>
      <c r="I342" s="120" t="s">
        <v>76</v>
      </c>
      <c r="J342" s="120" t="s">
        <v>184</v>
      </c>
      <c r="K342" s="120" t="s">
        <v>82</v>
      </c>
    </row>
    <row r="343" spans="1:11" x14ac:dyDescent="0.25">
      <c r="A343" s="120" t="s">
        <v>799</v>
      </c>
      <c r="B343" s="120" t="s">
        <v>800</v>
      </c>
      <c r="C343" s="120" t="s">
        <v>188</v>
      </c>
      <c r="D343" s="120" t="s">
        <v>26</v>
      </c>
      <c r="E343" s="120" t="s">
        <v>51</v>
      </c>
      <c r="F343" s="120" t="s">
        <v>76</v>
      </c>
      <c r="G343" s="120" t="s">
        <v>76</v>
      </c>
      <c r="H343" s="120" t="s">
        <v>76</v>
      </c>
      <c r="I343" s="120" t="s">
        <v>76</v>
      </c>
      <c r="J343" s="120" t="s">
        <v>184</v>
      </c>
      <c r="K343" s="120" t="s">
        <v>82</v>
      </c>
    </row>
    <row r="344" spans="1:11" x14ac:dyDescent="0.25">
      <c r="A344" s="120" t="s">
        <v>801</v>
      </c>
      <c r="B344" s="120" t="s">
        <v>802</v>
      </c>
      <c r="C344" s="120" t="s">
        <v>188</v>
      </c>
      <c r="D344" s="120" t="s">
        <v>26</v>
      </c>
      <c r="E344" s="120" t="s">
        <v>51</v>
      </c>
      <c r="F344" s="120" t="s">
        <v>76</v>
      </c>
      <c r="G344" s="120" t="s">
        <v>76</v>
      </c>
      <c r="H344" s="120" t="s">
        <v>76</v>
      </c>
      <c r="I344" s="120" t="s">
        <v>76</v>
      </c>
      <c r="J344" s="120" t="s">
        <v>184</v>
      </c>
      <c r="K344" s="120" t="s">
        <v>82</v>
      </c>
    </row>
    <row r="345" spans="1:11" x14ac:dyDescent="0.25">
      <c r="A345" s="120" t="s">
        <v>803</v>
      </c>
      <c r="B345" s="120" t="s">
        <v>804</v>
      </c>
      <c r="C345" s="120" t="s">
        <v>188</v>
      </c>
      <c r="D345" s="120" t="s">
        <v>26</v>
      </c>
      <c r="E345" s="120" t="s">
        <v>51</v>
      </c>
      <c r="F345" s="120" t="s">
        <v>76</v>
      </c>
      <c r="G345" s="120" t="s">
        <v>76</v>
      </c>
      <c r="H345" s="120" t="s">
        <v>76</v>
      </c>
      <c r="I345" s="120" t="s">
        <v>76</v>
      </c>
      <c r="J345" s="120" t="s">
        <v>184</v>
      </c>
      <c r="K345" s="120" t="s">
        <v>82</v>
      </c>
    </row>
    <row r="346" spans="1:11" x14ac:dyDescent="0.25">
      <c r="A346" s="120" t="s">
        <v>805</v>
      </c>
      <c r="B346" s="120" t="s">
        <v>806</v>
      </c>
      <c r="C346" s="120" t="s">
        <v>188</v>
      </c>
      <c r="D346" s="120" t="s">
        <v>26</v>
      </c>
      <c r="E346" s="120" t="s">
        <v>51</v>
      </c>
      <c r="F346" s="120" t="s">
        <v>76</v>
      </c>
      <c r="G346" s="120" t="s">
        <v>76</v>
      </c>
      <c r="H346" s="120" t="s">
        <v>76</v>
      </c>
      <c r="I346" s="120" t="s">
        <v>76</v>
      </c>
      <c r="J346" s="120" t="s">
        <v>184</v>
      </c>
      <c r="K346" s="120" t="s">
        <v>82</v>
      </c>
    </row>
    <row r="347" spans="1:11" x14ac:dyDescent="0.25">
      <c r="A347" s="120" t="s">
        <v>807</v>
      </c>
      <c r="B347" s="120" t="s">
        <v>808</v>
      </c>
      <c r="C347" s="120" t="s">
        <v>188</v>
      </c>
      <c r="D347" s="120" t="s">
        <v>26</v>
      </c>
      <c r="E347" s="120" t="s">
        <v>51</v>
      </c>
      <c r="F347" s="120" t="s">
        <v>76</v>
      </c>
      <c r="G347" s="120" t="s">
        <v>76</v>
      </c>
      <c r="H347" s="120" t="s">
        <v>76</v>
      </c>
      <c r="I347" s="120" t="s">
        <v>76</v>
      </c>
      <c r="J347" s="120" t="s">
        <v>184</v>
      </c>
      <c r="K347" s="120" t="s">
        <v>185</v>
      </c>
    </row>
    <row r="348" spans="1:11" x14ac:dyDescent="0.25">
      <c r="A348" s="120" t="s">
        <v>809</v>
      </c>
      <c r="B348" s="120" t="s">
        <v>810</v>
      </c>
      <c r="C348" s="120" t="s">
        <v>188</v>
      </c>
      <c r="D348" s="120" t="s">
        <v>26</v>
      </c>
      <c r="E348" s="120" t="s">
        <v>51</v>
      </c>
      <c r="F348" s="120" t="s">
        <v>76</v>
      </c>
      <c r="G348" s="120" t="s">
        <v>76</v>
      </c>
      <c r="H348" s="120" t="s">
        <v>76</v>
      </c>
      <c r="I348" s="120" t="s">
        <v>76</v>
      </c>
      <c r="J348" s="120" t="s">
        <v>184</v>
      </c>
      <c r="K348" s="120" t="s">
        <v>82</v>
      </c>
    </row>
    <row r="349" spans="1:11" x14ac:dyDescent="0.25">
      <c r="A349" s="120" t="s">
        <v>811</v>
      </c>
      <c r="B349" s="120" t="s">
        <v>812</v>
      </c>
      <c r="C349" s="120" t="s">
        <v>188</v>
      </c>
      <c r="D349" s="120" t="s">
        <v>26</v>
      </c>
      <c r="E349" s="120" t="s">
        <v>51</v>
      </c>
      <c r="F349" s="120" t="s">
        <v>76</v>
      </c>
      <c r="G349" s="120" t="s">
        <v>76</v>
      </c>
      <c r="H349" s="120" t="s">
        <v>76</v>
      </c>
      <c r="I349" s="120" t="s">
        <v>76</v>
      </c>
      <c r="J349" s="120" t="s">
        <v>184</v>
      </c>
      <c r="K349" s="120" t="s">
        <v>82</v>
      </c>
    </row>
    <row r="350" spans="1:11" x14ac:dyDescent="0.25">
      <c r="A350" s="120" t="s">
        <v>813</v>
      </c>
      <c r="B350" s="120" t="s">
        <v>814</v>
      </c>
      <c r="C350" s="120" t="s">
        <v>188</v>
      </c>
      <c r="D350" s="120" t="s">
        <v>26</v>
      </c>
      <c r="E350" s="120" t="s">
        <v>51</v>
      </c>
      <c r="F350" s="120" t="s">
        <v>76</v>
      </c>
      <c r="G350" s="120" t="s">
        <v>76</v>
      </c>
      <c r="H350" s="120" t="s">
        <v>76</v>
      </c>
      <c r="I350" s="120" t="s">
        <v>76</v>
      </c>
      <c r="J350" s="120" t="s">
        <v>184</v>
      </c>
      <c r="K350" s="120" t="s">
        <v>82</v>
      </c>
    </row>
    <row r="351" spans="1:11" x14ac:dyDescent="0.25">
      <c r="A351" s="120" t="s">
        <v>815</v>
      </c>
      <c r="B351" s="120" t="s">
        <v>816</v>
      </c>
      <c r="C351" s="120" t="s">
        <v>188</v>
      </c>
      <c r="D351" s="120" t="s">
        <v>26</v>
      </c>
      <c r="E351" s="120" t="s">
        <v>51</v>
      </c>
      <c r="F351" s="120" t="s">
        <v>76</v>
      </c>
      <c r="G351" s="120" t="s">
        <v>76</v>
      </c>
      <c r="H351" s="120" t="s">
        <v>76</v>
      </c>
      <c r="I351" s="120" t="s">
        <v>76</v>
      </c>
      <c r="J351" s="120" t="s">
        <v>184</v>
      </c>
      <c r="K351" s="120" t="s">
        <v>185</v>
      </c>
    </row>
    <row r="352" spans="1:11" x14ac:dyDescent="0.25">
      <c r="A352" s="120" t="s">
        <v>817</v>
      </c>
      <c r="B352" s="120" t="s">
        <v>818</v>
      </c>
      <c r="C352" s="120" t="s">
        <v>188</v>
      </c>
      <c r="D352" s="120" t="s">
        <v>26</v>
      </c>
      <c r="E352" s="120" t="s">
        <v>51</v>
      </c>
      <c r="F352" s="120" t="s">
        <v>76</v>
      </c>
      <c r="G352" s="120" t="s">
        <v>76</v>
      </c>
      <c r="H352" s="120" t="s">
        <v>76</v>
      </c>
      <c r="I352" s="120" t="s">
        <v>76</v>
      </c>
      <c r="J352" s="120" t="s">
        <v>184</v>
      </c>
      <c r="K352" s="120" t="s">
        <v>185</v>
      </c>
    </row>
    <row r="353" spans="1:11" x14ac:dyDescent="0.25">
      <c r="A353" s="120" t="s">
        <v>819</v>
      </c>
      <c r="B353" s="120" t="s">
        <v>820</v>
      </c>
      <c r="C353" s="120" t="s">
        <v>188</v>
      </c>
      <c r="D353" s="120" t="s">
        <v>26</v>
      </c>
      <c r="E353" s="120" t="s">
        <v>51</v>
      </c>
      <c r="F353" s="120" t="s">
        <v>76</v>
      </c>
      <c r="G353" s="120" t="s">
        <v>76</v>
      </c>
      <c r="H353" s="120" t="s">
        <v>76</v>
      </c>
      <c r="I353" s="120" t="s">
        <v>76</v>
      </c>
      <c r="J353" s="120" t="s">
        <v>184</v>
      </c>
      <c r="K353" s="120" t="s">
        <v>185</v>
      </c>
    </row>
    <row r="354" spans="1:11" x14ac:dyDescent="0.25">
      <c r="A354" s="120" t="s">
        <v>821</v>
      </c>
      <c r="B354" s="120" t="s">
        <v>822</v>
      </c>
      <c r="C354" s="120" t="s">
        <v>188</v>
      </c>
      <c r="D354" s="120" t="s">
        <v>26</v>
      </c>
      <c r="E354" s="120" t="s">
        <v>51</v>
      </c>
      <c r="F354" s="120" t="s">
        <v>76</v>
      </c>
      <c r="G354" s="120" t="s">
        <v>76</v>
      </c>
      <c r="H354" s="120" t="s">
        <v>76</v>
      </c>
      <c r="I354" s="120" t="s">
        <v>76</v>
      </c>
      <c r="J354" s="120" t="s">
        <v>184</v>
      </c>
      <c r="K354" s="120" t="s">
        <v>185</v>
      </c>
    </row>
    <row r="355" spans="1:11" x14ac:dyDescent="0.25">
      <c r="A355" s="120" t="s">
        <v>823</v>
      </c>
      <c r="B355" s="120" t="s">
        <v>824</v>
      </c>
      <c r="C355" s="120" t="s">
        <v>188</v>
      </c>
      <c r="D355" s="120" t="s">
        <v>26</v>
      </c>
      <c r="E355" s="120" t="s">
        <v>51</v>
      </c>
      <c r="F355" s="120" t="s">
        <v>76</v>
      </c>
      <c r="G355" s="120" t="s">
        <v>76</v>
      </c>
      <c r="H355" s="120" t="s">
        <v>76</v>
      </c>
      <c r="I355" s="120" t="s">
        <v>76</v>
      </c>
      <c r="J355" s="120" t="s">
        <v>184</v>
      </c>
      <c r="K355" s="120" t="s">
        <v>82</v>
      </c>
    </row>
    <row r="356" spans="1:11" x14ac:dyDescent="0.25">
      <c r="A356" s="120" t="s">
        <v>825</v>
      </c>
      <c r="B356" s="120" t="s">
        <v>826</v>
      </c>
      <c r="C356" s="120" t="s">
        <v>188</v>
      </c>
      <c r="D356" s="120" t="s">
        <v>26</v>
      </c>
      <c r="E356" s="120" t="s">
        <v>51</v>
      </c>
      <c r="F356" s="120" t="s">
        <v>76</v>
      </c>
      <c r="G356" s="120" t="s">
        <v>76</v>
      </c>
      <c r="H356" s="120" t="s">
        <v>76</v>
      </c>
      <c r="I356" s="120" t="s">
        <v>76</v>
      </c>
      <c r="J356" s="120" t="s">
        <v>184</v>
      </c>
      <c r="K356" s="120" t="s">
        <v>185</v>
      </c>
    </row>
    <row r="357" spans="1:11" x14ac:dyDescent="0.25">
      <c r="A357" s="120" t="s">
        <v>827</v>
      </c>
      <c r="B357" s="120" t="s">
        <v>828</v>
      </c>
      <c r="C357" s="120" t="s">
        <v>188</v>
      </c>
      <c r="D357" s="120" t="s">
        <v>26</v>
      </c>
      <c r="E357" s="120" t="s">
        <v>51</v>
      </c>
      <c r="F357" s="120" t="s">
        <v>76</v>
      </c>
      <c r="G357" s="120" t="s">
        <v>76</v>
      </c>
      <c r="H357" s="120" t="s">
        <v>76</v>
      </c>
      <c r="I357" s="120" t="s">
        <v>76</v>
      </c>
      <c r="J357" s="120" t="s">
        <v>184</v>
      </c>
      <c r="K357" s="120" t="s">
        <v>82</v>
      </c>
    </row>
    <row r="358" spans="1:11" x14ac:dyDescent="0.25">
      <c r="A358" s="120" t="s">
        <v>829</v>
      </c>
      <c r="B358" s="120" t="s">
        <v>830</v>
      </c>
      <c r="C358" s="120" t="s">
        <v>188</v>
      </c>
      <c r="D358" s="120" t="s">
        <v>26</v>
      </c>
      <c r="E358" s="120" t="s">
        <v>51</v>
      </c>
      <c r="F358" s="120" t="s">
        <v>76</v>
      </c>
      <c r="G358" s="120" t="s">
        <v>76</v>
      </c>
      <c r="H358" s="120" t="s">
        <v>76</v>
      </c>
      <c r="I358" s="120" t="s">
        <v>76</v>
      </c>
      <c r="J358" s="120" t="s">
        <v>184</v>
      </c>
      <c r="K358" s="120" t="s">
        <v>82</v>
      </c>
    </row>
    <row r="359" spans="1:11" x14ac:dyDescent="0.25">
      <c r="A359" s="120" t="s">
        <v>831</v>
      </c>
      <c r="B359" s="120" t="s">
        <v>832</v>
      </c>
      <c r="C359" s="120" t="s">
        <v>188</v>
      </c>
      <c r="D359" s="120" t="s">
        <v>26</v>
      </c>
      <c r="E359" s="120" t="s">
        <v>51</v>
      </c>
      <c r="F359" s="120" t="s">
        <v>76</v>
      </c>
      <c r="G359" s="120" t="s">
        <v>76</v>
      </c>
      <c r="H359" s="120" t="s">
        <v>76</v>
      </c>
      <c r="I359" s="120" t="s">
        <v>76</v>
      </c>
      <c r="J359" s="120" t="s">
        <v>184</v>
      </c>
      <c r="K359" s="120" t="s">
        <v>82</v>
      </c>
    </row>
    <row r="360" spans="1:11" x14ac:dyDescent="0.25">
      <c r="A360" s="120" t="s">
        <v>833</v>
      </c>
      <c r="B360" s="120" t="s">
        <v>834</v>
      </c>
      <c r="C360" s="120" t="s">
        <v>188</v>
      </c>
      <c r="D360" s="120" t="s">
        <v>26</v>
      </c>
      <c r="E360" s="120" t="s">
        <v>51</v>
      </c>
      <c r="F360" s="120" t="s">
        <v>76</v>
      </c>
      <c r="G360" s="120" t="s">
        <v>76</v>
      </c>
      <c r="H360" s="120" t="s">
        <v>76</v>
      </c>
      <c r="I360" s="120" t="s">
        <v>76</v>
      </c>
      <c r="J360" s="120" t="s">
        <v>184</v>
      </c>
      <c r="K360" s="120" t="s">
        <v>82</v>
      </c>
    </row>
    <row r="361" spans="1:11" x14ac:dyDescent="0.25">
      <c r="A361" s="120" t="s">
        <v>835</v>
      </c>
      <c r="B361" s="120" t="s">
        <v>836</v>
      </c>
      <c r="C361" s="120" t="s">
        <v>188</v>
      </c>
      <c r="D361" s="120" t="s">
        <v>26</v>
      </c>
      <c r="E361" s="120" t="s">
        <v>51</v>
      </c>
      <c r="F361" s="120" t="s">
        <v>76</v>
      </c>
      <c r="G361" s="120" t="s">
        <v>76</v>
      </c>
      <c r="H361" s="120" t="s">
        <v>76</v>
      </c>
      <c r="I361" s="120" t="s">
        <v>76</v>
      </c>
      <c r="J361" s="120" t="s">
        <v>184</v>
      </c>
      <c r="K361" s="120" t="s">
        <v>82</v>
      </c>
    </row>
    <row r="362" spans="1:11" x14ac:dyDescent="0.25">
      <c r="A362" s="120" t="s">
        <v>837</v>
      </c>
      <c r="B362" s="120" t="s">
        <v>838</v>
      </c>
      <c r="C362" s="120" t="s">
        <v>188</v>
      </c>
      <c r="D362" s="120" t="s">
        <v>26</v>
      </c>
      <c r="E362" s="120" t="s">
        <v>51</v>
      </c>
      <c r="F362" s="120" t="s">
        <v>76</v>
      </c>
      <c r="G362" s="120" t="s">
        <v>76</v>
      </c>
      <c r="H362" s="120" t="s">
        <v>76</v>
      </c>
      <c r="I362" s="120" t="s">
        <v>76</v>
      </c>
      <c r="J362" s="120" t="s">
        <v>184</v>
      </c>
      <c r="K362" s="120" t="s">
        <v>185</v>
      </c>
    </row>
    <row r="363" spans="1:11" x14ac:dyDescent="0.25">
      <c r="A363" s="120" t="s">
        <v>839</v>
      </c>
      <c r="B363" s="120" t="s">
        <v>840</v>
      </c>
      <c r="C363" s="120" t="s">
        <v>188</v>
      </c>
      <c r="D363" s="120" t="s">
        <v>26</v>
      </c>
      <c r="E363" s="120" t="s">
        <v>51</v>
      </c>
      <c r="F363" s="120" t="s">
        <v>76</v>
      </c>
      <c r="G363" s="120" t="s">
        <v>76</v>
      </c>
      <c r="H363" s="120" t="s">
        <v>76</v>
      </c>
      <c r="I363" s="120" t="s">
        <v>76</v>
      </c>
      <c r="J363" s="120" t="s">
        <v>540</v>
      </c>
      <c r="K363" s="120" t="s">
        <v>185</v>
      </c>
    </row>
    <row r="364" spans="1:11" x14ac:dyDescent="0.25">
      <c r="A364" s="120" t="s">
        <v>841</v>
      </c>
      <c r="B364" s="120" t="s">
        <v>842</v>
      </c>
      <c r="C364" s="120" t="s">
        <v>188</v>
      </c>
      <c r="D364" s="120" t="s">
        <v>26</v>
      </c>
      <c r="E364" s="120" t="s">
        <v>51</v>
      </c>
      <c r="F364" s="120" t="s">
        <v>76</v>
      </c>
      <c r="G364" s="120" t="s">
        <v>76</v>
      </c>
      <c r="H364" s="120" t="s">
        <v>76</v>
      </c>
      <c r="I364" s="120" t="s">
        <v>76</v>
      </c>
      <c r="J364" s="120" t="s">
        <v>540</v>
      </c>
      <c r="K364" s="120" t="s">
        <v>185</v>
      </c>
    </row>
    <row r="365" spans="1:11" x14ac:dyDescent="0.25">
      <c r="A365" s="120" t="s">
        <v>843</v>
      </c>
      <c r="B365" s="120" t="s">
        <v>844</v>
      </c>
      <c r="C365" s="120" t="s">
        <v>188</v>
      </c>
      <c r="D365" s="120" t="s">
        <v>26</v>
      </c>
      <c r="E365" s="120" t="s">
        <v>51</v>
      </c>
      <c r="F365" s="120" t="s">
        <v>76</v>
      </c>
      <c r="G365" s="120" t="s">
        <v>76</v>
      </c>
      <c r="H365" s="120" t="s">
        <v>76</v>
      </c>
      <c r="I365" s="120" t="s">
        <v>76</v>
      </c>
      <c r="J365" s="120" t="s">
        <v>184</v>
      </c>
      <c r="K365" s="120" t="s">
        <v>82</v>
      </c>
    </row>
    <row r="366" spans="1:11" x14ac:dyDescent="0.25">
      <c r="A366" s="120" t="s">
        <v>845</v>
      </c>
      <c r="B366" s="120" t="s">
        <v>846</v>
      </c>
      <c r="C366" s="120" t="s">
        <v>188</v>
      </c>
      <c r="D366" s="120" t="s">
        <v>26</v>
      </c>
      <c r="E366" s="120" t="s">
        <v>51</v>
      </c>
      <c r="F366" s="120" t="s">
        <v>76</v>
      </c>
      <c r="G366" s="120" t="s">
        <v>76</v>
      </c>
      <c r="H366" s="120" t="s">
        <v>76</v>
      </c>
      <c r="I366" s="120" t="s">
        <v>76</v>
      </c>
      <c r="J366" s="120" t="s">
        <v>540</v>
      </c>
      <c r="K366" s="120" t="s">
        <v>185</v>
      </c>
    </row>
    <row r="367" spans="1:11" x14ac:dyDescent="0.25">
      <c r="A367" s="120" t="s">
        <v>847</v>
      </c>
      <c r="B367" s="120" t="s">
        <v>848</v>
      </c>
      <c r="C367" s="120" t="s">
        <v>188</v>
      </c>
      <c r="D367" s="120" t="s">
        <v>26</v>
      </c>
      <c r="E367" s="120" t="s">
        <v>51</v>
      </c>
      <c r="F367" s="120" t="s">
        <v>76</v>
      </c>
      <c r="G367" s="120" t="s">
        <v>76</v>
      </c>
      <c r="H367" s="120" t="s">
        <v>76</v>
      </c>
      <c r="I367" s="120" t="s">
        <v>76</v>
      </c>
      <c r="J367" s="120" t="s">
        <v>540</v>
      </c>
      <c r="K367" s="120" t="s">
        <v>82</v>
      </c>
    </row>
    <row r="368" spans="1:11" x14ac:dyDescent="0.25">
      <c r="A368" s="120" t="s">
        <v>849</v>
      </c>
      <c r="B368" s="120" t="s">
        <v>850</v>
      </c>
      <c r="C368" s="120" t="s">
        <v>188</v>
      </c>
      <c r="D368" s="120" t="s">
        <v>26</v>
      </c>
      <c r="E368" s="120" t="s">
        <v>51</v>
      </c>
      <c r="F368" s="120" t="s">
        <v>76</v>
      </c>
      <c r="G368" s="120" t="s">
        <v>76</v>
      </c>
      <c r="H368" s="120" t="s">
        <v>76</v>
      </c>
      <c r="I368" s="120" t="s">
        <v>76</v>
      </c>
      <c r="J368" s="120" t="s">
        <v>184</v>
      </c>
      <c r="K368" s="120" t="s">
        <v>82</v>
      </c>
    </row>
    <row r="369" spans="1:11" x14ac:dyDescent="0.25">
      <c r="A369" s="120" t="s">
        <v>851</v>
      </c>
      <c r="B369" s="120" t="s">
        <v>852</v>
      </c>
      <c r="C369" s="120" t="s">
        <v>188</v>
      </c>
      <c r="D369" s="120" t="s">
        <v>26</v>
      </c>
      <c r="E369" s="120" t="s">
        <v>51</v>
      </c>
      <c r="F369" s="120" t="s">
        <v>76</v>
      </c>
      <c r="G369" s="120" t="s">
        <v>76</v>
      </c>
      <c r="H369" s="120" t="s">
        <v>76</v>
      </c>
      <c r="I369" s="120" t="s">
        <v>76</v>
      </c>
      <c r="J369" s="120" t="s">
        <v>540</v>
      </c>
      <c r="K369" s="120" t="s">
        <v>185</v>
      </c>
    </row>
    <row r="370" spans="1:11" x14ac:dyDescent="0.25">
      <c r="A370" s="120" t="s">
        <v>853</v>
      </c>
      <c r="B370" s="120" t="s">
        <v>854</v>
      </c>
      <c r="C370" s="120" t="s">
        <v>188</v>
      </c>
      <c r="D370" s="120" t="s">
        <v>26</v>
      </c>
      <c r="E370" s="120" t="s">
        <v>51</v>
      </c>
      <c r="F370" s="120" t="s">
        <v>76</v>
      </c>
      <c r="G370" s="120" t="s">
        <v>76</v>
      </c>
      <c r="H370" s="120" t="s">
        <v>76</v>
      </c>
      <c r="I370" s="120" t="s">
        <v>76</v>
      </c>
      <c r="J370" s="120" t="s">
        <v>184</v>
      </c>
      <c r="K370" s="120" t="s">
        <v>185</v>
      </c>
    </row>
    <row r="371" spans="1:11" x14ac:dyDescent="0.25">
      <c r="A371" s="120" t="s">
        <v>855</v>
      </c>
      <c r="B371" s="120" t="s">
        <v>856</v>
      </c>
      <c r="C371" s="120" t="s">
        <v>188</v>
      </c>
      <c r="D371" s="120" t="s">
        <v>26</v>
      </c>
      <c r="E371" s="120" t="s">
        <v>51</v>
      </c>
      <c r="F371" s="120" t="s">
        <v>76</v>
      </c>
      <c r="G371" s="120" t="s">
        <v>76</v>
      </c>
      <c r="H371" s="120" t="s">
        <v>76</v>
      </c>
      <c r="I371" s="120" t="s">
        <v>76</v>
      </c>
      <c r="J371" s="120" t="s">
        <v>540</v>
      </c>
      <c r="K371" s="120" t="s">
        <v>185</v>
      </c>
    </row>
    <row r="372" spans="1:11" x14ac:dyDescent="0.25">
      <c r="A372" s="120" t="s">
        <v>857</v>
      </c>
      <c r="B372" s="120" t="s">
        <v>858</v>
      </c>
      <c r="C372" s="120" t="s">
        <v>188</v>
      </c>
      <c r="D372" s="120" t="s">
        <v>26</v>
      </c>
      <c r="E372" s="120" t="s">
        <v>51</v>
      </c>
      <c r="F372" s="120" t="s">
        <v>76</v>
      </c>
      <c r="G372" s="120" t="s">
        <v>76</v>
      </c>
      <c r="H372" s="120" t="s">
        <v>76</v>
      </c>
      <c r="I372" s="120" t="s">
        <v>76</v>
      </c>
      <c r="J372" s="120" t="s">
        <v>540</v>
      </c>
      <c r="K372" s="120" t="s">
        <v>82</v>
      </c>
    </row>
    <row r="373" spans="1:11" x14ac:dyDescent="0.25">
      <c r="A373" s="120" t="s">
        <v>859</v>
      </c>
      <c r="B373" s="120" t="s">
        <v>860</v>
      </c>
      <c r="C373" s="120" t="s">
        <v>188</v>
      </c>
      <c r="D373" s="120" t="s">
        <v>26</v>
      </c>
      <c r="E373" s="120" t="s">
        <v>51</v>
      </c>
      <c r="F373" s="120" t="s">
        <v>76</v>
      </c>
      <c r="G373" s="120" t="s">
        <v>76</v>
      </c>
      <c r="H373" s="120" t="s">
        <v>76</v>
      </c>
      <c r="I373" s="120" t="s">
        <v>76</v>
      </c>
      <c r="J373" s="120" t="s">
        <v>540</v>
      </c>
      <c r="K373" s="120" t="s">
        <v>82</v>
      </c>
    </row>
    <row r="374" spans="1:11" x14ac:dyDescent="0.25">
      <c r="A374" s="120" t="s">
        <v>861</v>
      </c>
      <c r="B374" s="120" t="s">
        <v>862</v>
      </c>
      <c r="C374" s="120" t="s">
        <v>188</v>
      </c>
      <c r="D374" s="120" t="s">
        <v>26</v>
      </c>
      <c r="E374" s="120" t="s">
        <v>51</v>
      </c>
      <c r="F374" s="120" t="s">
        <v>76</v>
      </c>
      <c r="G374" s="120" t="s">
        <v>76</v>
      </c>
      <c r="H374" s="120" t="s">
        <v>76</v>
      </c>
      <c r="I374" s="120" t="s">
        <v>76</v>
      </c>
      <c r="J374" s="120" t="s">
        <v>540</v>
      </c>
      <c r="K374" s="120" t="s">
        <v>82</v>
      </c>
    </row>
    <row r="375" spans="1:11" x14ac:dyDescent="0.25">
      <c r="A375" s="120" t="s">
        <v>863</v>
      </c>
      <c r="B375" s="120" t="s">
        <v>864</v>
      </c>
      <c r="C375" s="120" t="s">
        <v>188</v>
      </c>
      <c r="D375" s="120" t="s">
        <v>26</v>
      </c>
      <c r="E375" s="120" t="s">
        <v>51</v>
      </c>
      <c r="F375" s="120" t="s">
        <v>76</v>
      </c>
      <c r="G375" s="120" t="s">
        <v>76</v>
      </c>
      <c r="H375" s="120" t="s">
        <v>76</v>
      </c>
      <c r="I375" s="120" t="s">
        <v>76</v>
      </c>
      <c r="J375" s="120" t="s">
        <v>540</v>
      </c>
      <c r="K375" s="120" t="s">
        <v>82</v>
      </c>
    </row>
    <row r="376" spans="1:11" x14ac:dyDescent="0.25">
      <c r="A376" s="120" t="s">
        <v>865</v>
      </c>
      <c r="B376" s="120" t="s">
        <v>866</v>
      </c>
      <c r="C376" s="120" t="s">
        <v>188</v>
      </c>
      <c r="D376" s="120" t="s">
        <v>26</v>
      </c>
      <c r="E376" s="120" t="s">
        <v>51</v>
      </c>
      <c r="F376" s="120" t="s">
        <v>76</v>
      </c>
      <c r="G376" s="120" t="s">
        <v>76</v>
      </c>
      <c r="H376" s="120" t="s">
        <v>76</v>
      </c>
      <c r="I376" s="120" t="s">
        <v>76</v>
      </c>
      <c r="J376" s="120" t="s">
        <v>540</v>
      </c>
      <c r="K376" s="120" t="s">
        <v>82</v>
      </c>
    </row>
    <row r="377" spans="1:11" x14ac:dyDescent="0.25">
      <c r="A377" s="120" t="s">
        <v>867</v>
      </c>
      <c r="B377" s="120" t="s">
        <v>868</v>
      </c>
      <c r="C377" s="120" t="s">
        <v>188</v>
      </c>
      <c r="D377" s="120" t="s">
        <v>26</v>
      </c>
      <c r="E377" s="120" t="s">
        <v>51</v>
      </c>
      <c r="F377" s="120" t="s">
        <v>76</v>
      </c>
      <c r="G377" s="120" t="s">
        <v>76</v>
      </c>
      <c r="H377" s="120" t="s">
        <v>76</v>
      </c>
      <c r="I377" s="120" t="s">
        <v>76</v>
      </c>
      <c r="J377" s="120" t="s">
        <v>184</v>
      </c>
      <c r="K377" s="120" t="s">
        <v>185</v>
      </c>
    </row>
    <row r="378" spans="1:11" x14ac:dyDescent="0.25">
      <c r="A378" s="120" t="s">
        <v>869</v>
      </c>
      <c r="B378" s="120" t="s">
        <v>870</v>
      </c>
      <c r="C378" s="120" t="s">
        <v>188</v>
      </c>
      <c r="D378" s="120" t="s">
        <v>26</v>
      </c>
      <c r="E378" s="120" t="s">
        <v>51</v>
      </c>
      <c r="F378" s="120" t="s">
        <v>76</v>
      </c>
      <c r="G378" s="120" t="s">
        <v>76</v>
      </c>
      <c r="H378" s="120" t="s">
        <v>76</v>
      </c>
      <c r="I378" s="120" t="s">
        <v>76</v>
      </c>
      <c r="J378" s="120" t="s">
        <v>184</v>
      </c>
      <c r="K378" s="120" t="s">
        <v>185</v>
      </c>
    </row>
    <row r="379" spans="1:11" x14ac:dyDescent="0.25">
      <c r="A379" s="120" t="s">
        <v>871</v>
      </c>
      <c r="B379" s="120" t="s">
        <v>872</v>
      </c>
      <c r="C379" s="120" t="s">
        <v>188</v>
      </c>
      <c r="D379" s="120" t="s">
        <v>26</v>
      </c>
      <c r="E379" s="120" t="s">
        <v>51</v>
      </c>
      <c r="F379" s="120" t="s">
        <v>76</v>
      </c>
      <c r="G379" s="120" t="s">
        <v>76</v>
      </c>
      <c r="H379" s="120" t="s">
        <v>76</v>
      </c>
      <c r="I379" s="120" t="s">
        <v>76</v>
      </c>
      <c r="J379" s="120" t="s">
        <v>184</v>
      </c>
      <c r="K379" s="120" t="s">
        <v>185</v>
      </c>
    </row>
    <row r="380" spans="1:11" x14ac:dyDescent="0.25">
      <c r="A380" s="120" t="s">
        <v>873</v>
      </c>
      <c r="B380" s="120" t="s">
        <v>874</v>
      </c>
      <c r="C380" s="120" t="s">
        <v>188</v>
      </c>
      <c r="D380" s="120" t="s">
        <v>26</v>
      </c>
      <c r="E380" s="120" t="s">
        <v>51</v>
      </c>
      <c r="F380" s="120" t="s">
        <v>76</v>
      </c>
      <c r="G380" s="120" t="s">
        <v>76</v>
      </c>
      <c r="H380" s="120" t="s">
        <v>76</v>
      </c>
      <c r="I380" s="120" t="s">
        <v>76</v>
      </c>
      <c r="J380" s="120" t="s">
        <v>184</v>
      </c>
      <c r="K380" s="120" t="s">
        <v>185</v>
      </c>
    </row>
    <row r="381" spans="1:11" x14ac:dyDescent="0.25">
      <c r="A381" s="120" t="s">
        <v>875</v>
      </c>
      <c r="B381" s="120" t="s">
        <v>876</v>
      </c>
      <c r="C381" s="120" t="s">
        <v>188</v>
      </c>
      <c r="D381" s="120" t="s">
        <v>26</v>
      </c>
      <c r="E381" s="120" t="s">
        <v>51</v>
      </c>
      <c r="F381" s="120" t="s">
        <v>76</v>
      </c>
      <c r="G381" s="120" t="s">
        <v>76</v>
      </c>
      <c r="H381" s="120" t="s">
        <v>76</v>
      </c>
      <c r="I381" s="120" t="s">
        <v>76</v>
      </c>
      <c r="J381" s="120" t="s">
        <v>184</v>
      </c>
      <c r="K381" s="120" t="s">
        <v>185</v>
      </c>
    </row>
    <row r="382" spans="1:11" x14ac:dyDescent="0.25">
      <c r="A382" s="120" t="s">
        <v>877</v>
      </c>
      <c r="B382" s="120" t="s">
        <v>878</v>
      </c>
      <c r="C382" s="120" t="s">
        <v>188</v>
      </c>
      <c r="D382" s="120" t="s">
        <v>26</v>
      </c>
      <c r="E382" s="120" t="s">
        <v>51</v>
      </c>
      <c r="F382" s="120" t="s">
        <v>76</v>
      </c>
      <c r="G382" s="120" t="s">
        <v>76</v>
      </c>
      <c r="H382" s="120" t="s">
        <v>76</v>
      </c>
      <c r="I382" s="120" t="s">
        <v>76</v>
      </c>
      <c r="J382" s="120" t="s">
        <v>184</v>
      </c>
      <c r="K382" s="120" t="s">
        <v>185</v>
      </c>
    </row>
    <row r="383" spans="1:11" x14ac:dyDescent="0.25">
      <c r="A383" s="120" t="s">
        <v>879</v>
      </c>
      <c r="B383" s="120" t="s">
        <v>880</v>
      </c>
      <c r="C383" s="120" t="s">
        <v>188</v>
      </c>
      <c r="D383" s="120" t="s">
        <v>26</v>
      </c>
      <c r="E383" s="120" t="s">
        <v>51</v>
      </c>
      <c r="F383" s="120" t="s">
        <v>76</v>
      </c>
      <c r="G383" s="120" t="s">
        <v>76</v>
      </c>
      <c r="H383" s="120" t="s">
        <v>76</v>
      </c>
      <c r="I383" s="120" t="s">
        <v>76</v>
      </c>
      <c r="J383" s="120" t="s">
        <v>184</v>
      </c>
      <c r="K383" s="120" t="s">
        <v>82</v>
      </c>
    </row>
    <row r="384" spans="1:11" x14ac:dyDescent="0.25">
      <c r="A384" s="120" t="s">
        <v>881</v>
      </c>
      <c r="B384" s="120" t="s">
        <v>882</v>
      </c>
      <c r="C384" s="120" t="s">
        <v>188</v>
      </c>
      <c r="D384" s="120" t="s">
        <v>26</v>
      </c>
      <c r="E384" s="120" t="s">
        <v>51</v>
      </c>
      <c r="F384" s="120" t="s">
        <v>76</v>
      </c>
      <c r="G384" s="120" t="s">
        <v>76</v>
      </c>
      <c r="H384" s="120" t="s">
        <v>76</v>
      </c>
      <c r="I384" s="120" t="s">
        <v>76</v>
      </c>
      <c r="J384" s="120" t="s">
        <v>184</v>
      </c>
      <c r="K384" s="120" t="s">
        <v>185</v>
      </c>
    </row>
    <row r="385" spans="1:11" x14ac:dyDescent="0.25">
      <c r="A385" s="120" t="s">
        <v>883</v>
      </c>
      <c r="B385" s="120" t="s">
        <v>884</v>
      </c>
      <c r="C385" s="120" t="s">
        <v>188</v>
      </c>
      <c r="D385" s="120" t="s">
        <v>26</v>
      </c>
      <c r="E385" s="120" t="s">
        <v>51</v>
      </c>
      <c r="F385" s="120" t="s">
        <v>76</v>
      </c>
      <c r="G385" s="120" t="s">
        <v>76</v>
      </c>
      <c r="H385" s="120" t="s">
        <v>76</v>
      </c>
      <c r="I385" s="120" t="s">
        <v>76</v>
      </c>
      <c r="J385" s="120" t="s">
        <v>184</v>
      </c>
      <c r="K385" s="120" t="s">
        <v>185</v>
      </c>
    </row>
    <row r="386" spans="1:11" x14ac:dyDescent="0.25">
      <c r="A386" s="120" t="s">
        <v>885</v>
      </c>
      <c r="B386" s="120" t="s">
        <v>886</v>
      </c>
      <c r="C386" s="120" t="s">
        <v>188</v>
      </c>
      <c r="D386" s="120" t="s">
        <v>26</v>
      </c>
      <c r="E386" s="120" t="s">
        <v>51</v>
      </c>
      <c r="F386" s="120" t="s">
        <v>76</v>
      </c>
      <c r="G386" s="120" t="s">
        <v>76</v>
      </c>
      <c r="H386" s="120" t="s">
        <v>76</v>
      </c>
      <c r="I386" s="120" t="s">
        <v>76</v>
      </c>
      <c r="J386" s="120" t="s">
        <v>184</v>
      </c>
      <c r="K386" s="120" t="s">
        <v>185</v>
      </c>
    </row>
    <row r="387" spans="1:11" x14ac:dyDescent="0.25">
      <c r="A387" s="120" t="s">
        <v>887</v>
      </c>
      <c r="B387" s="120" t="s">
        <v>888</v>
      </c>
      <c r="C387" s="120" t="s">
        <v>188</v>
      </c>
      <c r="D387" s="120" t="s">
        <v>26</v>
      </c>
      <c r="E387" s="120" t="s">
        <v>51</v>
      </c>
      <c r="F387" s="120" t="s">
        <v>76</v>
      </c>
      <c r="G387" s="120" t="s">
        <v>76</v>
      </c>
      <c r="H387" s="120" t="s">
        <v>76</v>
      </c>
      <c r="I387" s="120" t="s">
        <v>76</v>
      </c>
      <c r="J387" s="120" t="s">
        <v>184</v>
      </c>
      <c r="K387" s="120" t="s">
        <v>82</v>
      </c>
    </row>
    <row r="388" spans="1:11" x14ac:dyDescent="0.25">
      <c r="A388" s="120" t="s">
        <v>889</v>
      </c>
      <c r="B388" s="120" t="s">
        <v>890</v>
      </c>
      <c r="C388" s="120" t="s">
        <v>188</v>
      </c>
      <c r="D388" s="120" t="s">
        <v>26</v>
      </c>
      <c r="E388" s="120" t="s">
        <v>51</v>
      </c>
      <c r="F388" s="120" t="s">
        <v>76</v>
      </c>
      <c r="G388" s="120" t="s">
        <v>76</v>
      </c>
      <c r="H388" s="120" t="s">
        <v>76</v>
      </c>
      <c r="I388" s="120" t="s">
        <v>76</v>
      </c>
      <c r="J388" s="120" t="s">
        <v>184</v>
      </c>
      <c r="K388" s="120" t="s">
        <v>82</v>
      </c>
    </row>
    <row r="389" spans="1:11" x14ac:dyDescent="0.25">
      <c r="A389" s="120" t="s">
        <v>891</v>
      </c>
      <c r="B389" s="120" t="s">
        <v>892</v>
      </c>
      <c r="C389" s="120" t="s">
        <v>188</v>
      </c>
      <c r="D389" s="120" t="s">
        <v>26</v>
      </c>
      <c r="E389" s="120" t="s">
        <v>51</v>
      </c>
      <c r="F389" s="120" t="s">
        <v>76</v>
      </c>
      <c r="G389" s="120" t="s">
        <v>76</v>
      </c>
      <c r="H389" s="120" t="s">
        <v>76</v>
      </c>
      <c r="I389" s="120" t="s">
        <v>76</v>
      </c>
      <c r="J389" s="120" t="s">
        <v>184</v>
      </c>
      <c r="K389" s="120" t="s">
        <v>82</v>
      </c>
    </row>
    <row r="390" spans="1:11" x14ac:dyDescent="0.25">
      <c r="A390" s="120" t="s">
        <v>893</v>
      </c>
      <c r="B390" s="120" t="s">
        <v>894</v>
      </c>
      <c r="C390" s="120" t="s">
        <v>188</v>
      </c>
      <c r="D390" s="120" t="s">
        <v>26</v>
      </c>
      <c r="E390" s="120" t="s">
        <v>51</v>
      </c>
      <c r="F390" s="120" t="s">
        <v>76</v>
      </c>
      <c r="G390" s="120" t="s">
        <v>76</v>
      </c>
      <c r="H390" s="120" t="s">
        <v>76</v>
      </c>
      <c r="I390" s="120" t="s">
        <v>76</v>
      </c>
      <c r="J390" s="120" t="s">
        <v>184</v>
      </c>
      <c r="K390" s="120" t="s">
        <v>185</v>
      </c>
    </row>
    <row r="391" spans="1:11" x14ac:dyDescent="0.25">
      <c r="A391" s="120" t="s">
        <v>895</v>
      </c>
      <c r="B391" s="120" t="s">
        <v>896</v>
      </c>
      <c r="C391" s="120" t="s">
        <v>188</v>
      </c>
      <c r="D391" s="120" t="s">
        <v>26</v>
      </c>
      <c r="E391" s="120" t="s">
        <v>51</v>
      </c>
      <c r="F391" s="120" t="s">
        <v>76</v>
      </c>
      <c r="G391" s="120" t="s">
        <v>76</v>
      </c>
      <c r="H391" s="120" t="s">
        <v>76</v>
      </c>
      <c r="I391" s="120" t="s">
        <v>76</v>
      </c>
      <c r="J391" s="120" t="s">
        <v>184</v>
      </c>
      <c r="K391" s="120" t="s">
        <v>185</v>
      </c>
    </row>
    <row r="392" spans="1:11" x14ac:dyDescent="0.25">
      <c r="A392" s="120" t="s">
        <v>897</v>
      </c>
      <c r="B392" s="120" t="s">
        <v>898</v>
      </c>
      <c r="C392" s="120" t="s">
        <v>188</v>
      </c>
      <c r="D392" s="120" t="s">
        <v>26</v>
      </c>
      <c r="E392" s="120" t="s">
        <v>51</v>
      </c>
      <c r="F392" s="120" t="s">
        <v>76</v>
      </c>
      <c r="G392" s="120" t="s">
        <v>76</v>
      </c>
      <c r="H392" s="120" t="s">
        <v>76</v>
      </c>
      <c r="I392" s="120" t="s">
        <v>76</v>
      </c>
      <c r="J392" s="120" t="s">
        <v>184</v>
      </c>
      <c r="K392" s="120" t="s">
        <v>185</v>
      </c>
    </row>
    <row r="393" spans="1:11" x14ac:dyDescent="0.25">
      <c r="A393" s="120" t="s">
        <v>899</v>
      </c>
      <c r="B393" s="120" t="s">
        <v>900</v>
      </c>
      <c r="C393" s="120" t="s">
        <v>188</v>
      </c>
      <c r="D393" s="120" t="s">
        <v>26</v>
      </c>
      <c r="E393" s="120" t="s">
        <v>51</v>
      </c>
      <c r="F393" s="120" t="s">
        <v>76</v>
      </c>
      <c r="G393" s="120" t="s">
        <v>76</v>
      </c>
      <c r="H393" s="120" t="s">
        <v>76</v>
      </c>
      <c r="I393" s="120" t="s">
        <v>76</v>
      </c>
      <c r="J393" s="120" t="s">
        <v>184</v>
      </c>
      <c r="K393" s="120" t="s">
        <v>82</v>
      </c>
    </row>
    <row r="394" spans="1:11" x14ac:dyDescent="0.25">
      <c r="A394" s="120" t="s">
        <v>901</v>
      </c>
      <c r="B394" s="120" t="s">
        <v>902</v>
      </c>
      <c r="C394" s="120" t="s">
        <v>188</v>
      </c>
      <c r="D394" s="120" t="s">
        <v>26</v>
      </c>
      <c r="E394" s="120" t="s">
        <v>51</v>
      </c>
      <c r="F394" s="120" t="s">
        <v>76</v>
      </c>
      <c r="G394" s="120" t="s">
        <v>76</v>
      </c>
      <c r="H394" s="120" t="s">
        <v>76</v>
      </c>
      <c r="I394" s="120" t="s">
        <v>76</v>
      </c>
      <c r="J394" s="120" t="s">
        <v>184</v>
      </c>
      <c r="K394" s="120" t="s">
        <v>82</v>
      </c>
    </row>
    <row r="395" spans="1:11" x14ac:dyDescent="0.25">
      <c r="A395" s="120" t="s">
        <v>903</v>
      </c>
      <c r="B395" s="120" t="s">
        <v>904</v>
      </c>
      <c r="C395" s="120" t="s">
        <v>188</v>
      </c>
      <c r="D395" s="120" t="s">
        <v>26</v>
      </c>
      <c r="E395" s="120" t="s">
        <v>51</v>
      </c>
      <c r="F395" s="120" t="s">
        <v>76</v>
      </c>
      <c r="G395" s="120" t="s">
        <v>76</v>
      </c>
      <c r="H395" s="120" t="s">
        <v>76</v>
      </c>
      <c r="I395" s="120" t="s">
        <v>76</v>
      </c>
      <c r="J395" s="120" t="s">
        <v>184</v>
      </c>
      <c r="K395" s="120" t="s">
        <v>82</v>
      </c>
    </row>
    <row r="396" spans="1:11" x14ac:dyDescent="0.25">
      <c r="A396" s="120" t="s">
        <v>905</v>
      </c>
      <c r="B396" s="120" t="s">
        <v>906</v>
      </c>
      <c r="C396" s="120" t="s">
        <v>188</v>
      </c>
      <c r="D396" s="120" t="s">
        <v>26</v>
      </c>
      <c r="E396" s="120" t="s">
        <v>51</v>
      </c>
      <c r="F396" s="120" t="s">
        <v>76</v>
      </c>
      <c r="G396" s="120" t="s">
        <v>76</v>
      </c>
      <c r="H396" s="120" t="s">
        <v>76</v>
      </c>
      <c r="I396" s="120" t="s">
        <v>76</v>
      </c>
      <c r="J396" s="120" t="s">
        <v>184</v>
      </c>
      <c r="K396" s="120" t="s">
        <v>82</v>
      </c>
    </row>
    <row r="397" spans="1:11" x14ac:dyDescent="0.25">
      <c r="A397" s="120" t="s">
        <v>907</v>
      </c>
      <c r="B397" s="120" t="s">
        <v>908</v>
      </c>
      <c r="C397" s="120" t="s">
        <v>188</v>
      </c>
      <c r="D397" s="120" t="s">
        <v>26</v>
      </c>
      <c r="E397" s="120" t="s">
        <v>51</v>
      </c>
      <c r="F397" s="120" t="s">
        <v>76</v>
      </c>
      <c r="G397" s="120" t="s">
        <v>76</v>
      </c>
      <c r="H397" s="120" t="s">
        <v>76</v>
      </c>
      <c r="I397" s="120" t="s">
        <v>76</v>
      </c>
      <c r="J397" s="120" t="s">
        <v>184</v>
      </c>
      <c r="K397" s="120" t="s">
        <v>185</v>
      </c>
    </row>
    <row r="398" spans="1:11" x14ac:dyDescent="0.25">
      <c r="A398" s="120" t="s">
        <v>909</v>
      </c>
      <c r="B398" s="120" t="s">
        <v>910</v>
      </c>
      <c r="C398" s="120" t="s">
        <v>188</v>
      </c>
      <c r="D398" s="120" t="s">
        <v>26</v>
      </c>
      <c r="E398" s="120" t="s">
        <v>51</v>
      </c>
      <c r="F398" s="120" t="s">
        <v>76</v>
      </c>
      <c r="G398" s="120" t="s">
        <v>76</v>
      </c>
      <c r="H398" s="120" t="s">
        <v>76</v>
      </c>
      <c r="I398" s="120" t="s">
        <v>76</v>
      </c>
      <c r="J398" s="120" t="s">
        <v>184</v>
      </c>
      <c r="K398" s="120" t="s">
        <v>185</v>
      </c>
    </row>
    <row r="399" spans="1:11" x14ac:dyDescent="0.25">
      <c r="A399" s="120" t="s">
        <v>911</v>
      </c>
      <c r="B399" s="120" t="s">
        <v>912</v>
      </c>
      <c r="C399" s="120" t="s">
        <v>188</v>
      </c>
      <c r="D399" s="120" t="s">
        <v>26</v>
      </c>
      <c r="E399" s="120" t="s">
        <v>51</v>
      </c>
      <c r="F399" s="120" t="s">
        <v>76</v>
      </c>
      <c r="G399" s="120" t="s">
        <v>76</v>
      </c>
      <c r="H399" s="120" t="s">
        <v>76</v>
      </c>
      <c r="I399" s="120" t="s">
        <v>76</v>
      </c>
      <c r="J399" s="120" t="s">
        <v>184</v>
      </c>
      <c r="K399" s="120" t="s">
        <v>185</v>
      </c>
    </row>
    <row r="400" spans="1:11" x14ac:dyDescent="0.25">
      <c r="A400" s="120" t="s">
        <v>913</v>
      </c>
      <c r="B400" s="120" t="s">
        <v>914</v>
      </c>
      <c r="C400" s="120" t="s">
        <v>188</v>
      </c>
      <c r="D400" s="120" t="s">
        <v>26</v>
      </c>
      <c r="E400" s="120" t="s">
        <v>51</v>
      </c>
      <c r="F400" s="120" t="s">
        <v>76</v>
      </c>
      <c r="G400" s="120" t="s">
        <v>76</v>
      </c>
      <c r="H400" s="120" t="s">
        <v>76</v>
      </c>
      <c r="I400" s="120" t="s">
        <v>76</v>
      </c>
      <c r="J400" s="120" t="s">
        <v>184</v>
      </c>
      <c r="K400" s="120" t="s">
        <v>185</v>
      </c>
    </row>
    <row r="401" spans="1:11" x14ac:dyDescent="0.25">
      <c r="A401" s="120" t="s">
        <v>915</v>
      </c>
      <c r="B401" s="120" t="s">
        <v>916</v>
      </c>
      <c r="C401" s="120" t="s">
        <v>188</v>
      </c>
      <c r="D401" s="120" t="s">
        <v>26</v>
      </c>
      <c r="E401" s="120" t="s">
        <v>51</v>
      </c>
      <c r="F401" s="120" t="s">
        <v>76</v>
      </c>
      <c r="G401" s="120" t="s">
        <v>76</v>
      </c>
      <c r="H401" s="120" t="s">
        <v>76</v>
      </c>
      <c r="I401" s="120" t="s">
        <v>76</v>
      </c>
      <c r="J401" s="120" t="s">
        <v>184</v>
      </c>
      <c r="K401" s="120" t="s">
        <v>185</v>
      </c>
    </row>
    <row r="402" spans="1:11" x14ac:dyDescent="0.25">
      <c r="A402" s="120" t="s">
        <v>917</v>
      </c>
      <c r="B402" s="120" t="s">
        <v>918</v>
      </c>
      <c r="C402" s="120" t="s">
        <v>188</v>
      </c>
      <c r="D402" s="120" t="s">
        <v>26</v>
      </c>
      <c r="E402" s="120" t="s">
        <v>51</v>
      </c>
      <c r="F402" s="120" t="s">
        <v>76</v>
      </c>
      <c r="G402" s="120" t="s">
        <v>76</v>
      </c>
      <c r="H402" s="120" t="s">
        <v>76</v>
      </c>
      <c r="I402" s="120" t="s">
        <v>76</v>
      </c>
      <c r="J402" s="120" t="s">
        <v>184</v>
      </c>
      <c r="K402" s="120" t="s">
        <v>185</v>
      </c>
    </row>
    <row r="403" spans="1:11" x14ac:dyDescent="0.25">
      <c r="A403" s="120" t="s">
        <v>919</v>
      </c>
      <c r="B403" s="120" t="s">
        <v>920</v>
      </c>
      <c r="C403" s="120" t="s">
        <v>188</v>
      </c>
      <c r="D403" s="120" t="s">
        <v>26</v>
      </c>
      <c r="E403" s="120" t="s">
        <v>51</v>
      </c>
      <c r="F403" s="120" t="s">
        <v>76</v>
      </c>
      <c r="G403" s="120" t="s">
        <v>76</v>
      </c>
      <c r="H403" s="120" t="s">
        <v>76</v>
      </c>
      <c r="I403" s="120" t="s">
        <v>76</v>
      </c>
      <c r="J403" s="120" t="s">
        <v>184</v>
      </c>
      <c r="K403" s="120" t="s">
        <v>82</v>
      </c>
    </row>
    <row r="404" spans="1:11" x14ac:dyDescent="0.25">
      <c r="A404" s="120" t="s">
        <v>921</v>
      </c>
      <c r="B404" s="120" t="s">
        <v>922</v>
      </c>
      <c r="C404" s="120" t="s">
        <v>188</v>
      </c>
      <c r="D404" s="120" t="s">
        <v>26</v>
      </c>
      <c r="E404" s="120" t="s">
        <v>51</v>
      </c>
      <c r="F404" s="120" t="s">
        <v>76</v>
      </c>
      <c r="G404" s="120" t="s">
        <v>76</v>
      </c>
      <c r="H404" s="120" t="s">
        <v>76</v>
      </c>
      <c r="I404" s="120" t="s">
        <v>76</v>
      </c>
      <c r="J404" s="120" t="s">
        <v>184</v>
      </c>
      <c r="K404" s="120" t="s">
        <v>82</v>
      </c>
    </row>
    <row r="405" spans="1:11" x14ac:dyDescent="0.25">
      <c r="A405" s="120" t="s">
        <v>923</v>
      </c>
      <c r="B405" s="120" t="s">
        <v>924</v>
      </c>
      <c r="C405" s="120" t="s">
        <v>188</v>
      </c>
      <c r="D405" s="120" t="s">
        <v>26</v>
      </c>
      <c r="E405" s="120" t="s">
        <v>51</v>
      </c>
      <c r="F405" s="120" t="s">
        <v>76</v>
      </c>
      <c r="G405" s="120" t="s">
        <v>76</v>
      </c>
      <c r="H405" s="120" t="s">
        <v>76</v>
      </c>
      <c r="I405" s="120" t="s">
        <v>76</v>
      </c>
      <c r="J405" s="120" t="s">
        <v>184</v>
      </c>
      <c r="K405" s="120" t="s">
        <v>82</v>
      </c>
    </row>
    <row r="406" spans="1:11" x14ac:dyDescent="0.25">
      <c r="A406" s="120" t="s">
        <v>925</v>
      </c>
      <c r="B406" s="120" t="s">
        <v>274</v>
      </c>
      <c r="C406" s="120" t="s">
        <v>199</v>
      </c>
      <c r="D406" s="120" t="s">
        <v>274</v>
      </c>
      <c r="E406" s="120" t="s">
        <v>51</v>
      </c>
      <c r="F406" s="120" t="s">
        <v>76</v>
      </c>
      <c r="G406" s="120" t="s">
        <v>76</v>
      </c>
      <c r="H406" s="120" t="s">
        <v>76</v>
      </c>
      <c r="I406" s="120" t="s">
        <v>76</v>
      </c>
      <c r="J406" s="120" t="s">
        <v>89</v>
      </c>
      <c r="K406" s="120" t="s">
        <v>82</v>
      </c>
    </row>
    <row r="407" spans="1:11" x14ac:dyDescent="0.25">
      <c r="A407" s="120" t="s">
        <v>926</v>
      </c>
      <c r="B407" s="120" t="s">
        <v>927</v>
      </c>
      <c r="C407" s="120" t="s">
        <v>199</v>
      </c>
      <c r="D407" s="120" t="s">
        <v>274</v>
      </c>
      <c r="E407" s="120" t="s">
        <v>51</v>
      </c>
      <c r="F407" s="120" t="s">
        <v>76</v>
      </c>
      <c r="G407" s="120" t="s">
        <v>76</v>
      </c>
      <c r="H407" s="120" t="s">
        <v>76</v>
      </c>
      <c r="I407" s="120" t="s">
        <v>76</v>
      </c>
      <c r="J407" s="120" t="s">
        <v>89</v>
      </c>
      <c r="K407" s="120" t="s">
        <v>82</v>
      </c>
    </row>
    <row r="408" spans="1:11" x14ac:dyDescent="0.25">
      <c r="A408" s="120" t="s">
        <v>928</v>
      </c>
      <c r="B408" s="120" t="s">
        <v>929</v>
      </c>
      <c r="C408" s="120" t="s">
        <v>199</v>
      </c>
      <c r="D408" s="120" t="s">
        <v>274</v>
      </c>
      <c r="E408" s="120" t="s">
        <v>51</v>
      </c>
      <c r="F408" s="120" t="s">
        <v>76</v>
      </c>
      <c r="G408" s="120" t="s">
        <v>76</v>
      </c>
      <c r="H408" s="120" t="s">
        <v>76</v>
      </c>
      <c r="I408" s="120" t="s">
        <v>76</v>
      </c>
      <c r="J408" s="120" t="s">
        <v>89</v>
      </c>
      <c r="K408" s="120" t="s">
        <v>82</v>
      </c>
    </row>
    <row r="409" spans="1:11" x14ac:dyDescent="0.25">
      <c r="A409" s="120" t="s">
        <v>930</v>
      </c>
      <c r="B409" s="120" t="s">
        <v>931</v>
      </c>
      <c r="C409" s="120" t="s">
        <v>199</v>
      </c>
      <c r="D409" s="120" t="s">
        <v>274</v>
      </c>
      <c r="E409" s="120" t="s">
        <v>51</v>
      </c>
      <c r="F409" s="120" t="s">
        <v>76</v>
      </c>
      <c r="G409" s="120" t="s">
        <v>76</v>
      </c>
      <c r="H409" s="120" t="s">
        <v>76</v>
      </c>
      <c r="I409" s="120" t="s">
        <v>76</v>
      </c>
      <c r="J409" s="120" t="s">
        <v>932</v>
      </c>
      <c r="K409" s="120" t="s">
        <v>82</v>
      </c>
    </row>
    <row r="410" spans="1:11" x14ac:dyDescent="0.25">
      <c r="A410" s="120" t="s">
        <v>933</v>
      </c>
      <c r="B410" s="120" t="s">
        <v>931</v>
      </c>
      <c r="C410" s="120" t="s">
        <v>199</v>
      </c>
      <c r="D410" s="120" t="s">
        <v>274</v>
      </c>
      <c r="E410" s="120" t="s">
        <v>51</v>
      </c>
      <c r="F410" s="120" t="s">
        <v>76</v>
      </c>
      <c r="G410" s="120" t="s">
        <v>76</v>
      </c>
      <c r="H410" s="120" t="s">
        <v>76</v>
      </c>
      <c r="I410" s="120" t="s">
        <v>76</v>
      </c>
      <c r="J410" s="120" t="s">
        <v>86</v>
      </c>
      <c r="K410" s="120" t="s">
        <v>185</v>
      </c>
    </row>
    <row r="411" spans="1:11" x14ac:dyDescent="0.25">
      <c r="A411" s="120" t="s">
        <v>934</v>
      </c>
      <c r="B411" s="120" t="s">
        <v>935</v>
      </c>
      <c r="C411" s="120" t="s">
        <v>199</v>
      </c>
      <c r="D411" s="120" t="s">
        <v>274</v>
      </c>
      <c r="E411" s="120" t="s">
        <v>51</v>
      </c>
      <c r="F411" s="120" t="s">
        <v>76</v>
      </c>
      <c r="G411" s="120" t="s">
        <v>76</v>
      </c>
      <c r="H411" s="120" t="s">
        <v>76</v>
      </c>
      <c r="I411" s="120" t="s">
        <v>76</v>
      </c>
      <c r="J411" s="120" t="s">
        <v>184</v>
      </c>
      <c r="K411" s="120" t="s">
        <v>82</v>
      </c>
    </row>
    <row r="412" spans="1:11" x14ac:dyDescent="0.25">
      <c r="A412" s="120" t="s">
        <v>936</v>
      </c>
      <c r="B412" s="120" t="s">
        <v>937</v>
      </c>
      <c r="C412" s="120" t="s">
        <v>199</v>
      </c>
      <c r="D412" s="120" t="s">
        <v>274</v>
      </c>
      <c r="E412" s="120" t="s">
        <v>51</v>
      </c>
      <c r="F412" s="120" t="s">
        <v>76</v>
      </c>
      <c r="G412" s="120" t="s">
        <v>76</v>
      </c>
      <c r="H412" s="120" t="s">
        <v>76</v>
      </c>
      <c r="I412" s="120" t="s">
        <v>76</v>
      </c>
      <c r="J412" s="120" t="s">
        <v>184</v>
      </c>
      <c r="K412" s="120" t="s">
        <v>82</v>
      </c>
    </row>
    <row r="413" spans="1:11" x14ac:dyDescent="0.25">
      <c r="A413" s="120" t="s">
        <v>938</v>
      </c>
      <c r="B413" s="120" t="s">
        <v>939</v>
      </c>
      <c r="C413" s="120" t="s">
        <v>199</v>
      </c>
      <c r="D413" s="120" t="s">
        <v>274</v>
      </c>
      <c r="E413" s="120" t="s">
        <v>51</v>
      </c>
      <c r="F413" s="120" t="s">
        <v>76</v>
      </c>
      <c r="G413" s="120" t="s">
        <v>76</v>
      </c>
      <c r="H413" s="120" t="s">
        <v>76</v>
      </c>
      <c r="I413" s="120" t="s">
        <v>76</v>
      </c>
      <c r="J413" s="120" t="s">
        <v>940</v>
      </c>
      <c r="K413" s="120" t="s">
        <v>82</v>
      </c>
    </row>
    <row r="414" spans="1:11" x14ac:dyDescent="0.25">
      <c r="A414" s="120" t="s">
        <v>941</v>
      </c>
      <c r="B414" s="120" t="s">
        <v>942</v>
      </c>
      <c r="C414" s="120" t="s">
        <v>199</v>
      </c>
      <c r="D414" s="120" t="s">
        <v>274</v>
      </c>
      <c r="E414" s="120" t="s">
        <v>51</v>
      </c>
      <c r="F414" s="120" t="s">
        <v>76</v>
      </c>
      <c r="G414" s="120" t="s">
        <v>76</v>
      </c>
      <c r="H414" s="120" t="s">
        <v>76</v>
      </c>
      <c r="I414" s="120" t="s">
        <v>76</v>
      </c>
      <c r="J414" s="120" t="s">
        <v>89</v>
      </c>
      <c r="K414" s="120" t="s">
        <v>82</v>
      </c>
    </row>
    <row r="415" spans="1:11" x14ac:dyDescent="0.25">
      <c r="A415" s="120" t="s">
        <v>943</v>
      </c>
      <c r="B415" s="120" t="s">
        <v>944</v>
      </c>
      <c r="C415" s="120" t="s">
        <v>199</v>
      </c>
      <c r="D415" s="120" t="s">
        <v>274</v>
      </c>
      <c r="E415" s="120" t="s">
        <v>51</v>
      </c>
      <c r="F415" s="120" t="s">
        <v>76</v>
      </c>
      <c r="G415" s="120" t="s">
        <v>76</v>
      </c>
      <c r="H415" s="120" t="s">
        <v>76</v>
      </c>
      <c r="I415" s="120" t="s">
        <v>76</v>
      </c>
      <c r="J415" s="120" t="s">
        <v>86</v>
      </c>
      <c r="K415" s="120" t="s">
        <v>82</v>
      </c>
    </row>
    <row r="416" spans="1:11" x14ac:dyDescent="0.25">
      <c r="A416" s="120" t="s">
        <v>945</v>
      </c>
      <c r="B416" s="120" t="s">
        <v>946</v>
      </c>
      <c r="C416" s="120" t="s">
        <v>199</v>
      </c>
      <c r="D416" s="120" t="s">
        <v>274</v>
      </c>
      <c r="E416" s="120" t="s">
        <v>51</v>
      </c>
      <c r="F416" s="120" t="s">
        <v>76</v>
      </c>
      <c r="G416" s="120" t="s">
        <v>76</v>
      </c>
      <c r="H416" s="120" t="s">
        <v>76</v>
      </c>
      <c r="I416" s="120" t="s">
        <v>76</v>
      </c>
      <c r="J416" s="120" t="s">
        <v>86</v>
      </c>
      <c r="K416" s="120" t="s">
        <v>82</v>
      </c>
    </row>
    <row r="417" spans="1:11" x14ac:dyDescent="0.25">
      <c r="A417" s="120" t="s">
        <v>947</v>
      </c>
      <c r="B417" s="120" t="s">
        <v>948</v>
      </c>
      <c r="C417" s="120" t="s">
        <v>199</v>
      </c>
      <c r="D417" s="120" t="s">
        <v>274</v>
      </c>
      <c r="E417" s="120" t="s">
        <v>51</v>
      </c>
      <c r="F417" s="120" t="s">
        <v>76</v>
      </c>
      <c r="G417" s="120" t="s">
        <v>76</v>
      </c>
      <c r="H417" s="120" t="s">
        <v>76</v>
      </c>
      <c r="I417" s="120" t="s">
        <v>76</v>
      </c>
      <c r="J417" s="120" t="s">
        <v>86</v>
      </c>
      <c r="K417" s="120" t="s">
        <v>82</v>
      </c>
    </row>
    <row r="418" spans="1:11" x14ac:dyDescent="0.25">
      <c r="A418" s="120" t="s">
        <v>949</v>
      </c>
      <c r="B418" s="120" t="s">
        <v>950</v>
      </c>
      <c r="C418" s="120" t="s">
        <v>199</v>
      </c>
      <c r="D418" s="120" t="s">
        <v>274</v>
      </c>
      <c r="E418" s="120" t="s">
        <v>51</v>
      </c>
      <c r="F418" s="120" t="s">
        <v>76</v>
      </c>
      <c r="G418" s="120" t="s">
        <v>76</v>
      </c>
      <c r="H418" s="120" t="s">
        <v>76</v>
      </c>
      <c r="I418" s="120" t="s">
        <v>76</v>
      </c>
      <c r="J418" s="120" t="s">
        <v>86</v>
      </c>
      <c r="K418" s="120" t="s">
        <v>82</v>
      </c>
    </row>
    <row r="419" spans="1:11" x14ac:dyDescent="0.25">
      <c r="A419" s="120" t="s">
        <v>951</v>
      </c>
      <c r="B419" s="120" t="s">
        <v>952</v>
      </c>
      <c r="C419" s="120" t="s">
        <v>199</v>
      </c>
      <c r="D419" s="120" t="s">
        <v>274</v>
      </c>
      <c r="E419" s="120" t="s">
        <v>51</v>
      </c>
      <c r="F419" s="120" t="s">
        <v>76</v>
      </c>
      <c r="G419" s="120" t="s">
        <v>76</v>
      </c>
      <c r="H419" s="120" t="s">
        <v>76</v>
      </c>
      <c r="I419" s="120" t="s">
        <v>76</v>
      </c>
      <c r="J419" s="120" t="s">
        <v>86</v>
      </c>
      <c r="K419" s="120" t="s">
        <v>185</v>
      </c>
    </row>
    <row r="420" spans="1:11" x14ac:dyDescent="0.25">
      <c r="A420" s="120" t="s">
        <v>953</v>
      </c>
      <c r="B420" s="120" t="s">
        <v>954</v>
      </c>
      <c r="C420" s="120" t="s">
        <v>199</v>
      </c>
      <c r="D420" s="120" t="s">
        <v>274</v>
      </c>
      <c r="E420" s="120" t="s">
        <v>51</v>
      </c>
      <c r="F420" s="120" t="s">
        <v>76</v>
      </c>
      <c r="G420" s="120" t="s">
        <v>76</v>
      </c>
      <c r="H420" s="120" t="s">
        <v>76</v>
      </c>
      <c r="I420" s="120" t="s">
        <v>76</v>
      </c>
      <c r="J420" s="120" t="s">
        <v>86</v>
      </c>
      <c r="K420" s="120" t="s">
        <v>185</v>
      </c>
    </row>
    <row r="421" spans="1:11" x14ac:dyDescent="0.25">
      <c r="A421" s="120" t="s">
        <v>955</v>
      </c>
      <c r="B421" s="120" t="s">
        <v>956</v>
      </c>
      <c r="C421" s="120" t="s">
        <v>199</v>
      </c>
      <c r="D421" s="120" t="s">
        <v>274</v>
      </c>
      <c r="E421" s="120" t="s">
        <v>51</v>
      </c>
      <c r="F421" s="120" t="s">
        <v>76</v>
      </c>
      <c r="G421" s="120" t="s">
        <v>76</v>
      </c>
      <c r="H421" s="120" t="s">
        <v>76</v>
      </c>
      <c r="I421" s="120" t="s">
        <v>76</v>
      </c>
      <c r="J421" s="120" t="s">
        <v>86</v>
      </c>
      <c r="K421" s="120" t="s">
        <v>82</v>
      </c>
    </row>
    <row r="422" spans="1:11" x14ac:dyDescent="0.25">
      <c r="A422" s="120" t="s">
        <v>957</v>
      </c>
      <c r="B422" s="120" t="s">
        <v>958</v>
      </c>
      <c r="C422" s="120" t="s">
        <v>199</v>
      </c>
      <c r="D422" s="120" t="s">
        <v>274</v>
      </c>
      <c r="E422" s="120" t="s">
        <v>51</v>
      </c>
      <c r="F422" s="120" t="s">
        <v>76</v>
      </c>
      <c r="G422" s="120" t="s">
        <v>76</v>
      </c>
      <c r="H422" s="120" t="s">
        <v>76</v>
      </c>
      <c r="I422" s="120" t="s">
        <v>76</v>
      </c>
      <c r="J422" s="120" t="s">
        <v>959</v>
      </c>
      <c r="K422" s="120" t="s">
        <v>82</v>
      </c>
    </row>
    <row r="423" spans="1:11" x14ac:dyDescent="0.25">
      <c r="A423" s="120" t="s">
        <v>960</v>
      </c>
      <c r="B423" s="120" t="s">
        <v>961</v>
      </c>
      <c r="C423" s="120" t="s">
        <v>199</v>
      </c>
      <c r="D423" s="120" t="s">
        <v>274</v>
      </c>
      <c r="E423" s="120" t="s">
        <v>51</v>
      </c>
      <c r="F423" s="120" t="s">
        <v>76</v>
      </c>
      <c r="G423" s="120" t="s">
        <v>76</v>
      </c>
      <c r="H423" s="120" t="s">
        <v>76</v>
      </c>
      <c r="I423" s="120" t="s">
        <v>76</v>
      </c>
      <c r="J423" s="120" t="s">
        <v>184</v>
      </c>
      <c r="K423" s="120" t="s">
        <v>82</v>
      </c>
    </row>
    <row r="424" spans="1:11" x14ac:dyDescent="0.25">
      <c r="A424" s="120" t="s">
        <v>962</v>
      </c>
      <c r="B424" s="120" t="s">
        <v>963</v>
      </c>
      <c r="C424" s="120" t="s">
        <v>199</v>
      </c>
      <c r="D424" s="120" t="s">
        <v>274</v>
      </c>
      <c r="E424" s="120" t="s">
        <v>51</v>
      </c>
      <c r="F424" s="120" t="s">
        <v>76</v>
      </c>
      <c r="G424" s="120" t="s">
        <v>76</v>
      </c>
      <c r="H424" s="120" t="s">
        <v>76</v>
      </c>
      <c r="I424" s="120" t="s">
        <v>76</v>
      </c>
      <c r="J424" s="120" t="s">
        <v>86</v>
      </c>
      <c r="K424" s="120" t="s">
        <v>185</v>
      </c>
    </row>
    <row r="425" spans="1:11" x14ac:dyDescent="0.25">
      <c r="A425" s="120" t="s">
        <v>964</v>
      </c>
      <c r="B425" s="120" t="s">
        <v>965</v>
      </c>
      <c r="C425" s="120" t="s">
        <v>199</v>
      </c>
      <c r="D425" s="120" t="s">
        <v>274</v>
      </c>
      <c r="E425" s="120" t="s">
        <v>51</v>
      </c>
      <c r="F425" s="120" t="s">
        <v>76</v>
      </c>
      <c r="G425" s="120" t="s">
        <v>76</v>
      </c>
      <c r="H425" s="120" t="s">
        <v>76</v>
      </c>
      <c r="I425" s="120" t="s">
        <v>76</v>
      </c>
      <c r="J425" s="120" t="s">
        <v>86</v>
      </c>
      <c r="K425" s="120" t="s">
        <v>82</v>
      </c>
    </row>
    <row r="426" spans="1:11" x14ac:dyDescent="0.25">
      <c r="A426" s="120" t="s">
        <v>966</v>
      </c>
      <c r="B426" s="120" t="s">
        <v>967</v>
      </c>
      <c r="C426" s="120" t="s">
        <v>199</v>
      </c>
      <c r="D426" s="120" t="s">
        <v>274</v>
      </c>
      <c r="E426" s="120" t="s">
        <v>51</v>
      </c>
      <c r="F426" s="120" t="s">
        <v>76</v>
      </c>
      <c r="G426" s="120" t="s">
        <v>76</v>
      </c>
      <c r="H426" s="120" t="s">
        <v>76</v>
      </c>
      <c r="I426" s="120" t="s">
        <v>76</v>
      </c>
      <c r="J426" s="120" t="s">
        <v>81</v>
      </c>
      <c r="K426" s="120" t="s">
        <v>82</v>
      </c>
    </row>
    <row r="427" spans="1:11" x14ac:dyDescent="0.25">
      <c r="A427" s="120" t="s">
        <v>968</v>
      </c>
      <c r="B427" s="120" t="s">
        <v>969</v>
      </c>
      <c r="C427" s="120" t="s">
        <v>199</v>
      </c>
      <c r="D427" s="120" t="s">
        <v>274</v>
      </c>
      <c r="E427" s="120" t="s">
        <v>51</v>
      </c>
      <c r="F427" s="120" t="s">
        <v>76</v>
      </c>
      <c r="G427" s="120" t="s">
        <v>76</v>
      </c>
      <c r="H427" s="120" t="s">
        <v>76</v>
      </c>
      <c r="I427" s="120" t="s">
        <v>76</v>
      </c>
      <c r="J427" s="120" t="s">
        <v>86</v>
      </c>
      <c r="K427" s="120" t="s">
        <v>185</v>
      </c>
    </row>
    <row r="428" spans="1:11" x14ac:dyDescent="0.25">
      <c r="A428" s="120" t="s">
        <v>970</v>
      </c>
      <c r="B428" s="120" t="s">
        <v>971</v>
      </c>
      <c r="C428" s="120" t="s">
        <v>199</v>
      </c>
      <c r="D428" s="120" t="s">
        <v>274</v>
      </c>
      <c r="E428" s="120" t="s">
        <v>51</v>
      </c>
      <c r="F428" s="120" t="s">
        <v>76</v>
      </c>
      <c r="G428" s="120" t="s">
        <v>76</v>
      </c>
      <c r="H428" s="120" t="s">
        <v>76</v>
      </c>
      <c r="I428" s="120" t="s">
        <v>76</v>
      </c>
      <c r="J428" s="120" t="s">
        <v>86</v>
      </c>
      <c r="K428" s="120" t="s">
        <v>82</v>
      </c>
    </row>
    <row r="429" spans="1:11" x14ac:dyDescent="0.25">
      <c r="A429" s="120" t="s">
        <v>972</v>
      </c>
      <c r="B429" s="120" t="s">
        <v>973</v>
      </c>
      <c r="C429" s="120" t="s">
        <v>199</v>
      </c>
      <c r="D429" s="120" t="s">
        <v>274</v>
      </c>
      <c r="E429" s="120" t="s">
        <v>51</v>
      </c>
      <c r="F429" s="120" t="s">
        <v>76</v>
      </c>
      <c r="G429" s="120" t="s">
        <v>76</v>
      </c>
      <c r="H429" s="120" t="s">
        <v>76</v>
      </c>
      <c r="I429" s="120" t="s">
        <v>76</v>
      </c>
      <c r="J429" s="120" t="s">
        <v>86</v>
      </c>
      <c r="K429" s="120" t="s">
        <v>82</v>
      </c>
    </row>
    <row r="430" spans="1:11" x14ac:dyDescent="0.25">
      <c r="A430" s="120" t="s">
        <v>974</v>
      </c>
      <c r="B430" s="120" t="s">
        <v>975</v>
      </c>
      <c r="C430" s="120" t="s">
        <v>199</v>
      </c>
      <c r="D430" s="120" t="s">
        <v>274</v>
      </c>
      <c r="E430" s="120" t="s">
        <v>51</v>
      </c>
      <c r="F430" s="120" t="s">
        <v>76</v>
      </c>
      <c r="G430" s="120" t="s">
        <v>76</v>
      </c>
      <c r="H430" s="120" t="s">
        <v>76</v>
      </c>
      <c r="I430" s="120" t="s">
        <v>76</v>
      </c>
      <c r="J430" s="120" t="s">
        <v>86</v>
      </c>
      <c r="K430" s="120" t="s">
        <v>82</v>
      </c>
    </row>
    <row r="431" spans="1:11" x14ac:dyDescent="0.25">
      <c r="A431" s="120" t="s">
        <v>976</v>
      </c>
      <c r="B431" s="120" t="s">
        <v>977</v>
      </c>
      <c r="C431" s="120" t="s">
        <v>199</v>
      </c>
      <c r="D431" s="120" t="s">
        <v>274</v>
      </c>
      <c r="E431" s="120" t="s">
        <v>51</v>
      </c>
      <c r="F431" s="120" t="s">
        <v>76</v>
      </c>
      <c r="G431" s="120" t="s">
        <v>76</v>
      </c>
      <c r="H431" s="120" t="s">
        <v>76</v>
      </c>
      <c r="I431" s="120" t="s">
        <v>76</v>
      </c>
      <c r="J431" s="120" t="s">
        <v>81</v>
      </c>
      <c r="K431" s="120" t="s">
        <v>82</v>
      </c>
    </row>
    <row r="432" spans="1:11" x14ac:dyDescent="0.25">
      <c r="A432" s="120" t="s">
        <v>978</v>
      </c>
      <c r="B432" s="120" t="s">
        <v>979</v>
      </c>
      <c r="C432" s="120" t="s">
        <v>199</v>
      </c>
      <c r="D432" s="120" t="s">
        <v>274</v>
      </c>
      <c r="E432" s="120" t="s">
        <v>51</v>
      </c>
      <c r="F432" s="120" t="s">
        <v>76</v>
      </c>
      <c r="G432" s="120" t="s">
        <v>76</v>
      </c>
      <c r="H432" s="120" t="s">
        <v>76</v>
      </c>
      <c r="I432" s="120" t="s">
        <v>76</v>
      </c>
      <c r="J432" s="120" t="s">
        <v>980</v>
      </c>
      <c r="K432" s="120" t="s">
        <v>82</v>
      </c>
    </row>
    <row r="433" spans="1:11" x14ac:dyDescent="0.25">
      <c r="A433" s="120" t="s">
        <v>981</v>
      </c>
      <c r="B433" s="120" t="s">
        <v>982</v>
      </c>
      <c r="C433" s="120" t="s">
        <v>199</v>
      </c>
      <c r="D433" s="120" t="s">
        <v>274</v>
      </c>
      <c r="E433" s="120" t="s">
        <v>51</v>
      </c>
      <c r="F433" s="120" t="s">
        <v>76</v>
      </c>
      <c r="G433" s="120" t="s">
        <v>76</v>
      </c>
      <c r="H433" s="120" t="s">
        <v>76</v>
      </c>
      <c r="I433" s="120" t="s">
        <v>76</v>
      </c>
      <c r="J433" s="120" t="s">
        <v>96</v>
      </c>
      <c r="K433" s="120" t="s">
        <v>82</v>
      </c>
    </row>
    <row r="434" spans="1:11" x14ac:dyDescent="0.25">
      <c r="A434" s="120" t="s">
        <v>983</v>
      </c>
      <c r="B434" s="120" t="s">
        <v>984</v>
      </c>
      <c r="C434" s="120" t="s">
        <v>199</v>
      </c>
      <c r="D434" s="120" t="s">
        <v>274</v>
      </c>
      <c r="E434" s="120" t="s">
        <v>51</v>
      </c>
      <c r="F434" s="120" t="s">
        <v>76</v>
      </c>
      <c r="G434" s="120" t="s">
        <v>76</v>
      </c>
      <c r="H434" s="120" t="s">
        <v>76</v>
      </c>
      <c r="I434" s="120" t="s">
        <v>76</v>
      </c>
      <c r="J434" s="120" t="s">
        <v>86</v>
      </c>
      <c r="K434" s="120" t="s">
        <v>82</v>
      </c>
    </row>
    <row r="435" spans="1:11" x14ac:dyDescent="0.25">
      <c r="A435" s="120" t="s">
        <v>985</v>
      </c>
      <c r="B435" s="120" t="s">
        <v>986</v>
      </c>
      <c r="C435" s="120" t="s">
        <v>199</v>
      </c>
      <c r="D435" s="120" t="s">
        <v>274</v>
      </c>
      <c r="E435" s="120" t="s">
        <v>51</v>
      </c>
      <c r="F435" s="120" t="s">
        <v>76</v>
      </c>
      <c r="G435" s="120" t="s">
        <v>76</v>
      </c>
      <c r="H435" s="120" t="s">
        <v>76</v>
      </c>
      <c r="I435" s="120" t="s">
        <v>76</v>
      </c>
      <c r="J435" s="120" t="s">
        <v>184</v>
      </c>
      <c r="K435" s="120" t="s">
        <v>82</v>
      </c>
    </row>
    <row r="436" spans="1:11" x14ac:dyDescent="0.25">
      <c r="A436" s="120" t="s">
        <v>987</v>
      </c>
      <c r="B436" s="120" t="s">
        <v>988</v>
      </c>
      <c r="C436" s="120" t="s">
        <v>199</v>
      </c>
      <c r="D436" s="120" t="s">
        <v>274</v>
      </c>
      <c r="E436" s="120" t="s">
        <v>51</v>
      </c>
      <c r="F436" s="120" t="s">
        <v>76</v>
      </c>
      <c r="G436" s="120" t="s">
        <v>76</v>
      </c>
      <c r="H436" s="120" t="s">
        <v>76</v>
      </c>
      <c r="I436" s="120" t="s">
        <v>76</v>
      </c>
      <c r="J436" s="120" t="s">
        <v>184</v>
      </c>
      <c r="K436" s="120" t="s">
        <v>82</v>
      </c>
    </row>
    <row r="437" spans="1:11" x14ac:dyDescent="0.25">
      <c r="A437" s="120" t="s">
        <v>989</v>
      </c>
      <c r="B437" s="120" t="s">
        <v>990</v>
      </c>
      <c r="C437" s="120" t="s">
        <v>199</v>
      </c>
      <c r="D437" s="120" t="s">
        <v>274</v>
      </c>
      <c r="E437" s="120" t="s">
        <v>51</v>
      </c>
      <c r="F437" s="120" t="s">
        <v>76</v>
      </c>
      <c r="G437" s="120" t="s">
        <v>76</v>
      </c>
      <c r="H437" s="120" t="s">
        <v>76</v>
      </c>
      <c r="I437" s="120" t="s">
        <v>76</v>
      </c>
      <c r="J437" s="120" t="s">
        <v>184</v>
      </c>
      <c r="K437" s="120" t="s">
        <v>82</v>
      </c>
    </row>
    <row r="438" spans="1:11" x14ac:dyDescent="0.25">
      <c r="A438" s="120" t="s">
        <v>991</v>
      </c>
      <c r="B438" s="120" t="s">
        <v>992</v>
      </c>
      <c r="C438" s="120" t="s">
        <v>199</v>
      </c>
      <c r="D438" s="120" t="s">
        <v>274</v>
      </c>
      <c r="E438" s="120" t="s">
        <v>51</v>
      </c>
      <c r="F438" s="120" t="s">
        <v>76</v>
      </c>
      <c r="G438" s="120" t="s">
        <v>76</v>
      </c>
      <c r="H438" s="120" t="s">
        <v>76</v>
      </c>
      <c r="I438" s="120" t="s">
        <v>76</v>
      </c>
      <c r="J438" s="120" t="s">
        <v>163</v>
      </c>
      <c r="K438" s="120" t="s">
        <v>82</v>
      </c>
    </row>
    <row r="439" spans="1:11" x14ac:dyDescent="0.25">
      <c r="A439" s="120" t="s">
        <v>993</v>
      </c>
      <c r="B439" s="120" t="s">
        <v>994</v>
      </c>
      <c r="C439" s="120" t="s">
        <v>199</v>
      </c>
      <c r="D439" s="120" t="s">
        <v>274</v>
      </c>
      <c r="E439" s="120" t="s">
        <v>51</v>
      </c>
      <c r="F439" s="120" t="s">
        <v>76</v>
      </c>
      <c r="G439" s="120" t="s">
        <v>76</v>
      </c>
      <c r="H439" s="120" t="s">
        <v>76</v>
      </c>
      <c r="I439" s="120" t="s">
        <v>76</v>
      </c>
      <c r="J439" s="120" t="s">
        <v>86</v>
      </c>
      <c r="K439" s="120" t="s">
        <v>82</v>
      </c>
    </row>
    <row r="440" spans="1:11" x14ac:dyDescent="0.25">
      <c r="A440" s="120" t="s">
        <v>995</v>
      </c>
      <c r="B440" s="120" t="s">
        <v>996</v>
      </c>
      <c r="C440" s="120" t="s">
        <v>199</v>
      </c>
      <c r="D440" s="120" t="s">
        <v>274</v>
      </c>
      <c r="E440" s="120" t="s">
        <v>51</v>
      </c>
      <c r="F440" s="120" t="s">
        <v>76</v>
      </c>
      <c r="G440" s="120" t="s">
        <v>76</v>
      </c>
      <c r="H440" s="120" t="s">
        <v>76</v>
      </c>
      <c r="I440" s="120" t="s">
        <v>76</v>
      </c>
      <c r="J440" s="120" t="s">
        <v>86</v>
      </c>
      <c r="K440" s="120" t="s">
        <v>82</v>
      </c>
    </row>
    <row r="441" spans="1:11" x14ac:dyDescent="0.25">
      <c r="A441" s="120" t="s">
        <v>997</v>
      </c>
      <c r="B441" s="120" t="s">
        <v>998</v>
      </c>
      <c r="C441" s="120" t="s">
        <v>199</v>
      </c>
      <c r="D441" s="120" t="s">
        <v>274</v>
      </c>
      <c r="E441" s="120" t="s">
        <v>51</v>
      </c>
      <c r="F441" s="120" t="s">
        <v>76</v>
      </c>
      <c r="G441" s="120" t="s">
        <v>76</v>
      </c>
      <c r="H441" s="120" t="s">
        <v>76</v>
      </c>
      <c r="I441" s="120" t="s">
        <v>76</v>
      </c>
      <c r="J441" s="120" t="s">
        <v>86</v>
      </c>
      <c r="K441" s="120" t="s">
        <v>82</v>
      </c>
    </row>
    <row r="442" spans="1:11" x14ac:dyDescent="0.25">
      <c r="A442" s="120" t="s">
        <v>999</v>
      </c>
      <c r="B442" s="120" t="s">
        <v>1000</v>
      </c>
      <c r="C442" s="120" t="s">
        <v>199</v>
      </c>
      <c r="D442" s="120" t="s">
        <v>274</v>
      </c>
      <c r="E442" s="120" t="s">
        <v>51</v>
      </c>
      <c r="F442" s="120" t="s">
        <v>76</v>
      </c>
      <c r="G442" s="120" t="s">
        <v>76</v>
      </c>
      <c r="H442" s="120" t="s">
        <v>76</v>
      </c>
      <c r="I442" s="120" t="s">
        <v>76</v>
      </c>
      <c r="J442" s="120" t="s">
        <v>86</v>
      </c>
      <c r="K442" s="120" t="s">
        <v>82</v>
      </c>
    </row>
    <row r="443" spans="1:11" x14ac:dyDescent="0.25">
      <c r="A443" s="120" t="s">
        <v>1001</v>
      </c>
      <c r="B443" s="120" t="s">
        <v>1002</v>
      </c>
      <c r="C443" s="120" t="s">
        <v>199</v>
      </c>
      <c r="D443" s="120" t="s">
        <v>274</v>
      </c>
      <c r="E443" s="120" t="s">
        <v>51</v>
      </c>
      <c r="F443" s="120" t="s">
        <v>76</v>
      </c>
      <c r="G443" s="120" t="s">
        <v>76</v>
      </c>
      <c r="H443" s="120" t="s">
        <v>76</v>
      </c>
      <c r="I443" s="120" t="s">
        <v>76</v>
      </c>
      <c r="J443" s="120" t="s">
        <v>86</v>
      </c>
      <c r="K443" s="120" t="s">
        <v>82</v>
      </c>
    </row>
    <row r="444" spans="1:11" x14ac:dyDescent="0.25">
      <c r="A444" s="120" t="s">
        <v>1003</v>
      </c>
      <c r="B444" s="120" t="s">
        <v>1004</v>
      </c>
      <c r="C444" s="120" t="s">
        <v>199</v>
      </c>
      <c r="D444" s="120" t="s">
        <v>274</v>
      </c>
      <c r="E444" s="120" t="s">
        <v>51</v>
      </c>
      <c r="F444" s="120" t="s">
        <v>76</v>
      </c>
      <c r="G444" s="120" t="s">
        <v>76</v>
      </c>
      <c r="H444" s="120" t="s">
        <v>76</v>
      </c>
      <c r="I444" s="120" t="s">
        <v>76</v>
      </c>
      <c r="J444" s="120" t="s">
        <v>86</v>
      </c>
      <c r="K444" s="120" t="s">
        <v>82</v>
      </c>
    </row>
    <row r="445" spans="1:11" x14ac:dyDescent="0.25">
      <c r="A445" s="120" t="s">
        <v>1005</v>
      </c>
      <c r="B445" s="120" t="s">
        <v>1006</v>
      </c>
      <c r="C445" s="120" t="s">
        <v>199</v>
      </c>
      <c r="D445" s="120" t="s">
        <v>274</v>
      </c>
      <c r="E445" s="120" t="s">
        <v>51</v>
      </c>
      <c r="F445" s="120" t="s">
        <v>76</v>
      </c>
      <c r="G445" s="120" t="s">
        <v>76</v>
      </c>
      <c r="H445" s="120" t="s">
        <v>76</v>
      </c>
      <c r="I445" s="120" t="s">
        <v>76</v>
      </c>
      <c r="J445" s="120" t="s">
        <v>86</v>
      </c>
      <c r="K445" s="120" t="s">
        <v>82</v>
      </c>
    </row>
    <row r="446" spans="1:11" x14ac:dyDescent="0.25">
      <c r="A446" s="120" t="s">
        <v>1007</v>
      </c>
      <c r="B446" s="120" t="s">
        <v>1008</v>
      </c>
      <c r="C446" s="120" t="s">
        <v>199</v>
      </c>
      <c r="D446" s="120" t="s">
        <v>274</v>
      </c>
      <c r="E446" s="120" t="s">
        <v>51</v>
      </c>
      <c r="F446" s="120" t="s">
        <v>76</v>
      </c>
      <c r="G446" s="120" t="s">
        <v>76</v>
      </c>
      <c r="H446" s="120" t="s">
        <v>76</v>
      </c>
      <c r="I446" s="120" t="s">
        <v>76</v>
      </c>
      <c r="J446" s="120" t="s">
        <v>184</v>
      </c>
      <c r="K446" s="120" t="s">
        <v>82</v>
      </c>
    </row>
    <row r="447" spans="1:11" x14ac:dyDescent="0.25">
      <c r="A447" s="120" t="s">
        <v>1009</v>
      </c>
      <c r="B447" s="120" t="s">
        <v>1010</v>
      </c>
      <c r="C447" s="120" t="s">
        <v>199</v>
      </c>
      <c r="D447" s="120" t="s">
        <v>274</v>
      </c>
      <c r="E447" s="120" t="s">
        <v>51</v>
      </c>
      <c r="F447" s="120" t="s">
        <v>76</v>
      </c>
      <c r="G447" s="120" t="s">
        <v>76</v>
      </c>
      <c r="H447" s="120" t="s">
        <v>76</v>
      </c>
      <c r="I447" s="120" t="s">
        <v>76</v>
      </c>
      <c r="J447" s="120" t="s">
        <v>96</v>
      </c>
      <c r="K447" s="120" t="s">
        <v>82</v>
      </c>
    </row>
    <row r="448" spans="1:11" x14ac:dyDescent="0.25">
      <c r="A448" s="120" t="s">
        <v>1011</v>
      </c>
      <c r="B448" s="120" t="s">
        <v>1012</v>
      </c>
      <c r="C448" s="120" t="s">
        <v>199</v>
      </c>
      <c r="D448" s="120" t="s">
        <v>274</v>
      </c>
      <c r="E448" s="120" t="s">
        <v>51</v>
      </c>
      <c r="F448" s="120" t="s">
        <v>76</v>
      </c>
      <c r="G448" s="120" t="s">
        <v>76</v>
      </c>
      <c r="H448" s="120" t="s">
        <v>76</v>
      </c>
      <c r="I448" s="120" t="s">
        <v>76</v>
      </c>
      <c r="J448" s="120" t="s">
        <v>86</v>
      </c>
      <c r="K448" s="120" t="s">
        <v>82</v>
      </c>
    </row>
    <row r="449" spans="1:11" x14ac:dyDescent="0.25">
      <c r="A449" s="120" t="s">
        <v>1013</v>
      </c>
      <c r="B449" s="120" t="s">
        <v>1014</v>
      </c>
      <c r="C449" s="120" t="s">
        <v>199</v>
      </c>
      <c r="D449" s="120" t="s">
        <v>274</v>
      </c>
      <c r="E449" s="120" t="s">
        <v>51</v>
      </c>
      <c r="F449" s="120" t="s">
        <v>76</v>
      </c>
      <c r="G449" s="120" t="s">
        <v>76</v>
      </c>
      <c r="H449" s="120" t="s">
        <v>76</v>
      </c>
      <c r="I449" s="120" t="s">
        <v>76</v>
      </c>
      <c r="J449" s="120" t="s">
        <v>86</v>
      </c>
      <c r="K449" s="120" t="s">
        <v>82</v>
      </c>
    </row>
    <row r="450" spans="1:11" x14ac:dyDescent="0.25">
      <c r="A450" s="120" t="s">
        <v>1015</v>
      </c>
      <c r="B450" s="120" t="s">
        <v>1016</v>
      </c>
      <c r="C450" s="120" t="s">
        <v>199</v>
      </c>
      <c r="D450" s="120" t="s">
        <v>274</v>
      </c>
      <c r="E450" s="120" t="s">
        <v>51</v>
      </c>
      <c r="F450" s="120" t="s">
        <v>76</v>
      </c>
      <c r="G450" s="120" t="s">
        <v>76</v>
      </c>
      <c r="H450" s="120" t="s">
        <v>76</v>
      </c>
      <c r="I450" s="120" t="s">
        <v>76</v>
      </c>
      <c r="J450" s="120" t="s">
        <v>86</v>
      </c>
      <c r="K450" s="120" t="s">
        <v>82</v>
      </c>
    </row>
    <row r="451" spans="1:11" x14ac:dyDescent="0.25">
      <c r="A451" s="120" t="s">
        <v>1017</v>
      </c>
      <c r="B451" s="120" t="s">
        <v>1018</v>
      </c>
      <c r="C451" s="120" t="s">
        <v>199</v>
      </c>
      <c r="D451" s="120" t="s">
        <v>274</v>
      </c>
      <c r="E451" s="120" t="s">
        <v>51</v>
      </c>
      <c r="F451" s="120" t="s">
        <v>76</v>
      </c>
      <c r="G451" s="120" t="s">
        <v>76</v>
      </c>
      <c r="H451" s="120" t="s">
        <v>76</v>
      </c>
      <c r="I451" s="120" t="s">
        <v>76</v>
      </c>
      <c r="J451" s="120" t="s">
        <v>86</v>
      </c>
      <c r="K451" s="120" t="s">
        <v>82</v>
      </c>
    </row>
    <row r="452" spans="1:11" x14ac:dyDescent="0.25">
      <c r="A452" s="120" t="s">
        <v>1019</v>
      </c>
      <c r="B452" s="120" t="s">
        <v>1020</v>
      </c>
      <c r="C452" s="120" t="s">
        <v>199</v>
      </c>
      <c r="D452" s="120" t="s">
        <v>274</v>
      </c>
      <c r="E452" s="120" t="s">
        <v>51</v>
      </c>
      <c r="F452" s="120" t="s">
        <v>76</v>
      </c>
      <c r="G452" s="120" t="s">
        <v>76</v>
      </c>
      <c r="H452" s="120" t="s">
        <v>76</v>
      </c>
      <c r="I452" s="120" t="s">
        <v>76</v>
      </c>
      <c r="J452" s="120" t="s">
        <v>86</v>
      </c>
      <c r="K452" s="120" t="s">
        <v>82</v>
      </c>
    </row>
    <row r="453" spans="1:11" x14ac:dyDescent="0.25">
      <c r="A453" s="120" t="s">
        <v>1021</v>
      </c>
      <c r="B453" s="120" t="s">
        <v>1022</v>
      </c>
      <c r="C453" s="120" t="s">
        <v>199</v>
      </c>
      <c r="D453" s="120" t="s">
        <v>274</v>
      </c>
      <c r="E453" s="120" t="s">
        <v>51</v>
      </c>
      <c r="F453" s="120" t="s">
        <v>76</v>
      </c>
      <c r="G453" s="120" t="s">
        <v>76</v>
      </c>
      <c r="H453" s="120" t="s">
        <v>76</v>
      </c>
      <c r="I453" s="120" t="s">
        <v>76</v>
      </c>
      <c r="J453" s="120" t="s">
        <v>86</v>
      </c>
      <c r="K453" s="120" t="s">
        <v>82</v>
      </c>
    </row>
    <row r="454" spans="1:11" x14ac:dyDescent="0.25">
      <c r="A454" s="120" t="s">
        <v>1023</v>
      </c>
      <c r="B454" s="120" t="s">
        <v>1024</v>
      </c>
      <c r="C454" s="120" t="s">
        <v>199</v>
      </c>
      <c r="D454" s="120" t="s">
        <v>274</v>
      </c>
      <c r="E454" s="120" t="s">
        <v>51</v>
      </c>
      <c r="F454" s="120" t="s">
        <v>76</v>
      </c>
      <c r="G454" s="120" t="s">
        <v>76</v>
      </c>
      <c r="H454" s="120" t="s">
        <v>76</v>
      </c>
      <c r="I454" s="120" t="s">
        <v>76</v>
      </c>
      <c r="J454" s="120" t="s">
        <v>86</v>
      </c>
      <c r="K454" s="120" t="s">
        <v>82</v>
      </c>
    </row>
    <row r="455" spans="1:11" x14ac:dyDescent="0.25">
      <c r="A455" s="120" t="s">
        <v>1025</v>
      </c>
      <c r="B455" s="120" t="s">
        <v>1026</v>
      </c>
      <c r="C455" s="120" t="s">
        <v>199</v>
      </c>
      <c r="D455" s="120" t="s">
        <v>274</v>
      </c>
      <c r="E455" s="120" t="s">
        <v>51</v>
      </c>
      <c r="F455" s="120" t="s">
        <v>76</v>
      </c>
      <c r="G455" s="120" t="s">
        <v>76</v>
      </c>
      <c r="H455" s="120" t="s">
        <v>76</v>
      </c>
      <c r="I455" s="120" t="s">
        <v>76</v>
      </c>
      <c r="J455" s="120" t="s">
        <v>96</v>
      </c>
      <c r="K455" s="120" t="s">
        <v>82</v>
      </c>
    </row>
    <row r="456" spans="1:11" x14ac:dyDescent="0.25">
      <c r="A456" s="120" t="s">
        <v>1027</v>
      </c>
      <c r="B456" s="120" t="s">
        <v>1028</v>
      </c>
      <c r="C456" s="120" t="s">
        <v>199</v>
      </c>
      <c r="D456" s="120" t="s">
        <v>274</v>
      </c>
      <c r="E456" s="120" t="s">
        <v>51</v>
      </c>
      <c r="F456" s="120" t="s">
        <v>76</v>
      </c>
      <c r="G456" s="120" t="s">
        <v>76</v>
      </c>
      <c r="H456" s="120" t="s">
        <v>76</v>
      </c>
      <c r="I456" s="120" t="s">
        <v>76</v>
      </c>
      <c r="J456" s="120" t="s">
        <v>96</v>
      </c>
      <c r="K456" s="120" t="s">
        <v>82</v>
      </c>
    </row>
    <row r="457" spans="1:11" x14ac:dyDescent="0.25">
      <c r="A457" s="120" t="s">
        <v>1029</v>
      </c>
      <c r="B457" s="120" t="s">
        <v>1030</v>
      </c>
      <c r="C457" s="120" t="s">
        <v>199</v>
      </c>
      <c r="D457" s="120" t="s">
        <v>274</v>
      </c>
      <c r="E457" s="120" t="s">
        <v>51</v>
      </c>
      <c r="F457" s="120" t="s">
        <v>76</v>
      </c>
      <c r="G457" s="120" t="s">
        <v>76</v>
      </c>
      <c r="H457" s="120" t="s">
        <v>76</v>
      </c>
      <c r="I457" s="120" t="s">
        <v>76</v>
      </c>
      <c r="J457" s="120" t="s">
        <v>96</v>
      </c>
      <c r="K457" s="120" t="s">
        <v>82</v>
      </c>
    </row>
    <row r="458" spans="1:11" x14ac:dyDescent="0.25">
      <c r="A458" s="120" t="s">
        <v>1031</v>
      </c>
      <c r="B458" s="120" t="s">
        <v>1032</v>
      </c>
      <c r="C458" s="120" t="s">
        <v>199</v>
      </c>
      <c r="D458" s="120" t="s">
        <v>274</v>
      </c>
      <c r="E458" s="120" t="s">
        <v>51</v>
      </c>
      <c r="F458" s="120" t="s">
        <v>76</v>
      </c>
      <c r="G458" s="120" t="s">
        <v>76</v>
      </c>
      <c r="H458" s="120" t="s">
        <v>76</v>
      </c>
      <c r="I458" s="120" t="s">
        <v>76</v>
      </c>
      <c r="J458" s="120" t="s">
        <v>86</v>
      </c>
      <c r="K458" s="120" t="s">
        <v>82</v>
      </c>
    </row>
    <row r="459" spans="1:11" x14ac:dyDescent="0.25">
      <c r="A459" s="120" t="s">
        <v>1033</v>
      </c>
      <c r="B459" s="120" t="s">
        <v>1034</v>
      </c>
      <c r="C459" s="120" t="s">
        <v>199</v>
      </c>
      <c r="D459" s="120" t="s">
        <v>274</v>
      </c>
      <c r="E459" s="120" t="s">
        <v>51</v>
      </c>
      <c r="F459" s="120" t="s">
        <v>76</v>
      </c>
      <c r="G459" s="120" t="s">
        <v>76</v>
      </c>
      <c r="H459" s="120" t="s">
        <v>76</v>
      </c>
      <c r="I459" s="120" t="s">
        <v>76</v>
      </c>
      <c r="J459" s="120" t="s">
        <v>96</v>
      </c>
      <c r="K459" s="120" t="s">
        <v>82</v>
      </c>
    </row>
    <row r="460" spans="1:11" x14ac:dyDescent="0.25">
      <c r="A460" s="120" t="s">
        <v>1035</v>
      </c>
      <c r="B460" s="120" t="s">
        <v>1036</v>
      </c>
      <c r="C460" s="120" t="s">
        <v>199</v>
      </c>
      <c r="D460" s="120" t="s">
        <v>274</v>
      </c>
      <c r="E460" s="120" t="s">
        <v>51</v>
      </c>
      <c r="F460" s="120" t="s">
        <v>76</v>
      </c>
      <c r="G460" s="120" t="s">
        <v>76</v>
      </c>
      <c r="H460" s="120" t="s">
        <v>76</v>
      </c>
      <c r="I460" s="120" t="s">
        <v>76</v>
      </c>
      <c r="J460" s="120" t="s">
        <v>86</v>
      </c>
      <c r="K460" s="120" t="s">
        <v>82</v>
      </c>
    </row>
    <row r="461" spans="1:11" x14ac:dyDescent="0.25">
      <c r="A461" s="120" t="s">
        <v>1037</v>
      </c>
      <c r="B461" s="120" t="s">
        <v>1038</v>
      </c>
      <c r="C461" s="120" t="s">
        <v>199</v>
      </c>
      <c r="D461" s="120" t="s">
        <v>274</v>
      </c>
      <c r="E461" s="120" t="s">
        <v>51</v>
      </c>
      <c r="F461" s="120" t="s">
        <v>76</v>
      </c>
      <c r="G461" s="120" t="s">
        <v>76</v>
      </c>
      <c r="H461" s="120" t="s">
        <v>76</v>
      </c>
      <c r="I461" s="120" t="s">
        <v>76</v>
      </c>
      <c r="J461" s="120" t="s">
        <v>184</v>
      </c>
      <c r="K461" s="120" t="s">
        <v>82</v>
      </c>
    </row>
    <row r="462" spans="1:11" x14ac:dyDescent="0.25">
      <c r="A462" s="120" t="s">
        <v>1039</v>
      </c>
      <c r="B462" s="120" t="s">
        <v>1040</v>
      </c>
      <c r="C462" s="120" t="s">
        <v>199</v>
      </c>
      <c r="D462" s="120" t="s">
        <v>274</v>
      </c>
      <c r="E462" s="120" t="s">
        <v>51</v>
      </c>
      <c r="F462" s="120" t="s">
        <v>76</v>
      </c>
      <c r="G462" s="120" t="s">
        <v>76</v>
      </c>
      <c r="H462" s="120" t="s">
        <v>76</v>
      </c>
      <c r="I462" s="120" t="s">
        <v>76</v>
      </c>
      <c r="J462" s="120" t="s">
        <v>269</v>
      </c>
      <c r="K462" s="120" t="s">
        <v>185</v>
      </c>
    </row>
    <row r="463" spans="1:11" x14ac:dyDescent="0.25">
      <c r="A463" s="120" t="s">
        <v>1041</v>
      </c>
      <c r="B463" s="120" t="s">
        <v>1042</v>
      </c>
      <c r="C463" s="120" t="s">
        <v>199</v>
      </c>
      <c r="D463" s="120" t="s">
        <v>274</v>
      </c>
      <c r="E463" s="120" t="s">
        <v>51</v>
      </c>
      <c r="F463" s="120" t="s">
        <v>76</v>
      </c>
      <c r="G463" s="120" t="s">
        <v>76</v>
      </c>
      <c r="H463" s="120" t="s">
        <v>76</v>
      </c>
      <c r="I463" s="120" t="s">
        <v>76</v>
      </c>
      <c r="J463" s="120" t="s">
        <v>86</v>
      </c>
      <c r="K463" s="120" t="s">
        <v>185</v>
      </c>
    </row>
    <row r="464" spans="1:11" x14ac:dyDescent="0.25">
      <c r="A464" s="120" t="s">
        <v>1043</v>
      </c>
      <c r="B464" s="120" t="s">
        <v>1044</v>
      </c>
      <c r="C464" s="120" t="s">
        <v>199</v>
      </c>
      <c r="D464" s="120" t="s">
        <v>274</v>
      </c>
      <c r="E464" s="120" t="s">
        <v>51</v>
      </c>
      <c r="F464" s="120" t="s">
        <v>76</v>
      </c>
      <c r="G464" s="120" t="s">
        <v>76</v>
      </c>
      <c r="H464" s="120" t="s">
        <v>76</v>
      </c>
      <c r="I464" s="120" t="s">
        <v>76</v>
      </c>
      <c r="J464" s="120" t="s">
        <v>86</v>
      </c>
      <c r="K464" s="120" t="s">
        <v>82</v>
      </c>
    </row>
    <row r="465" spans="1:11" x14ac:dyDescent="0.25">
      <c r="A465" s="120" t="s">
        <v>1045</v>
      </c>
      <c r="B465" s="120" t="s">
        <v>1046</v>
      </c>
      <c r="C465" s="120" t="s">
        <v>199</v>
      </c>
      <c r="D465" s="120" t="s">
        <v>274</v>
      </c>
      <c r="E465" s="120" t="s">
        <v>51</v>
      </c>
      <c r="F465" s="120" t="s">
        <v>76</v>
      </c>
      <c r="G465" s="120" t="s">
        <v>76</v>
      </c>
      <c r="H465" s="120" t="s">
        <v>76</v>
      </c>
      <c r="I465" s="120" t="s">
        <v>76</v>
      </c>
      <c r="J465" s="120" t="s">
        <v>184</v>
      </c>
      <c r="K465" s="120" t="s">
        <v>82</v>
      </c>
    </row>
    <row r="466" spans="1:11" x14ac:dyDescent="0.25">
      <c r="A466" s="120" t="s">
        <v>1047</v>
      </c>
      <c r="B466" s="120" t="s">
        <v>1048</v>
      </c>
      <c r="C466" s="120" t="s">
        <v>199</v>
      </c>
      <c r="D466" s="120" t="s">
        <v>274</v>
      </c>
      <c r="E466" s="120" t="s">
        <v>51</v>
      </c>
      <c r="F466" s="120" t="s">
        <v>76</v>
      </c>
      <c r="G466" s="120" t="s">
        <v>76</v>
      </c>
      <c r="H466" s="120" t="s">
        <v>76</v>
      </c>
      <c r="I466" s="120" t="s">
        <v>76</v>
      </c>
      <c r="J466" s="120" t="s">
        <v>184</v>
      </c>
      <c r="K466" s="120" t="s">
        <v>82</v>
      </c>
    </row>
    <row r="467" spans="1:11" x14ac:dyDescent="0.25">
      <c r="A467" s="120" t="s">
        <v>1049</v>
      </c>
      <c r="B467" s="120" t="s">
        <v>1050</v>
      </c>
      <c r="C467" s="120" t="s">
        <v>177</v>
      </c>
      <c r="D467" s="120" t="s">
        <v>178</v>
      </c>
      <c r="E467" s="120" t="s">
        <v>51</v>
      </c>
      <c r="F467" s="120" t="s">
        <v>76</v>
      </c>
      <c r="G467" s="120" t="s">
        <v>76</v>
      </c>
      <c r="H467" s="120" t="s">
        <v>76</v>
      </c>
      <c r="I467" s="120" t="s">
        <v>76</v>
      </c>
      <c r="J467" s="120" t="s">
        <v>364</v>
      </c>
      <c r="K467" s="120" t="s">
        <v>82</v>
      </c>
    </row>
    <row r="468" spans="1:11" x14ac:dyDescent="0.25">
      <c r="A468" s="120" t="s">
        <v>1051</v>
      </c>
      <c r="B468" s="120" t="s">
        <v>1052</v>
      </c>
      <c r="C468" s="120" t="s">
        <v>177</v>
      </c>
      <c r="D468" s="120" t="s">
        <v>178</v>
      </c>
      <c r="E468" s="120" t="s">
        <v>51</v>
      </c>
      <c r="F468" s="120" t="s">
        <v>76</v>
      </c>
      <c r="G468" s="120" t="s">
        <v>76</v>
      </c>
      <c r="H468" s="120" t="s">
        <v>76</v>
      </c>
      <c r="I468" s="120" t="s">
        <v>76</v>
      </c>
      <c r="J468" s="120" t="s">
        <v>364</v>
      </c>
      <c r="K468" s="120" t="s">
        <v>82</v>
      </c>
    </row>
    <row r="469" spans="1:11" x14ac:dyDescent="0.25">
      <c r="A469" s="120" t="s">
        <v>1053</v>
      </c>
      <c r="B469" s="120" t="s">
        <v>1054</v>
      </c>
      <c r="C469" s="120" t="s">
        <v>177</v>
      </c>
      <c r="D469" s="120" t="s">
        <v>178</v>
      </c>
      <c r="E469" s="120" t="s">
        <v>51</v>
      </c>
      <c r="F469" s="120" t="s">
        <v>76</v>
      </c>
      <c r="G469" s="120" t="s">
        <v>76</v>
      </c>
      <c r="H469" s="120" t="s">
        <v>76</v>
      </c>
      <c r="I469" s="120" t="s">
        <v>76</v>
      </c>
      <c r="J469" s="120" t="s">
        <v>364</v>
      </c>
      <c r="K469" s="120" t="s">
        <v>82</v>
      </c>
    </row>
    <row r="470" spans="1:11" x14ac:dyDescent="0.25">
      <c r="A470" s="120" t="s">
        <v>1055</v>
      </c>
      <c r="B470" s="120" t="s">
        <v>1056</v>
      </c>
      <c r="C470" s="120" t="s">
        <v>177</v>
      </c>
      <c r="D470" s="120" t="s">
        <v>178</v>
      </c>
      <c r="E470" s="120" t="s">
        <v>51</v>
      </c>
      <c r="F470" s="120" t="s">
        <v>76</v>
      </c>
      <c r="G470" s="120" t="s">
        <v>76</v>
      </c>
      <c r="H470" s="120" t="s">
        <v>76</v>
      </c>
      <c r="I470" s="120" t="s">
        <v>76</v>
      </c>
      <c r="J470" s="120" t="s">
        <v>364</v>
      </c>
      <c r="K470" s="120" t="s">
        <v>82</v>
      </c>
    </row>
    <row r="471" spans="1:11" x14ac:dyDescent="0.25">
      <c r="A471" s="120" t="s">
        <v>1057</v>
      </c>
      <c r="B471" s="120" t="s">
        <v>1058</v>
      </c>
      <c r="C471" s="120" t="s">
        <v>177</v>
      </c>
      <c r="D471" s="120" t="s">
        <v>178</v>
      </c>
      <c r="E471" s="120" t="s">
        <v>51</v>
      </c>
      <c r="F471" s="120" t="s">
        <v>76</v>
      </c>
      <c r="G471" s="120" t="s">
        <v>76</v>
      </c>
      <c r="H471" s="120" t="s">
        <v>76</v>
      </c>
      <c r="I471" s="120" t="s">
        <v>76</v>
      </c>
      <c r="J471" s="120" t="s">
        <v>364</v>
      </c>
      <c r="K471" s="120" t="s">
        <v>82</v>
      </c>
    </row>
    <row r="472" spans="1:11" x14ac:dyDescent="0.25">
      <c r="A472" s="120" t="s">
        <v>1059</v>
      </c>
      <c r="B472" s="120" t="s">
        <v>1060</v>
      </c>
      <c r="C472" s="120" t="s">
        <v>177</v>
      </c>
      <c r="D472" s="120" t="s">
        <v>178</v>
      </c>
      <c r="E472" s="120" t="s">
        <v>51</v>
      </c>
      <c r="F472" s="120" t="s">
        <v>76</v>
      </c>
      <c r="G472" s="120" t="s">
        <v>76</v>
      </c>
      <c r="H472" s="120" t="s">
        <v>76</v>
      </c>
      <c r="I472" s="120" t="s">
        <v>76</v>
      </c>
      <c r="J472" s="120" t="s">
        <v>364</v>
      </c>
      <c r="K472" s="120" t="s">
        <v>82</v>
      </c>
    </row>
    <row r="473" spans="1:11" x14ac:dyDescent="0.25">
      <c r="A473" s="120" t="s">
        <v>1061</v>
      </c>
      <c r="B473" s="120" t="s">
        <v>1062</v>
      </c>
      <c r="C473" s="120" t="s">
        <v>177</v>
      </c>
      <c r="D473" s="120" t="s">
        <v>178</v>
      </c>
      <c r="E473" s="120" t="s">
        <v>51</v>
      </c>
      <c r="F473" s="120" t="s">
        <v>76</v>
      </c>
      <c r="G473" s="120" t="s">
        <v>76</v>
      </c>
      <c r="H473" s="120" t="s">
        <v>76</v>
      </c>
      <c r="I473" s="120" t="s">
        <v>76</v>
      </c>
      <c r="J473" s="120" t="s">
        <v>364</v>
      </c>
      <c r="K473" s="120" t="s">
        <v>82</v>
      </c>
    </row>
    <row r="474" spans="1:11" x14ac:dyDescent="0.25">
      <c r="A474" s="120" t="s">
        <v>1063</v>
      </c>
      <c r="B474" s="120" t="s">
        <v>1064</v>
      </c>
      <c r="C474" s="120" t="s">
        <v>85</v>
      </c>
      <c r="D474" s="120" t="s">
        <v>23</v>
      </c>
      <c r="E474" s="120" t="s">
        <v>51</v>
      </c>
      <c r="F474" s="120" t="s">
        <v>76</v>
      </c>
      <c r="G474" s="120" t="s">
        <v>76</v>
      </c>
      <c r="H474" s="120" t="s">
        <v>76</v>
      </c>
      <c r="I474" s="120" t="s">
        <v>76</v>
      </c>
      <c r="J474" s="120" t="s">
        <v>166</v>
      </c>
      <c r="K474" s="120" t="s">
        <v>82</v>
      </c>
    </row>
    <row r="475" spans="1:11" x14ac:dyDescent="0.25">
      <c r="A475" s="120" t="s">
        <v>1065</v>
      </c>
      <c r="B475" s="120" t="s">
        <v>22</v>
      </c>
      <c r="C475" s="120" t="s">
        <v>85</v>
      </c>
      <c r="D475" s="120" t="s">
        <v>23</v>
      </c>
      <c r="E475" s="120" t="s">
        <v>51</v>
      </c>
      <c r="F475" s="120" t="s">
        <v>76</v>
      </c>
      <c r="G475" s="120" t="s">
        <v>76</v>
      </c>
      <c r="H475" s="120" t="s">
        <v>76</v>
      </c>
      <c r="I475" s="120" t="s">
        <v>76</v>
      </c>
      <c r="J475" s="120" t="s">
        <v>166</v>
      </c>
      <c r="K475" s="120" t="s">
        <v>82</v>
      </c>
    </row>
    <row r="476" spans="1:11" x14ac:dyDescent="0.25">
      <c r="A476" s="120" t="s">
        <v>1066</v>
      </c>
      <c r="B476" s="120" t="s">
        <v>468</v>
      </c>
      <c r="C476" s="120" t="s">
        <v>85</v>
      </c>
      <c r="D476" s="120" t="s">
        <v>23</v>
      </c>
      <c r="E476" s="120" t="s">
        <v>51</v>
      </c>
      <c r="F476" s="120" t="s">
        <v>76</v>
      </c>
      <c r="G476" s="120" t="s">
        <v>76</v>
      </c>
      <c r="H476" s="120" t="s">
        <v>76</v>
      </c>
      <c r="I476" s="120" t="s">
        <v>76</v>
      </c>
      <c r="J476" s="120" t="s">
        <v>166</v>
      </c>
      <c r="K476" s="120" t="s">
        <v>82</v>
      </c>
    </row>
    <row r="477" spans="1:11" x14ac:dyDescent="0.25">
      <c r="A477" s="120" t="s">
        <v>1067</v>
      </c>
      <c r="B477" s="120" t="s">
        <v>1068</v>
      </c>
      <c r="C477" s="120" t="s">
        <v>85</v>
      </c>
      <c r="D477" s="120" t="s">
        <v>23</v>
      </c>
      <c r="E477" s="120" t="s">
        <v>51</v>
      </c>
      <c r="F477" s="120" t="s">
        <v>76</v>
      </c>
      <c r="G477" s="120" t="s">
        <v>76</v>
      </c>
      <c r="H477" s="120" t="s">
        <v>76</v>
      </c>
      <c r="I477" s="120" t="s">
        <v>76</v>
      </c>
      <c r="J477" s="120" t="s">
        <v>261</v>
      </c>
      <c r="K477" s="120" t="s">
        <v>82</v>
      </c>
    </row>
    <row r="478" spans="1:11" x14ac:dyDescent="0.25">
      <c r="A478" s="120" t="s">
        <v>1069</v>
      </c>
      <c r="B478" s="120" t="s">
        <v>1070</v>
      </c>
      <c r="C478" s="120" t="s">
        <v>85</v>
      </c>
      <c r="D478" s="120" t="s">
        <v>23</v>
      </c>
      <c r="E478" s="120" t="s">
        <v>51</v>
      </c>
      <c r="F478" s="120" t="s">
        <v>76</v>
      </c>
      <c r="G478" s="120" t="s">
        <v>76</v>
      </c>
      <c r="H478" s="120" t="s">
        <v>76</v>
      </c>
      <c r="I478" s="120" t="s">
        <v>76</v>
      </c>
      <c r="J478" s="120" t="s">
        <v>166</v>
      </c>
      <c r="K478" s="120" t="s">
        <v>82</v>
      </c>
    </row>
    <row r="479" spans="1:11" x14ac:dyDescent="0.25">
      <c r="A479" s="120" t="s">
        <v>1071</v>
      </c>
      <c r="B479" s="120" t="s">
        <v>1072</v>
      </c>
      <c r="C479" s="120" t="s">
        <v>85</v>
      </c>
      <c r="D479" s="120" t="s">
        <v>23</v>
      </c>
      <c r="E479" s="120" t="s">
        <v>51</v>
      </c>
      <c r="F479" s="120" t="s">
        <v>76</v>
      </c>
      <c r="G479" s="120" t="s">
        <v>76</v>
      </c>
      <c r="H479" s="120" t="s">
        <v>76</v>
      </c>
      <c r="I479" s="120" t="s">
        <v>76</v>
      </c>
      <c r="J479" s="120" t="s">
        <v>166</v>
      </c>
      <c r="K479" s="120" t="s">
        <v>82</v>
      </c>
    </row>
    <row r="480" spans="1:11" x14ac:dyDescent="0.25">
      <c r="A480" s="120" t="s">
        <v>1073</v>
      </c>
      <c r="B480" s="120" t="s">
        <v>1074</v>
      </c>
      <c r="C480" s="120" t="s">
        <v>85</v>
      </c>
      <c r="D480" s="120" t="s">
        <v>23</v>
      </c>
      <c r="E480" s="120" t="s">
        <v>51</v>
      </c>
      <c r="F480" s="120" t="s">
        <v>76</v>
      </c>
      <c r="G480" s="120" t="s">
        <v>76</v>
      </c>
      <c r="H480" s="120" t="s">
        <v>76</v>
      </c>
      <c r="I480" s="120" t="s">
        <v>76</v>
      </c>
      <c r="J480" s="120" t="s">
        <v>166</v>
      </c>
      <c r="K480" s="120" t="s">
        <v>82</v>
      </c>
    </row>
    <row r="481" spans="1:11" x14ac:dyDescent="0.25">
      <c r="A481" s="120" t="s">
        <v>1075</v>
      </c>
      <c r="B481" s="120" t="s">
        <v>1076</v>
      </c>
      <c r="C481" s="120" t="s">
        <v>85</v>
      </c>
      <c r="D481" s="120" t="s">
        <v>23</v>
      </c>
      <c r="E481" s="120" t="s">
        <v>51</v>
      </c>
      <c r="F481" s="120" t="s">
        <v>76</v>
      </c>
      <c r="G481" s="120" t="s">
        <v>76</v>
      </c>
      <c r="H481" s="120" t="s">
        <v>76</v>
      </c>
      <c r="I481" s="120" t="s">
        <v>76</v>
      </c>
      <c r="J481" s="120" t="s">
        <v>166</v>
      </c>
      <c r="K481" s="120" t="s">
        <v>82</v>
      </c>
    </row>
    <row r="482" spans="1:11" x14ac:dyDescent="0.25">
      <c r="A482" s="120" t="s">
        <v>1077</v>
      </c>
      <c r="B482" s="120" t="s">
        <v>1078</v>
      </c>
      <c r="C482" s="120" t="s">
        <v>85</v>
      </c>
      <c r="D482" s="120" t="s">
        <v>23</v>
      </c>
      <c r="E482" s="120" t="s">
        <v>51</v>
      </c>
      <c r="F482" s="120" t="s">
        <v>76</v>
      </c>
      <c r="G482" s="120" t="s">
        <v>76</v>
      </c>
      <c r="H482" s="120" t="s">
        <v>76</v>
      </c>
      <c r="I482" s="120" t="s">
        <v>76</v>
      </c>
      <c r="J482" s="120" t="s">
        <v>166</v>
      </c>
      <c r="K482" s="120" t="s">
        <v>82</v>
      </c>
    </row>
    <row r="483" spans="1:11" x14ac:dyDescent="0.25">
      <c r="A483" s="120" t="s">
        <v>1079</v>
      </c>
      <c r="B483" s="120" t="s">
        <v>1080</v>
      </c>
      <c r="C483" s="120" t="s">
        <v>85</v>
      </c>
      <c r="D483" s="120" t="s">
        <v>23</v>
      </c>
      <c r="E483" s="120" t="s">
        <v>51</v>
      </c>
      <c r="F483" s="120" t="s">
        <v>76</v>
      </c>
      <c r="G483" s="120" t="s">
        <v>76</v>
      </c>
      <c r="H483" s="120" t="s">
        <v>76</v>
      </c>
      <c r="I483" s="120" t="s">
        <v>76</v>
      </c>
      <c r="J483" s="120" t="s">
        <v>166</v>
      </c>
      <c r="K483" s="120" t="s">
        <v>82</v>
      </c>
    </row>
    <row r="484" spans="1:11" x14ac:dyDescent="0.25">
      <c r="A484" s="120" t="s">
        <v>1081</v>
      </c>
      <c r="B484" s="120" t="s">
        <v>1082</v>
      </c>
      <c r="C484" s="120" t="s">
        <v>85</v>
      </c>
      <c r="D484" s="120" t="s">
        <v>23</v>
      </c>
      <c r="E484" s="120" t="s">
        <v>51</v>
      </c>
      <c r="F484" s="120" t="s">
        <v>76</v>
      </c>
      <c r="G484" s="120" t="s">
        <v>76</v>
      </c>
      <c r="H484" s="120" t="s">
        <v>76</v>
      </c>
      <c r="I484" s="120" t="s">
        <v>76</v>
      </c>
      <c r="J484" s="120" t="s">
        <v>89</v>
      </c>
      <c r="K484" s="120" t="s">
        <v>82</v>
      </c>
    </row>
    <row r="485" spans="1:11" x14ac:dyDescent="0.25">
      <c r="A485" s="120" t="s">
        <v>1083</v>
      </c>
      <c r="B485" s="120" t="s">
        <v>1084</v>
      </c>
      <c r="C485" s="120" t="s">
        <v>85</v>
      </c>
      <c r="D485" s="120" t="s">
        <v>23</v>
      </c>
      <c r="E485" s="120" t="s">
        <v>51</v>
      </c>
      <c r="F485" s="120" t="s">
        <v>76</v>
      </c>
      <c r="G485" s="120" t="s">
        <v>76</v>
      </c>
      <c r="H485" s="120" t="s">
        <v>76</v>
      </c>
      <c r="I485" s="120" t="s">
        <v>76</v>
      </c>
      <c r="J485" s="120" t="s">
        <v>89</v>
      </c>
      <c r="K485" s="120" t="s">
        <v>82</v>
      </c>
    </row>
    <row r="486" spans="1:11" x14ac:dyDescent="0.25">
      <c r="A486" s="120" t="s">
        <v>1085</v>
      </c>
      <c r="B486" s="120" t="s">
        <v>1086</v>
      </c>
      <c r="C486" s="120" t="s">
        <v>85</v>
      </c>
      <c r="D486" s="120" t="s">
        <v>23</v>
      </c>
      <c r="E486" s="120" t="s">
        <v>51</v>
      </c>
      <c r="F486" s="120" t="s">
        <v>76</v>
      </c>
      <c r="G486" s="120" t="s">
        <v>76</v>
      </c>
      <c r="H486" s="120" t="s">
        <v>76</v>
      </c>
      <c r="I486" s="120" t="s">
        <v>76</v>
      </c>
      <c r="J486" s="120" t="s">
        <v>86</v>
      </c>
      <c r="K486" s="120" t="s">
        <v>185</v>
      </c>
    </row>
    <row r="487" spans="1:11" x14ac:dyDescent="0.25">
      <c r="A487" s="120" t="s">
        <v>1087</v>
      </c>
      <c r="B487" s="120" t="s">
        <v>1088</v>
      </c>
      <c r="C487" s="120" t="s">
        <v>85</v>
      </c>
      <c r="D487" s="120" t="s">
        <v>23</v>
      </c>
      <c r="E487" s="120" t="s">
        <v>51</v>
      </c>
      <c r="F487" s="120" t="s">
        <v>76</v>
      </c>
      <c r="G487" s="120" t="s">
        <v>76</v>
      </c>
      <c r="H487" s="120" t="s">
        <v>76</v>
      </c>
      <c r="I487" s="120" t="s">
        <v>76</v>
      </c>
      <c r="J487" s="120" t="s">
        <v>252</v>
      </c>
      <c r="K487" s="120" t="s">
        <v>82</v>
      </c>
    </row>
    <row r="488" spans="1:11" x14ac:dyDescent="0.25">
      <c r="A488" s="120" t="s">
        <v>1089</v>
      </c>
      <c r="B488" s="120" t="s">
        <v>1090</v>
      </c>
      <c r="C488" s="120" t="s">
        <v>85</v>
      </c>
      <c r="D488" s="120" t="s">
        <v>23</v>
      </c>
      <c r="E488" s="120" t="s">
        <v>51</v>
      </c>
      <c r="F488" s="120" t="s">
        <v>76</v>
      </c>
      <c r="G488" s="120" t="s">
        <v>76</v>
      </c>
      <c r="H488" s="120" t="s">
        <v>76</v>
      </c>
      <c r="I488" s="120" t="s">
        <v>76</v>
      </c>
      <c r="J488" s="120" t="s">
        <v>1091</v>
      </c>
      <c r="K488" s="120" t="s">
        <v>82</v>
      </c>
    </row>
    <row r="489" spans="1:11" x14ac:dyDescent="0.25">
      <c r="A489" s="120" t="s">
        <v>1092</v>
      </c>
      <c r="B489" s="120" t="s">
        <v>1093</v>
      </c>
      <c r="C489" s="120" t="s">
        <v>85</v>
      </c>
      <c r="D489" s="120" t="s">
        <v>23</v>
      </c>
      <c r="E489" s="120" t="s">
        <v>51</v>
      </c>
      <c r="F489" s="120" t="s">
        <v>76</v>
      </c>
      <c r="G489" s="120" t="s">
        <v>76</v>
      </c>
      <c r="H489" s="120" t="s">
        <v>76</v>
      </c>
      <c r="I489" s="120" t="s">
        <v>76</v>
      </c>
      <c r="J489" s="120" t="s">
        <v>86</v>
      </c>
      <c r="K489" s="120" t="s">
        <v>185</v>
      </c>
    </row>
    <row r="490" spans="1:11" x14ac:dyDescent="0.25">
      <c r="A490" s="120" t="s">
        <v>1094</v>
      </c>
      <c r="B490" s="120" t="s">
        <v>1095</v>
      </c>
      <c r="C490" s="120" t="s">
        <v>85</v>
      </c>
      <c r="D490" s="120" t="s">
        <v>23</v>
      </c>
      <c r="E490" s="120" t="s">
        <v>51</v>
      </c>
      <c r="F490" s="120" t="s">
        <v>76</v>
      </c>
      <c r="G490" s="120" t="s">
        <v>76</v>
      </c>
      <c r="H490" s="120" t="s">
        <v>76</v>
      </c>
      <c r="I490" s="120" t="s">
        <v>76</v>
      </c>
      <c r="J490" s="120" t="s">
        <v>269</v>
      </c>
      <c r="K490" s="120" t="s">
        <v>185</v>
      </c>
    </row>
    <row r="491" spans="1:11" x14ac:dyDescent="0.25">
      <c r="A491" s="120" t="s">
        <v>1096</v>
      </c>
      <c r="B491" s="120" t="s">
        <v>1097</v>
      </c>
      <c r="C491" s="120" t="s">
        <v>85</v>
      </c>
      <c r="D491" s="120" t="s">
        <v>23</v>
      </c>
      <c r="E491" s="120" t="s">
        <v>51</v>
      </c>
      <c r="F491" s="120" t="s">
        <v>76</v>
      </c>
      <c r="G491" s="120" t="s">
        <v>76</v>
      </c>
      <c r="H491" s="120" t="s">
        <v>76</v>
      </c>
      <c r="I491" s="120" t="s">
        <v>76</v>
      </c>
      <c r="J491" s="120" t="s">
        <v>86</v>
      </c>
      <c r="K491" s="120" t="s">
        <v>82</v>
      </c>
    </row>
    <row r="492" spans="1:11" x14ac:dyDescent="0.25">
      <c r="A492" s="120" t="s">
        <v>1098</v>
      </c>
      <c r="B492" s="120" t="s">
        <v>1099</v>
      </c>
      <c r="C492" s="120" t="s">
        <v>85</v>
      </c>
      <c r="D492" s="120" t="s">
        <v>23</v>
      </c>
      <c r="E492" s="120" t="s">
        <v>51</v>
      </c>
      <c r="F492" s="120" t="s">
        <v>76</v>
      </c>
      <c r="G492" s="120" t="s">
        <v>76</v>
      </c>
      <c r="H492" s="120" t="s">
        <v>76</v>
      </c>
      <c r="I492" s="120" t="s">
        <v>76</v>
      </c>
      <c r="J492" s="120" t="s">
        <v>86</v>
      </c>
      <c r="K492" s="120" t="s">
        <v>82</v>
      </c>
    </row>
    <row r="493" spans="1:11" x14ac:dyDescent="0.25">
      <c r="A493" s="120" t="s">
        <v>1100</v>
      </c>
      <c r="B493" s="120" t="s">
        <v>1101</v>
      </c>
      <c r="C493" s="120" t="s">
        <v>85</v>
      </c>
      <c r="D493" s="120" t="s">
        <v>23</v>
      </c>
      <c r="E493" s="120" t="s">
        <v>51</v>
      </c>
      <c r="F493" s="120" t="s">
        <v>76</v>
      </c>
      <c r="G493" s="120" t="s">
        <v>76</v>
      </c>
      <c r="H493" s="120" t="s">
        <v>76</v>
      </c>
      <c r="I493" s="120" t="s">
        <v>76</v>
      </c>
      <c r="J493" s="120" t="s">
        <v>86</v>
      </c>
      <c r="K493" s="120" t="s">
        <v>82</v>
      </c>
    </row>
    <row r="494" spans="1:11" x14ac:dyDescent="0.25">
      <c r="A494" s="120" t="s">
        <v>1102</v>
      </c>
      <c r="B494" s="120" t="s">
        <v>1103</v>
      </c>
      <c r="C494" s="120" t="s">
        <v>85</v>
      </c>
      <c r="D494" s="120" t="s">
        <v>23</v>
      </c>
      <c r="E494" s="120" t="s">
        <v>51</v>
      </c>
      <c r="F494" s="120" t="s">
        <v>76</v>
      </c>
      <c r="G494" s="120" t="s">
        <v>76</v>
      </c>
      <c r="H494" s="120" t="s">
        <v>76</v>
      </c>
      <c r="I494" s="120" t="s">
        <v>76</v>
      </c>
      <c r="J494" s="120" t="s">
        <v>89</v>
      </c>
      <c r="K494" s="120" t="s">
        <v>82</v>
      </c>
    </row>
    <row r="495" spans="1:11" x14ac:dyDescent="0.25">
      <c r="A495" s="120" t="s">
        <v>1104</v>
      </c>
      <c r="B495" s="120" t="s">
        <v>1105</v>
      </c>
      <c r="C495" s="120" t="s">
        <v>85</v>
      </c>
      <c r="D495" s="120" t="s">
        <v>23</v>
      </c>
      <c r="E495" s="120" t="s">
        <v>51</v>
      </c>
      <c r="F495" s="120" t="s">
        <v>76</v>
      </c>
      <c r="G495" s="120" t="s">
        <v>76</v>
      </c>
      <c r="H495" s="120" t="s">
        <v>76</v>
      </c>
      <c r="I495" s="120" t="s">
        <v>76</v>
      </c>
      <c r="J495" s="120" t="s">
        <v>89</v>
      </c>
      <c r="K495" s="120" t="s">
        <v>185</v>
      </c>
    </row>
    <row r="496" spans="1:11" x14ac:dyDescent="0.25">
      <c r="A496" s="120" t="s">
        <v>1106</v>
      </c>
      <c r="B496" s="120" t="s">
        <v>1107</v>
      </c>
      <c r="C496" s="120" t="s">
        <v>85</v>
      </c>
      <c r="D496" s="120" t="s">
        <v>23</v>
      </c>
      <c r="E496" s="120" t="s">
        <v>51</v>
      </c>
      <c r="F496" s="120" t="s">
        <v>76</v>
      </c>
      <c r="G496" s="120" t="s">
        <v>76</v>
      </c>
      <c r="H496" s="120" t="s">
        <v>76</v>
      </c>
      <c r="I496" s="120" t="s">
        <v>76</v>
      </c>
      <c r="J496" s="120" t="s">
        <v>86</v>
      </c>
      <c r="K496" s="120" t="s">
        <v>82</v>
      </c>
    </row>
    <row r="497" spans="1:11" x14ac:dyDescent="0.25">
      <c r="A497" s="120" t="s">
        <v>1108</v>
      </c>
      <c r="B497" s="120" t="s">
        <v>1109</v>
      </c>
      <c r="C497" s="120" t="s">
        <v>85</v>
      </c>
      <c r="D497" s="120" t="s">
        <v>23</v>
      </c>
      <c r="E497" s="120" t="s">
        <v>51</v>
      </c>
      <c r="F497" s="120" t="s">
        <v>76</v>
      </c>
      <c r="G497" s="120" t="s">
        <v>76</v>
      </c>
      <c r="H497" s="120" t="s">
        <v>76</v>
      </c>
      <c r="I497" s="120" t="s">
        <v>76</v>
      </c>
      <c r="J497" s="120" t="s">
        <v>86</v>
      </c>
      <c r="K497" s="120" t="s">
        <v>185</v>
      </c>
    </row>
    <row r="498" spans="1:11" x14ac:dyDescent="0.25">
      <c r="A498" s="120" t="s">
        <v>1110</v>
      </c>
      <c r="B498" s="120" t="s">
        <v>1111</v>
      </c>
      <c r="C498" s="120" t="s">
        <v>85</v>
      </c>
      <c r="D498" s="120" t="s">
        <v>23</v>
      </c>
      <c r="E498" s="120" t="s">
        <v>51</v>
      </c>
      <c r="F498" s="120" t="s">
        <v>76</v>
      </c>
      <c r="G498" s="120" t="s">
        <v>76</v>
      </c>
      <c r="H498" s="120" t="s">
        <v>76</v>
      </c>
      <c r="I498" s="120" t="s">
        <v>76</v>
      </c>
      <c r="J498" s="120" t="s">
        <v>269</v>
      </c>
      <c r="K498" s="120" t="s">
        <v>185</v>
      </c>
    </row>
    <row r="499" spans="1:11" x14ac:dyDescent="0.25">
      <c r="A499" s="120" t="s">
        <v>1112</v>
      </c>
      <c r="B499" s="120" t="s">
        <v>610</v>
      </c>
      <c r="C499" s="120" t="s">
        <v>85</v>
      </c>
      <c r="D499" s="120" t="s">
        <v>23</v>
      </c>
      <c r="E499" s="120" t="s">
        <v>51</v>
      </c>
      <c r="F499" s="120" t="s">
        <v>76</v>
      </c>
      <c r="G499" s="120" t="s">
        <v>76</v>
      </c>
      <c r="H499" s="120" t="s">
        <v>76</v>
      </c>
      <c r="I499" s="120" t="s">
        <v>76</v>
      </c>
      <c r="J499" s="120" t="s">
        <v>89</v>
      </c>
      <c r="K499" s="120" t="s">
        <v>185</v>
      </c>
    </row>
    <row r="500" spans="1:11" x14ac:dyDescent="0.25">
      <c r="A500" s="120" t="s">
        <v>1113</v>
      </c>
      <c r="B500" s="120" t="s">
        <v>1114</v>
      </c>
      <c r="C500" s="120" t="s">
        <v>85</v>
      </c>
      <c r="D500" s="120" t="s">
        <v>23</v>
      </c>
      <c r="E500" s="120" t="s">
        <v>51</v>
      </c>
      <c r="F500" s="120" t="s">
        <v>76</v>
      </c>
      <c r="G500" s="120" t="s">
        <v>76</v>
      </c>
      <c r="H500" s="120" t="s">
        <v>76</v>
      </c>
      <c r="I500" s="120" t="s">
        <v>76</v>
      </c>
      <c r="J500" s="120" t="s">
        <v>86</v>
      </c>
      <c r="K500" s="120" t="s">
        <v>82</v>
      </c>
    </row>
    <row r="501" spans="1:11" x14ac:dyDescent="0.25">
      <c r="A501" s="120" t="s">
        <v>1115</v>
      </c>
      <c r="B501" s="120" t="s">
        <v>1116</v>
      </c>
      <c r="C501" s="120" t="s">
        <v>85</v>
      </c>
      <c r="D501" s="120" t="s">
        <v>23</v>
      </c>
      <c r="E501" s="120" t="s">
        <v>51</v>
      </c>
      <c r="F501" s="120" t="s">
        <v>76</v>
      </c>
      <c r="G501" s="120" t="s">
        <v>76</v>
      </c>
      <c r="H501" s="120" t="s">
        <v>76</v>
      </c>
      <c r="I501" s="120" t="s">
        <v>76</v>
      </c>
      <c r="J501" s="120" t="s">
        <v>89</v>
      </c>
      <c r="K501" s="120" t="s">
        <v>185</v>
      </c>
    </row>
    <row r="502" spans="1:11" x14ac:dyDescent="0.25">
      <c r="A502" s="120" t="s">
        <v>1117</v>
      </c>
      <c r="B502" s="120" t="s">
        <v>1118</v>
      </c>
      <c r="C502" s="120" t="s">
        <v>85</v>
      </c>
      <c r="D502" s="120" t="s">
        <v>23</v>
      </c>
      <c r="E502" s="120" t="s">
        <v>51</v>
      </c>
      <c r="F502" s="120" t="s">
        <v>76</v>
      </c>
      <c r="G502" s="120" t="s">
        <v>76</v>
      </c>
      <c r="H502" s="120" t="s">
        <v>76</v>
      </c>
      <c r="I502" s="120" t="s">
        <v>76</v>
      </c>
      <c r="J502" s="120" t="s">
        <v>89</v>
      </c>
      <c r="K502" s="120" t="s">
        <v>185</v>
      </c>
    </row>
    <row r="503" spans="1:11" x14ac:dyDescent="0.25">
      <c r="A503" s="120" t="s">
        <v>1119</v>
      </c>
      <c r="B503" s="120" t="s">
        <v>1120</v>
      </c>
      <c r="C503" s="120" t="s">
        <v>85</v>
      </c>
      <c r="D503" s="120" t="s">
        <v>23</v>
      </c>
      <c r="E503" s="120" t="s">
        <v>51</v>
      </c>
      <c r="F503" s="120" t="s">
        <v>76</v>
      </c>
      <c r="G503" s="120" t="s">
        <v>76</v>
      </c>
      <c r="H503" s="120" t="s">
        <v>76</v>
      </c>
      <c r="I503" s="120" t="s">
        <v>76</v>
      </c>
      <c r="J503" s="120" t="s">
        <v>89</v>
      </c>
      <c r="K503" s="120" t="s">
        <v>82</v>
      </c>
    </row>
    <row r="504" spans="1:11" x14ac:dyDescent="0.25">
      <c r="A504" s="120" t="s">
        <v>1121</v>
      </c>
      <c r="B504" s="120" t="s">
        <v>1122</v>
      </c>
      <c r="C504" s="120" t="s">
        <v>85</v>
      </c>
      <c r="D504" s="120" t="s">
        <v>23</v>
      </c>
      <c r="E504" s="120" t="s">
        <v>51</v>
      </c>
      <c r="F504" s="120" t="s">
        <v>76</v>
      </c>
      <c r="G504" s="120" t="s">
        <v>76</v>
      </c>
      <c r="H504" s="120" t="s">
        <v>76</v>
      </c>
      <c r="I504" s="120" t="s">
        <v>76</v>
      </c>
      <c r="J504" s="120" t="s">
        <v>89</v>
      </c>
      <c r="K504" s="120" t="s">
        <v>82</v>
      </c>
    </row>
    <row r="505" spans="1:11" x14ac:dyDescent="0.25">
      <c r="A505" s="120" t="s">
        <v>1123</v>
      </c>
      <c r="B505" s="120" t="s">
        <v>1124</v>
      </c>
      <c r="C505" s="120" t="s">
        <v>85</v>
      </c>
      <c r="D505" s="120" t="s">
        <v>23</v>
      </c>
      <c r="E505" s="120" t="s">
        <v>51</v>
      </c>
      <c r="F505" s="120" t="s">
        <v>76</v>
      </c>
      <c r="G505" s="120" t="s">
        <v>76</v>
      </c>
      <c r="H505" s="120" t="s">
        <v>76</v>
      </c>
      <c r="I505" s="120" t="s">
        <v>76</v>
      </c>
      <c r="J505" s="120" t="s">
        <v>86</v>
      </c>
      <c r="K505" s="120" t="s">
        <v>82</v>
      </c>
    </row>
    <row r="506" spans="1:11" x14ac:dyDescent="0.25">
      <c r="A506" s="120" t="s">
        <v>1125</v>
      </c>
      <c r="B506" s="120" t="s">
        <v>1126</v>
      </c>
      <c r="C506" s="120" t="s">
        <v>85</v>
      </c>
      <c r="D506" s="120" t="s">
        <v>23</v>
      </c>
      <c r="E506" s="120" t="s">
        <v>51</v>
      </c>
      <c r="F506" s="120" t="s">
        <v>76</v>
      </c>
      <c r="G506" s="120" t="s">
        <v>76</v>
      </c>
      <c r="H506" s="120" t="s">
        <v>76</v>
      </c>
      <c r="I506" s="120" t="s">
        <v>76</v>
      </c>
      <c r="J506" s="120" t="s">
        <v>89</v>
      </c>
      <c r="K506" s="120" t="s">
        <v>82</v>
      </c>
    </row>
    <row r="507" spans="1:11" x14ac:dyDescent="0.25">
      <c r="A507" s="120" t="s">
        <v>1127</v>
      </c>
      <c r="B507" s="120" t="s">
        <v>1128</v>
      </c>
      <c r="C507" s="120" t="s">
        <v>85</v>
      </c>
      <c r="D507" s="120" t="s">
        <v>23</v>
      </c>
      <c r="E507" s="120" t="s">
        <v>51</v>
      </c>
      <c r="F507" s="120" t="s">
        <v>76</v>
      </c>
      <c r="G507" s="120" t="s">
        <v>76</v>
      </c>
      <c r="H507" s="120" t="s">
        <v>76</v>
      </c>
      <c r="I507" s="120" t="s">
        <v>76</v>
      </c>
      <c r="J507" s="120" t="s">
        <v>86</v>
      </c>
      <c r="K507" s="120" t="s">
        <v>82</v>
      </c>
    </row>
    <row r="508" spans="1:11" x14ac:dyDescent="0.25">
      <c r="A508" s="120" t="s">
        <v>1129</v>
      </c>
      <c r="B508" s="120" t="s">
        <v>1130</v>
      </c>
      <c r="C508" s="120" t="s">
        <v>85</v>
      </c>
      <c r="D508" s="120" t="s">
        <v>23</v>
      </c>
      <c r="E508" s="120" t="s">
        <v>51</v>
      </c>
      <c r="F508" s="120" t="s">
        <v>76</v>
      </c>
      <c r="G508" s="120" t="s">
        <v>76</v>
      </c>
      <c r="H508" s="120" t="s">
        <v>76</v>
      </c>
      <c r="I508" s="120" t="s">
        <v>76</v>
      </c>
      <c r="J508" s="120" t="s">
        <v>86</v>
      </c>
      <c r="K508" s="120" t="s">
        <v>82</v>
      </c>
    </row>
    <row r="509" spans="1:11" x14ac:dyDescent="0.25">
      <c r="A509" s="120" t="s">
        <v>1131</v>
      </c>
      <c r="B509" s="120" t="s">
        <v>1132</v>
      </c>
      <c r="C509" s="120" t="s">
        <v>85</v>
      </c>
      <c r="D509" s="120" t="s">
        <v>23</v>
      </c>
      <c r="E509" s="120" t="s">
        <v>51</v>
      </c>
      <c r="F509" s="120" t="s">
        <v>76</v>
      </c>
      <c r="G509" s="120" t="s">
        <v>76</v>
      </c>
      <c r="H509" s="120" t="s">
        <v>76</v>
      </c>
      <c r="I509" s="120" t="s">
        <v>76</v>
      </c>
      <c r="J509" s="120" t="s">
        <v>81</v>
      </c>
      <c r="K509" s="120" t="s">
        <v>82</v>
      </c>
    </row>
    <row r="510" spans="1:11" x14ac:dyDescent="0.25">
      <c r="A510" s="120" t="s">
        <v>1133</v>
      </c>
      <c r="B510" s="120" t="s">
        <v>1134</v>
      </c>
      <c r="C510" s="120" t="s">
        <v>85</v>
      </c>
      <c r="D510" s="120" t="s">
        <v>23</v>
      </c>
      <c r="E510" s="120" t="s">
        <v>51</v>
      </c>
      <c r="F510" s="120" t="s">
        <v>76</v>
      </c>
      <c r="G510" s="120" t="s">
        <v>76</v>
      </c>
      <c r="H510" s="120" t="s">
        <v>76</v>
      </c>
      <c r="I510" s="120" t="s">
        <v>76</v>
      </c>
      <c r="J510" s="120" t="s">
        <v>89</v>
      </c>
      <c r="K510" s="120" t="s">
        <v>185</v>
      </c>
    </row>
    <row r="511" spans="1:11" x14ac:dyDescent="0.25">
      <c r="A511" s="120" t="s">
        <v>1135</v>
      </c>
      <c r="B511" s="120" t="s">
        <v>539</v>
      </c>
      <c r="C511" s="120" t="s">
        <v>85</v>
      </c>
      <c r="D511" s="120" t="s">
        <v>23</v>
      </c>
      <c r="E511" s="120" t="s">
        <v>51</v>
      </c>
      <c r="F511" s="120" t="s">
        <v>76</v>
      </c>
      <c r="G511" s="120" t="s">
        <v>76</v>
      </c>
      <c r="H511" s="120" t="s">
        <v>76</v>
      </c>
      <c r="I511" s="120" t="s">
        <v>76</v>
      </c>
      <c r="J511" s="120" t="s">
        <v>1091</v>
      </c>
      <c r="K511" s="120" t="s">
        <v>185</v>
      </c>
    </row>
    <row r="512" spans="1:11" x14ac:dyDescent="0.25">
      <c r="A512" s="120" t="s">
        <v>1136</v>
      </c>
      <c r="B512" s="120" t="s">
        <v>1137</v>
      </c>
      <c r="C512" s="120" t="s">
        <v>85</v>
      </c>
      <c r="D512" s="120" t="s">
        <v>23</v>
      </c>
      <c r="E512" s="120" t="s">
        <v>51</v>
      </c>
      <c r="F512" s="120" t="s">
        <v>76</v>
      </c>
      <c r="G512" s="120" t="s">
        <v>76</v>
      </c>
      <c r="H512" s="120" t="s">
        <v>76</v>
      </c>
      <c r="I512" s="120" t="s">
        <v>76</v>
      </c>
      <c r="J512" s="120" t="s">
        <v>86</v>
      </c>
      <c r="K512" s="120" t="s">
        <v>185</v>
      </c>
    </row>
    <row r="513" spans="1:11" x14ac:dyDescent="0.25">
      <c r="A513" s="120" t="s">
        <v>1138</v>
      </c>
      <c r="B513" s="120" t="s">
        <v>1139</v>
      </c>
      <c r="C513" s="120" t="s">
        <v>85</v>
      </c>
      <c r="D513" s="120" t="s">
        <v>23</v>
      </c>
      <c r="E513" s="120" t="s">
        <v>51</v>
      </c>
      <c r="F513" s="120" t="s">
        <v>76</v>
      </c>
      <c r="G513" s="120" t="s">
        <v>76</v>
      </c>
      <c r="H513" s="120" t="s">
        <v>76</v>
      </c>
      <c r="I513" s="120" t="s">
        <v>76</v>
      </c>
      <c r="J513" s="120" t="s">
        <v>86</v>
      </c>
      <c r="K513" s="120" t="s">
        <v>82</v>
      </c>
    </row>
    <row r="514" spans="1:11" x14ac:dyDescent="0.25">
      <c r="A514" s="120" t="s">
        <v>1140</v>
      </c>
      <c r="B514" s="120" t="s">
        <v>1141</v>
      </c>
      <c r="C514" s="120" t="s">
        <v>85</v>
      </c>
      <c r="D514" s="120" t="s">
        <v>23</v>
      </c>
      <c r="E514" s="120" t="s">
        <v>51</v>
      </c>
      <c r="F514" s="120" t="s">
        <v>76</v>
      </c>
      <c r="G514" s="120" t="s">
        <v>76</v>
      </c>
      <c r="H514" s="120" t="s">
        <v>76</v>
      </c>
      <c r="I514" s="120" t="s">
        <v>76</v>
      </c>
      <c r="J514" s="120" t="s">
        <v>86</v>
      </c>
      <c r="K514" s="120" t="s">
        <v>82</v>
      </c>
    </row>
    <row r="515" spans="1:11" x14ac:dyDescent="0.25">
      <c r="A515" s="120" t="s">
        <v>1142</v>
      </c>
      <c r="B515" s="120" t="s">
        <v>1143</v>
      </c>
      <c r="C515" s="120" t="s">
        <v>85</v>
      </c>
      <c r="D515" s="120" t="s">
        <v>23</v>
      </c>
      <c r="E515" s="120" t="s">
        <v>51</v>
      </c>
      <c r="F515" s="120" t="s">
        <v>76</v>
      </c>
      <c r="G515" s="120" t="s">
        <v>76</v>
      </c>
      <c r="H515" s="120" t="s">
        <v>76</v>
      </c>
      <c r="I515" s="120" t="s">
        <v>76</v>
      </c>
      <c r="J515" s="120" t="s">
        <v>89</v>
      </c>
      <c r="K515" s="120" t="s">
        <v>82</v>
      </c>
    </row>
    <row r="516" spans="1:11" x14ac:dyDescent="0.25">
      <c r="A516" s="120" t="s">
        <v>1144</v>
      </c>
      <c r="B516" s="120" t="s">
        <v>1145</v>
      </c>
      <c r="C516" s="120" t="s">
        <v>85</v>
      </c>
      <c r="D516" s="120" t="s">
        <v>23</v>
      </c>
      <c r="E516" s="120" t="s">
        <v>51</v>
      </c>
      <c r="F516" s="120" t="s">
        <v>76</v>
      </c>
      <c r="G516" s="120" t="s">
        <v>76</v>
      </c>
      <c r="H516" s="120" t="s">
        <v>76</v>
      </c>
      <c r="I516" s="120" t="s">
        <v>76</v>
      </c>
      <c r="J516" s="120" t="s">
        <v>89</v>
      </c>
      <c r="K516" s="120" t="s">
        <v>82</v>
      </c>
    </row>
    <row r="517" spans="1:11" x14ac:dyDescent="0.25">
      <c r="A517" s="120" t="s">
        <v>1146</v>
      </c>
      <c r="B517" s="120" t="s">
        <v>1147</v>
      </c>
      <c r="C517" s="120" t="s">
        <v>85</v>
      </c>
      <c r="D517" s="120" t="s">
        <v>23</v>
      </c>
      <c r="E517" s="120" t="s">
        <v>51</v>
      </c>
      <c r="F517" s="120" t="s">
        <v>76</v>
      </c>
      <c r="G517" s="120" t="s">
        <v>76</v>
      </c>
      <c r="H517" s="120" t="s">
        <v>76</v>
      </c>
      <c r="I517" s="120" t="s">
        <v>76</v>
      </c>
      <c r="J517" s="120" t="s">
        <v>89</v>
      </c>
      <c r="K517" s="120" t="s">
        <v>82</v>
      </c>
    </row>
    <row r="518" spans="1:11" x14ac:dyDescent="0.25">
      <c r="A518" s="120" t="s">
        <v>1148</v>
      </c>
      <c r="B518" s="120" t="s">
        <v>1149</v>
      </c>
      <c r="C518" s="120" t="s">
        <v>85</v>
      </c>
      <c r="D518" s="120" t="s">
        <v>23</v>
      </c>
      <c r="E518" s="120" t="s">
        <v>51</v>
      </c>
      <c r="F518" s="120" t="s">
        <v>76</v>
      </c>
      <c r="G518" s="120" t="s">
        <v>76</v>
      </c>
      <c r="H518" s="120" t="s">
        <v>76</v>
      </c>
      <c r="I518" s="120" t="s">
        <v>76</v>
      </c>
      <c r="J518" s="120" t="s">
        <v>86</v>
      </c>
      <c r="K518" s="120" t="s">
        <v>185</v>
      </c>
    </row>
    <row r="519" spans="1:11" x14ac:dyDescent="0.25">
      <c r="A519" s="120" t="s">
        <v>1150</v>
      </c>
      <c r="B519" s="120" t="s">
        <v>1151</v>
      </c>
      <c r="C519" s="120" t="s">
        <v>85</v>
      </c>
      <c r="D519" s="120" t="s">
        <v>23</v>
      </c>
      <c r="E519" s="120" t="s">
        <v>51</v>
      </c>
      <c r="F519" s="120" t="s">
        <v>76</v>
      </c>
      <c r="G519" s="120" t="s">
        <v>76</v>
      </c>
      <c r="H519" s="120" t="s">
        <v>76</v>
      </c>
      <c r="I519" s="120" t="s">
        <v>76</v>
      </c>
      <c r="J519" s="120" t="s">
        <v>81</v>
      </c>
      <c r="K519" s="120" t="s">
        <v>82</v>
      </c>
    </row>
    <row r="520" spans="1:11" x14ac:dyDescent="0.25">
      <c r="A520" s="120" t="s">
        <v>1152</v>
      </c>
      <c r="B520" s="120" t="s">
        <v>1153</v>
      </c>
      <c r="C520" s="120" t="s">
        <v>85</v>
      </c>
      <c r="D520" s="120" t="s">
        <v>23</v>
      </c>
      <c r="E520" s="120" t="s">
        <v>51</v>
      </c>
      <c r="F520" s="120" t="s">
        <v>76</v>
      </c>
      <c r="G520" s="120" t="s">
        <v>76</v>
      </c>
      <c r="H520" s="120" t="s">
        <v>76</v>
      </c>
      <c r="I520" s="120" t="s">
        <v>76</v>
      </c>
      <c r="J520" s="120" t="s">
        <v>1154</v>
      </c>
      <c r="K520" s="120" t="s">
        <v>82</v>
      </c>
    </row>
    <row r="521" spans="1:11" x14ac:dyDescent="0.25">
      <c r="A521" s="120" t="s">
        <v>1155</v>
      </c>
      <c r="B521" s="120" t="s">
        <v>1156</v>
      </c>
      <c r="C521" s="120" t="s">
        <v>85</v>
      </c>
      <c r="D521" s="120" t="s">
        <v>23</v>
      </c>
      <c r="E521" s="120" t="s">
        <v>51</v>
      </c>
      <c r="F521" s="120" t="s">
        <v>76</v>
      </c>
      <c r="G521" s="120" t="s">
        <v>76</v>
      </c>
      <c r="H521" s="120" t="s">
        <v>76</v>
      </c>
      <c r="I521" s="120" t="s">
        <v>76</v>
      </c>
      <c r="J521" s="120" t="s">
        <v>81</v>
      </c>
      <c r="K521" s="120" t="s">
        <v>82</v>
      </c>
    </row>
    <row r="522" spans="1:11" x14ac:dyDescent="0.25">
      <c r="A522" s="120" t="s">
        <v>1157</v>
      </c>
      <c r="B522" s="120" t="s">
        <v>1158</v>
      </c>
      <c r="C522" s="120" t="s">
        <v>85</v>
      </c>
      <c r="D522" s="120" t="s">
        <v>23</v>
      </c>
      <c r="E522" s="120" t="s">
        <v>51</v>
      </c>
      <c r="F522" s="120" t="s">
        <v>76</v>
      </c>
      <c r="G522" s="120" t="s">
        <v>76</v>
      </c>
      <c r="H522" s="120" t="s">
        <v>76</v>
      </c>
      <c r="I522" s="120" t="s">
        <v>76</v>
      </c>
      <c r="J522" s="120" t="s">
        <v>1159</v>
      </c>
      <c r="K522" s="120" t="s">
        <v>82</v>
      </c>
    </row>
    <row r="523" spans="1:11" x14ac:dyDescent="0.25">
      <c r="A523" s="120" t="s">
        <v>1160</v>
      </c>
      <c r="B523" s="120" t="s">
        <v>1161</v>
      </c>
      <c r="C523" s="120" t="s">
        <v>85</v>
      </c>
      <c r="D523" s="120" t="s">
        <v>23</v>
      </c>
      <c r="E523" s="120" t="s">
        <v>51</v>
      </c>
      <c r="F523" s="120" t="s">
        <v>76</v>
      </c>
      <c r="G523" s="120" t="s">
        <v>76</v>
      </c>
      <c r="H523" s="120" t="s">
        <v>76</v>
      </c>
      <c r="I523" s="120" t="s">
        <v>76</v>
      </c>
      <c r="J523" s="120" t="s">
        <v>81</v>
      </c>
      <c r="K523" s="120" t="s">
        <v>82</v>
      </c>
    </row>
    <row r="524" spans="1:11" x14ac:dyDescent="0.25">
      <c r="A524" s="120" t="s">
        <v>1162</v>
      </c>
      <c r="B524" s="120" t="s">
        <v>1163</v>
      </c>
      <c r="C524" s="120" t="s">
        <v>85</v>
      </c>
      <c r="D524" s="120" t="s">
        <v>23</v>
      </c>
      <c r="E524" s="120" t="s">
        <v>51</v>
      </c>
      <c r="F524" s="120" t="s">
        <v>76</v>
      </c>
      <c r="G524" s="120" t="s">
        <v>76</v>
      </c>
      <c r="H524" s="120" t="s">
        <v>76</v>
      </c>
      <c r="I524" s="120" t="s">
        <v>76</v>
      </c>
      <c r="J524" s="120" t="s">
        <v>116</v>
      </c>
      <c r="K524" s="120" t="s">
        <v>82</v>
      </c>
    </row>
    <row r="525" spans="1:11" x14ac:dyDescent="0.25">
      <c r="A525" s="120" t="s">
        <v>1164</v>
      </c>
      <c r="B525" s="120" t="s">
        <v>1165</v>
      </c>
      <c r="C525" s="120" t="s">
        <v>85</v>
      </c>
      <c r="D525" s="120" t="s">
        <v>23</v>
      </c>
      <c r="E525" s="120" t="s">
        <v>51</v>
      </c>
      <c r="F525" s="120" t="s">
        <v>76</v>
      </c>
      <c r="G525" s="120" t="s">
        <v>76</v>
      </c>
      <c r="H525" s="120" t="s">
        <v>76</v>
      </c>
      <c r="I525" s="120" t="s">
        <v>76</v>
      </c>
      <c r="J525" s="120" t="s">
        <v>89</v>
      </c>
      <c r="K525" s="120" t="s">
        <v>185</v>
      </c>
    </row>
    <row r="526" spans="1:11" x14ac:dyDescent="0.25">
      <c r="A526" s="120" t="s">
        <v>1166</v>
      </c>
      <c r="B526" s="120" t="s">
        <v>1167</v>
      </c>
      <c r="C526" s="120" t="s">
        <v>85</v>
      </c>
      <c r="D526" s="120" t="s">
        <v>23</v>
      </c>
      <c r="E526" s="120" t="s">
        <v>51</v>
      </c>
      <c r="F526" s="120" t="s">
        <v>76</v>
      </c>
      <c r="G526" s="120" t="s">
        <v>76</v>
      </c>
      <c r="H526" s="120" t="s">
        <v>76</v>
      </c>
      <c r="I526" s="120" t="s">
        <v>76</v>
      </c>
      <c r="J526" s="120" t="s">
        <v>89</v>
      </c>
      <c r="K526" s="120" t="s">
        <v>82</v>
      </c>
    </row>
    <row r="527" spans="1:11" x14ac:dyDescent="0.25">
      <c r="A527" s="120" t="s">
        <v>1168</v>
      </c>
      <c r="B527" s="120" t="s">
        <v>1169</v>
      </c>
      <c r="C527" s="120" t="s">
        <v>85</v>
      </c>
      <c r="D527" s="120" t="s">
        <v>23</v>
      </c>
      <c r="E527" s="120" t="s">
        <v>51</v>
      </c>
      <c r="F527" s="120" t="s">
        <v>76</v>
      </c>
      <c r="G527" s="120" t="s">
        <v>76</v>
      </c>
      <c r="H527" s="120" t="s">
        <v>76</v>
      </c>
      <c r="I527" s="120" t="s">
        <v>76</v>
      </c>
      <c r="J527" s="120" t="s">
        <v>269</v>
      </c>
      <c r="K527" s="120" t="s">
        <v>185</v>
      </c>
    </row>
    <row r="528" spans="1:11" x14ac:dyDescent="0.25">
      <c r="A528" s="120" t="s">
        <v>1170</v>
      </c>
      <c r="B528" s="120" t="s">
        <v>1171</v>
      </c>
      <c r="C528" s="120" t="s">
        <v>85</v>
      </c>
      <c r="D528" s="120" t="s">
        <v>23</v>
      </c>
      <c r="E528" s="120" t="s">
        <v>51</v>
      </c>
      <c r="F528" s="120" t="s">
        <v>76</v>
      </c>
      <c r="G528" s="120" t="s">
        <v>76</v>
      </c>
      <c r="H528" s="120" t="s">
        <v>76</v>
      </c>
      <c r="I528" s="120" t="s">
        <v>76</v>
      </c>
      <c r="J528" s="120" t="s">
        <v>86</v>
      </c>
      <c r="K528" s="120" t="s">
        <v>82</v>
      </c>
    </row>
    <row r="529" spans="1:11" x14ac:dyDescent="0.25">
      <c r="A529" s="120" t="s">
        <v>1172</v>
      </c>
      <c r="B529" s="120" t="s">
        <v>1173</v>
      </c>
      <c r="C529" s="120" t="s">
        <v>85</v>
      </c>
      <c r="D529" s="120" t="s">
        <v>23</v>
      </c>
      <c r="E529" s="120" t="s">
        <v>51</v>
      </c>
      <c r="F529" s="120" t="s">
        <v>76</v>
      </c>
      <c r="G529" s="120" t="s">
        <v>76</v>
      </c>
      <c r="H529" s="120" t="s">
        <v>76</v>
      </c>
      <c r="I529" s="120" t="s">
        <v>76</v>
      </c>
      <c r="J529" s="120" t="s">
        <v>1174</v>
      </c>
      <c r="K529" s="120" t="s">
        <v>82</v>
      </c>
    </row>
    <row r="530" spans="1:11" x14ac:dyDescent="0.25">
      <c r="A530" s="120" t="s">
        <v>1175</v>
      </c>
      <c r="B530" s="120" t="s">
        <v>1176</v>
      </c>
      <c r="C530" s="120" t="s">
        <v>85</v>
      </c>
      <c r="D530" s="120" t="s">
        <v>23</v>
      </c>
      <c r="E530" s="120" t="s">
        <v>51</v>
      </c>
      <c r="F530" s="120" t="s">
        <v>76</v>
      </c>
      <c r="G530" s="120" t="s">
        <v>76</v>
      </c>
      <c r="H530" s="120" t="s">
        <v>76</v>
      </c>
      <c r="I530" s="120" t="s">
        <v>76</v>
      </c>
      <c r="J530" s="120" t="s">
        <v>89</v>
      </c>
      <c r="K530" s="120" t="s">
        <v>215</v>
      </c>
    </row>
    <row r="531" spans="1:11" x14ac:dyDescent="0.25">
      <c r="A531" s="120" t="s">
        <v>1177</v>
      </c>
      <c r="B531" s="120" t="s">
        <v>1178</v>
      </c>
      <c r="C531" s="120" t="s">
        <v>85</v>
      </c>
      <c r="D531" s="120" t="s">
        <v>23</v>
      </c>
      <c r="E531" s="120" t="s">
        <v>51</v>
      </c>
      <c r="F531" s="120" t="s">
        <v>76</v>
      </c>
      <c r="G531" s="120" t="s">
        <v>76</v>
      </c>
      <c r="H531" s="120" t="s">
        <v>76</v>
      </c>
      <c r="I531" s="120" t="s">
        <v>76</v>
      </c>
      <c r="J531" s="120" t="s">
        <v>959</v>
      </c>
      <c r="K531" s="120" t="s">
        <v>82</v>
      </c>
    </row>
    <row r="532" spans="1:11" x14ac:dyDescent="0.25">
      <c r="A532" s="120" t="s">
        <v>1179</v>
      </c>
      <c r="B532" s="120" t="s">
        <v>1180</v>
      </c>
      <c r="C532" s="120" t="s">
        <v>85</v>
      </c>
      <c r="D532" s="120" t="s">
        <v>23</v>
      </c>
      <c r="E532" s="120" t="s">
        <v>51</v>
      </c>
      <c r="F532" s="120" t="s">
        <v>76</v>
      </c>
      <c r="G532" s="120" t="s">
        <v>76</v>
      </c>
      <c r="H532" s="120" t="s">
        <v>76</v>
      </c>
      <c r="I532" s="120" t="s">
        <v>76</v>
      </c>
      <c r="J532" s="120" t="s">
        <v>86</v>
      </c>
      <c r="K532" s="120" t="s">
        <v>185</v>
      </c>
    </row>
    <row r="533" spans="1:11" x14ac:dyDescent="0.25">
      <c r="A533" s="120" t="s">
        <v>1181</v>
      </c>
      <c r="B533" s="120" t="s">
        <v>1182</v>
      </c>
      <c r="C533" s="120" t="s">
        <v>85</v>
      </c>
      <c r="D533" s="120" t="s">
        <v>23</v>
      </c>
      <c r="E533" s="120" t="s">
        <v>51</v>
      </c>
      <c r="F533" s="120" t="s">
        <v>76</v>
      </c>
      <c r="G533" s="120" t="s">
        <v>76</v>
      </c>
      <c r="H533" s="120" t="s">
        <v>76</v>
      </c>
      <c r="I533" s="120" t="s">
        <v>76</v>
      </c>
      <c r="J533" s="120" t="s">
        <v>266</v>
      </c>
      <c r="K533" s="120" t="s">
        <v>82</v>
      </c>
    </row>
    <row r="534" spans="1:11" x14ac:dyDescent="0.25">
      <c r="A534" s="120" t="s">
        <v>1183</v>
      </c>
      <c r="B534" s="120" t="s">
        <v>1184</v>
      </c>
      <c r="C534" s="120" t="s">
        <v>85</v>
      </c>
      <c r="D534" s="120" t="s">
        <v>23</v>
      </c>
      <c r="E534" s="120" t="s">
        <v>51</v>
      </c>
      <c r="F534" s="120" t="s">
        <v>76</v>
      </c>
      <c r="G534" s="120" t="s">
        <v>76</v>
      </c>
      <c r="H534" s="120" t="s">
        <v>76</v>
      </c>
      <c r="I534" s="120" t="s">
        <v>76</v>
      </c>
      <c r="J534" s="120" t="s">
        <v>86</v>
      </c>
      <c r="K534" s="120" t="s">
        <v>82</v>
      </c>
    </row>
    <row r="535" spans="1:11" x14ac:dyDescent="0.25">
      <c r="A535" s="120" t="s">
        <v>1185</v>
      </c>
      <c r="B535" s="120" t="s">
        <v>1186</v>
      </c>
      <c r="C535" s="120" t="s">
        <v>85</v>
      </c>
      <c r="D535" s="120" t="s">
        <v>23</v>
      </c>
      <c r="E535" s="120" t="s">
        <v>51</v>
      </c>
      <c r="F535" s="120" t="s">
        <v>76</v>
      </c>
      <c r="G535" s="120" t="s">
        <v>76</v>
      </c>
      <c r="H535" s="120" t="s">
        <v>76</v>
      </c>
      <c r="I535" s="120" t="s">
        <v>76</v>
      </c>
      <c r="J535" s="120" t="s">
        <v>86</v>
      </c>
      <c r="K535" s="120" t="s">
        <v>82</v>
      </c>
    </row>
    <row r="536" spans="1:11" x14ac:dyDescent="0.25">
      <c r="A536" s="120" t="s">
        <v>1187</v>
      </c>
      <c r="B536" s="120" t="s">
        <v>1188</v>
      </c>
      <c r="C536" s="120" t="s">
        <v>85</v>
      </c>
      <c r="D536" s="120" t="s">
        <v>23</v>
      </c>
      <c r="E536" s="120" t="s">
        <v>51</v>
      </c>
      <c r="F536" s="120" t="s">
        <v>76</v>
      </c>
      <c r="G536" s="120" t="s">
        <v>76</v>
      </c>
      <c r="H536" s="120" t="s">
        <v>76</v>
      </c>
      <c r="I536" s="120" t="s">
        <v>76</v>
      </c>
      <c r="J536" s="120" t="s">
        <v>86</v>
      </c>
      <c r="K536" s="120" t="s">
        <v>185</v>
      </c>
    </row>
    <row r="537" spans="1:11" x14ac:dyDescent="0.25">
      <c r="A537" s="120" t="s">
        <v>1189</v>
      </c>
      <c r="B537" s="120" t="s">
        <v>1190</v>
      </c>
      <c r="C537" s="120" t="s">
        <v>85</v>
      </c>
      <c r="D537" s="120" t="s">
        <v>23</v>
      </c>
      <c r="E537" s="120" t="s">
        <v>51</v>
      </c>
      <c r="F537" s="120" t="s">
        <v>76</v>
      </c>
      <c r="G537" s="120" t="s">
        <v>76</v>
      </c>
      <c r="H537" s="120" t="s">
        <v>76</v>
      </c>
      <c r="I537" s="120" t="s">
        <v>76</v>
      </c>
      <c r="J537" s="120" t="s">
        <v>86</v>
      </c>
      <c r="K537" s="120" t="s">
        <v>82</v>
      </c>
    </row>
    <row r="538" spans="1:11" x14ac:dyDescent="0.25">
      <c r="A538" s="120" t="s">
        <v>1191</v>
      </c>
      <c r="B538" s="120" t="s">
        <v>1192</v>
      </c>
      <c r="C538" s="120" t="s">
        <v>85</v>
      </c>
      <c r="D538" s="120" t="s">
        <v>23</v>
      </c>
      <c r="E538" s="120" t="s">
        <v>51</v>
      </c>
      <c r="F538" s="120" t="s">
        <v>76</v>
      </c>
      <c r="G538" s="120" t="s">
        <v>76</v>
      </c>
      <c r="H538" s="120" t="s">
        <v>76</v>
      </c>
      <c r="I538" s="120" t="s">
        <v>76</v>
      </c>
      <c r="J538" s="120" t="s">
        <v>86</v>
      </c>
      <c r="K538" s="120" t="s">
        <v>185</v>
      </c>
    </row>
    <row r="539" spans="1:11" x14ac:dyDescent="0.25">
      <c r="A539" s="120" t="s">
        <v>1193</v>
      </c>
      <c r="B539" s="120" t="s">
        <v>1194</v>
      </c>
      <c r="C539" s="120" t="s">
        <v>85</v>
      </c>
      <c r="D539" s="120" t="s">
        <v>23</v>
      </c>
      <c r="E539" s="120" t="s">
        <v>51</v>
      </c>
      <c r="F539" s="120" t="s">
        <v>76</v>
      </c>
      <c r="G539" s="120" t="s">
        <v>76</v>
      </c>
      <c r="H539" s="120" t="s">
        <v>76</v>
      </c>
      <c r="I539" s="120" t="s">
        <v>76</v>
      </c>
      <c r="J539" s="120" t="s">
        <v>230</v>
      </c>
      <c r="K539" s="120" t="s">
        <v>82</v>
      </c>
    </row>
    <row r="540" spans="1:11" x14ac:dyDescent="0.25">
      <c r="A540" s="120" t="s">
        <v>1195</v>
      </c>
      <c r="B540" s="120" t="s">
        <v>1196</v>
      </c>
      <c r="C540" s="120" t="s">
        <v>85</v>
      </c>
      <c r="D540" s="120" t="s">
        <v>23</v>
      </c>
      <c r="E540" s="120" t="s">
        <v>51</v>
      </c>
      <c r="F540" s="120" t="s">
        <v>76</v>
      </c>
      <c r="G540" s="120" t="s">
        <v>76</v>
      </c>
      <c r="H540" s="120" t="s">
        <v>76</v>
      </c>
      <c r="I540" s="120" t="s">
        <v>76</v>
      </c>
      <c r="J540" s="120" t="s">
        <v>626</v>
      </c>
      <c r="K540" s="120" t="s">
        <v>82</v>
      </c>
    </row>
    <row r="541" spans="1:11" x14ac:dyDescent="0.25">
      <c r="A541" s="120" t="s">
        <v>1197</v>
      </c>
      <c r="B541" s="120" t="s">
        <v>1198</v>
      </c>
      <c r="C541" s="120" t="s">
        <v>85</v>
      </c>
      <c r="D541" s="120" t="s">
        <v>23</v>
      </c>
      <c r="E541" s="120" t="s">
        <v>51</v>
      </c>
      <c r="F541" s="120" t="s">
        <v>76</v>
      </c>
      <c r="G541" s="120" t="s">
        <v>76</v>
      </c>
      <c r="H541" s="120" t="s">
        <v>76</v>
      </c>
      <c r="I541" s="120" t="s">
        <v>76</v>
      </c>
      <c r="J541" s="120" t="s">
        <v>269</v>
      </c>
      <c r="K541" s="120" t="s">
        <v>185</v>
      </c>
    </row>
    <row r="542" spans="1:11" x14ac:dyDescent="0.25">
      <c r="A542" s="120" t="s">
        <v>1199</v>
      </c>
      <c r="B542" s="120" t="s">
        <v>1200</v>
      </c>
      <c r="C542" s="120" t="s">
        <v>85</v>
      </c>
      <c r="D542" s="120" t="s">
        <v>23</v>
      </c>
      <c r="E542" s="120" t="s">
        <v>51</v>
      </c>
      <c r="F542" s="120" t="s">
        <v>76</v>
      </c>
      <c r="G542" s="120" t="s">
        <v>76</v>
      </c>
      <c r="H542" s="120" t="s">
        <v>76</v>
      </c>
      <c r="I542" s="120" t="s">
        <v>76</v>
      </c>
      <c r="J542" s="120" t="s">
        <v>89</v>
      </c>
      <c r="K542" s="120" t="s">
        <v>82</v>
      </c>
    </row>
    <row r="543" spans="1:11" x14ac:dyDescent="0.25">
      <c r="A543" s="120" t="s">
        <v>1201</v>
      </c>
      <c r="B543" s="120" t="s">
        <v>1202</v>
      </c>
      <c r="C543" s="120" t="s">
        <v>85</v>
      </c>
      <c r="D543" s="120" t="s">
        <v>23</v>
      </c>
      <c r="E543" s="120" t="s">
        <v>51</v>
      </c>
      <c r="F543" s="120" t="s">
        <v>76</v>
      </c>
      <c r="G543" s="120" t="s">
        <v>76</v>
      </c>
      <c r="H543" s="120" t="s">
        <v>76</v>
      </c>
      <c r="I543" s="120" t="s">
        <v>76</v>
      </c>
      <c r="J543" s="120" t="s">
        <v>227</v>
      </c>
      <c r="K543" s="120" t="s">
        <v>82</v>
      </c>
    </row>
    <row r="544" spans="1:11" x14ac:dyDescent="0.25">
      <c r="A544" s="120" t="s">
        <v>1203</v>
      </c>
      <c r="B544" s="120" t="s">
        <v>1204</v>
      </c>
      <c r="C544" s="120" t="s">
        <v>85</v>
      </c>
      <c r="D544" s="120" t="s">
        <v>23</v>
      </c>
      <c r="E544" s="120" t="s">
        <v>51</v>
      </c>
      <c r="F544" s="120" t="s">
        <v>76</v>
      </c>
      <c r="G544" s="120" t="s">
        <v>76</v>
      </c>
      <c r="H544" s="120" t="s">
        <v>76</v>
      </c>
      <c r="I544" s="120" t="s">
        <v>76</v>
      </c>
      <c r="J544" s="120" t="s">
        <v>1205</v>
      </c>
      <c r="K544" s="120" t="s">
        <v>82</v>
      </c>
    </row>
    <row r="545" spans="1:11" x14ac:dyDescent="0.25">
      <c r="A545" s="120" t="s">
        <v>1206</v>
      </c>
      <c r="B545" s="120" t="s">
        <v>1207</v>
      </c>
      <c r="C545" s="120" t="s">
        <v>85</v>
      </c>
      <c r="D545" s="120" t="s">
        <v>23</v>
      </c>
      <c r="E545" s="120" t="s">
        <v>51</v>
      </c>
      <c r="F545" s="120" t="s">
        <v>76</v>
      </c>
      <c r="G545" s="120" t="s">
        <v>76</v>
      </c>
      <c r="H545" s="120" t="s">
        <v>76</v>
      </c>
      <c r="I545" s="120" t="s">
        <v>76</v>
      </c>
      <c r="J545" s="120" t="s">
        <v>269</v>
      </c>
      <c r="K545" s="120" t="s">
        <v>185</v>
      </c>
    </row>
    <row r="546" spans="1:11" x14ac:dyDescent="0.25">
      <c r="A546" s="120" t="s">
        <v>1208</v>
      </c>
      <c r="B546" s="120" t="s">
        <v>221</v>
      </c>
      <c r="C546" s="120" t="s">
        <v>85</v>
      </c>
      <c r="D546" s="120" t="s">
        <v>23</v>
      </c>
      <c r="E546" s="120" t="s">
        <v>51</v>
      </c>
      <c r="F546" s="120" t="s">
        <v>76</v>
      </c>
      <c r="G546" s="120" t="s">
        <v>76</v>
      </c>
      <c r="H546" s="120" t="s">
        <v>76</v>
      </c>
      <c r="I546" s="120" t="s">
        <v>76</v>
      </c>
      <c r="J546" s="120" t="s">
        <v>89</v>
      </c>
      <c r="K546" s="120" t="s">
        <v>185</v>
      </c>
    </row>
    <row r="547" spans="1:11" x14ac:dyDescent="0.25">
      <c r="A547" s="120" t="s">
        <v>1209</v>
      </c>
      <c r="B547" s="120" t="s">
        <v>1210</v>
      </c>
      <c r="C547" s="120" t="s">
        <v>85</v>
      </c>
      <c r="D547" s="120" t="s">
        <v>23</v>
      </c>
      <c r="E547" s="120" t="s">
        <v>51</v>
      </c>
      <c r="F547" s="120" t="s">
        <v>76</v>
      </c>
      <c r="G547" s="120" t="s">
        <v>76</v>
      </c>
      <c r="H547" s="120" t="s">
        <v>76</v>
      </c>
      <c r="I547" s="120" t="s">
        <v>76</v>
      </c>
      <c r="J547" s="120" t="s">
        <v>269</v>
      </c>
      <c r="K547" s="120" t="s">
        <v>185</v>
      </c>
    </row>
    <row r="548" spans="1:11" x14ac:dyDescent="0.25">
      <c r="A548" s="120" t="s">
        <v>1211</v>
      </c>
      <c r="B548" s="120" t="s">
        <v>1212</v>
      </c>
      <c r="C548" s="120" t="s">
        <v>85</v>
      </c>
      <c r="D548" s="120" t="s">
        <v>23</v>
      </c>
      <c r="E548" s="120" t="s">
        <v>51</v>
      </c>
      <c r="F548" s="120" t="s">
        <v>76</v>
      </c>
      <c r="G548" s="120" t="s">
        <v>76</v>
      </c>
      <c r="H548" s="120" t="s">
        <v>76</v>
      </c>
      <c r="I548" s="120" t="s">
        <v>76</v>
      </c>
      <c r="J548" s="120" t="s">
        <v>252</v>
      </c>
      <c r="K548" s="120" t="s">
        <v>82</v>
      </c>
    </row>
    <row r="549" spans="1:11" x14ac:dyDescent="0.25">
      <c r="A549" s="120" t="s">
        <v>1213</v>
      </c>
      <c r="B549" s="120" t="s">
        <v>1212</v>
      </c>
      <c r="C549" s="120" t="s">
        <v>85</v>
      </c>
      <c r="D549" s="120" t="s">
        <v>23</v>
      </c>
      <c r="E549" s="120" t="s">
        <v>51</v>
      </c>
      <c r="F549" s="120" t="s">
        <v>76</v>
      </c>
      <c r="G549" s="120" t="s">
        <v>76</v>
      </c>
      <c r="H549" s="120" t="s">
        <v>76</v>
      </c>
      <c r="I549" s="120" t="s">
        <v>76</v>
      </c>
      <c r="J549" s="120" t="s">
        <v>252</v>
      </c>
      <c r="K549" s="120" t="s">
        <v>82</v>
      </c>
    </row>
    <row r="550" spans="1:11" x14ac:dyDescent="0.25">
      <c r="A550" s="120" t="s">
        <v>1214</v>
      </c>
      <c r="B550" s="120" t="s">
        <v>1215</v>
      </c>
      <c r="C550" s="120" t="s">
        <v>85</v>
      </c>
      <c r="D550" s="120" t="s">
        <v>23</v>
      </c>
      <c r="E550" s="120" t="s">
        <v>51</v>
      </c>
      <c r="F550" s="120" t="s">
        <v>76</v>
      </c>
      <c r="G550" s="120" t="s">
        <v>76</v>
      </c>
      <c r="H550" s="120" t="s">
        <v>76</v>
      </c>
      <c r="I550" s="120" t="s">
        <v>76</v>
      </c>
      <c r="J550" s="120" t="s">
        <v>252</v>
      </c>
      <c r="K550" s="120" t="s">
        <v>82</v>
      </c>
    </row>
    <row r="551" spans="1:11" x14ac:dyDescent="0.25">
      <c r="A551" s="120" t="s">
        <v>1216</v>
      </c>
      <c r="B551" s="120" t="s">
        <v>1217</v>
      </c>
      <c r="C551" s="120" t="s">
        <v>85</v>
      </c>
      <c r="D551" s="120" t="s">
        <v>23</v>
      </c>
      <c r="E551" s="120" t="s">
        <v>51</v>
      </c>
      <c r="F551" s="120" t="s">
        <v>76</v>
      </c>
      <c r="G551" s="120" t="s">
        <v>76</v>
      </c>
      <c r="H551" s="120" t="s">
        <v>76</v>
      </c>
      <c r="I551" s="120" t="s">
        <v>76</v>
      </c>
      <c r="J551" s="120" t="s">
        <v>252</v>
      </c>
      <c r="K551" s="120" t="s">
        <v>82</v>
      </c>
    </row>
    <row r="552" spans="1:11" x14ac:dyDescent="0.25">
      <c r="A552" s="120" t="s">
        <v>1218</v>
      </c>
      <c r="B552" s="120" t="s">
        <v>1219</v>
      </c>
      <c r="C552" s="120" t="s">
        <v>85</v>
      </c>
      <c r="D552" s="120" t="s">
        <v>23</v>
      </c>
      <c r="E552" s="120" t="s">
        <v>51</v>
      </c>
      <c r="F552" s="120" t="s">
        <v>76</v>
      </c>
      <c r="G552" s="120" t="s">
        <v>76</v>
      </c>
      <c r="H552" s="120" t="s">
        <v>76</v>
      </c>
      <c r="I552" s="120" t="s">
        <v>76</v>
      </c>
      <c r="J552" s="120" t="s">
        <v>116</v>
      </c>
      <c r="K552" s="120" t="s">
        <v>82</v>
      </c>
    </row>
    <row r="553" spans="1:11" x14ac:dyDescent="0.25">
      <c r="A553" s="120" t="s">
        <v>1220</v>
      </c>
      <c r="B553" s="120" t="s">
        <v>1221</v>
      </c>
      <c r="C553" s="120" t="s">
        <v>85</v>
      </c>
      <c r="D553" s="120" t="s">
        <v>23</v>
      </c>
      <c r="E553" s="120" t="s">
        <v>51</v>
      </c>
      <c r="F553" s="120" t="s">
        <v>76</v>
      </c>
      <c r="G553" s="120" t="s">
        <v>76</v>
      </c>
      <c r="H553" s="120" t="s">
        <v>76</v>
      </c>
      <c r="I553" s="120" t="s">
        <v>76</v>
      </c>
      <c r="J553" s="120" t="s">
        <v>89</v>
      </c>
      <c r="K553" s="120" t="s">
        <v>82</v>
      </c>
    </row>
    <row r="554" spans="1:11" x14ac:dyDescent="0.25">
      <c r="A554" s="120" t="s">
        <v>1222</v>
      </c>
      <c r="B554" s="120" t="s">
        <v>1223</v>
      </c>
      <c r="C554" s="120" t="s">
        <v>85</v>
      </c>
      <c r="D554" s="120" t="s">
        <v>23</v>
      </c>
      <c r="E554" s="120" t="s">
        <v>51</v>
      </c>
      <c r="F554" s="120" t="s">
        <v>76</v>
      </c>
      <c r="G554" s="120" t="s">
        <v>76</v>
      </c>
      <c r="H554" s="120" t="s">
        <v>76</v>
      </c>
      <c r="I554" s="120" t="s">
        <v>76</v>
      </c>
      <c r="J554" s="120" t="s">
        <v>252</v>
      </c>
      <c r="K554" s="120" t="s">
        <v>82</v>
      </c>
    </row>
    <row r="555" spans="1:11" x14ac:dyDescent="0.25">
      <c r="A555" s="120" t="s">
        <v>1224</v>
      </c>
      <c r="B555" s="120" t="s">
        <v>1225</v>
      </c>
      <c r="C555" s="120" t="s">
        <v>85</v>
      </c>
      <c r="D555" s="120" t="s">
        <v>23</v>
      </c>
      <c r="E555" s="120" t="s">
        <v>51</v>
      </c>
      <c r="F555" s="120" t="s">
        <v>76</v>
      </c>
      <c r="G555" s="120" t="s">
        <v>76</v>
      </c>
      <c r="H555" s="120" t="s">
        <v>76</v>
      </c>
      <c r="I555" s="120" t="s">
        <v>76</v>
      </c>
      <c r="J555" s="120" t="s">
        <v>252</v>
      </c>
      <c r="K555" s="120" t="s">
        <v>82</v>
      </c>
    </row>
    <row r="556" spans="1:11" x14ac:dyDescent="0.25">
      <c r="A556" s="120" t="s">
        <v>1226</v>
      </c>
      <c r="B556" s="120" t="s">
        <v>1227</v>
      </c>
      <c r="C556" s="120" t="s">
        <v>85</v>
      </c>
      <c r="D556" s="120" t="s">
        <v>23</v>
      </c>
      <c r="E556" s="120" t="s">
        <v>51</v>
      </c>
      <c r="F556" s="120" t="s">
        <v>76</v>
      </c>
      <c r="G556" s="120" t="s">
        <v>76</v>
      </c>
      <c r="H556" s="120" t="s">
        <v>76</v>
      </c>
      <c r="I556" s="120" t="s">
        <v>76</v>
      </c>
      <c r="J556" s="120" t="s">
        <v>89</v>
      </c>
      <c r="K556" s="120" t="s">
        <v>82</v>
      </c>
    </row>
    <row r="557" spans="1:11" x14ac:dyDescent="0.25">
      <c r="A557" s="120" t="s">
        <v>1228</v>
      </c>
      <c r="B557" s="120" t="s">
        <v>1229</v>
      </c>
      <c r="C557" s="120" t="s">
        <v>85</v>
      </c>
      <c r="D557" s="120" t="s">
        <v>23</v>
      </c>
      <c r="E557" s="120" t="s">
        <v>51</v>
      </c>
      <c r="F557" s="120" t="s">
        <v>76</v>
      </c>
      <c r="G557" s="120" t="s">
        <v>76</v>
      </c>
      <c r="H557" s="120" t="s">
        <v>76</v>
      </c>
      <c r="I557" s="120" t="s">
        <v>76</v>
      </c>
      <c r="J557" s="120" t="s">
        <v>89</v>
      </c>
      <c r="K557" s="120" t="s">
        <v>82</v>
      </c>
    </row>
    <row r="558" spans="1:11" x14ac:dyDescent="0.25">
      <c r="A558" s="120" t="s">
        <v>79</v>
      </c>
      <c r="B558" s="120" t="s">
        <v>1230</v>
      </c>
      <c r="C558" s="120" t="s">
        <v>85</v>
      </c>
      <c r="D558" s="120" t="s">
        <v>23</v>
      </c>
      <c r="E558" s="120" t="s">
        <v>51</v>
      </c>
      <c r="F558" s="120" t="s">
        <v>76</v>
      </c>
      <c r="G558" s="120" t="s">
        <v>76</v>
      </c>
      <c r="H558" s="120" t="s">
        <v>76</v>
      </c>
      <c r="I558" s="120" t="s">
        <v>76</v>
      </c>
      <c r="J558" s="120" t="s">
        <v>81</v>
      </c>
      <c r="K558" s="120" t="s">
        <v>82</v>
      </c>
    </row>
    <row r="559" spans="1:11" x14ac:dyDescent="0.25">
      <c r="A559" s="120" t="s">
        <v>1231</v>
      </c>
      <c r="B559" s="120" t="s">
        <v>1232</v>
      </c>
      <c r="C559" s="120" t="s">
        <v>85</v>
      </c>
      <c r="D559" s="120" t="s">
        <v>23</v>
      </c>
      <c r="E559" s="120" t="s">
        <v>51</v>
      </c>
      <c r="F559" s="120" t="s">
        <v>76</v>
      </c>
      <c r="G559" s="120" t="s">
        <v>76</v>
      </c>
      <c r="H559" s="120" t="s">
        <v>76</v>
      </c>
      <c r="I559" s="120" t="s">
        <v>76</v>
      </c>
      <c r="J559" s="120" t="s">
        <v>1233</v>
      </c>
      <c r="K559" s="120" t="s">
        <v>82</v>
      </c>
    </row>
    <row r="560" spans="1:11" x14ac:dyDescent="0.25">
      <c r="A560" s="120" t="s">
        <v>1234</v>
      </c>
      <c r="B560" s="120" t="s">
        <v>1235</v>
      </c>
      <c r="C560" s="120" t="s">
        <v>85</v>
      </c>
      <c r="D560" s="120" t="s">
        <v>23</v>
      </c>
      <c r="E560" s="120" t="s">
        <v>51</v>
      </c>
      <c r="F560" s="120" t="s">
        <v>76</v>
      </c>
      <c r="G560" s="120" t="s">
        <v>76</v>
      </c>
      <c r="H560" s="120" t="s">
        <v>76</v>
      </c>
      <c r="I560" s="120" t="s">
        <v>76</v>
      </c>
      <c r="J560" s="120" t="s">
        <v>89</v>
      </c>
      <c r="K560" s="120" t="s">
        <v>82</v>
      </c>
    </row>
    <row r="561" spans="1:11" x14ac:dyDescent="0.25">
      <c r="A561" s="120" t="s">
        <v>1236</v>
      </c>
      <c r="B561" s="120" t="s">
        <v>1237</v>
      </c>
      <c r="C561" s="120" t="s">
        <v>85</v>
      </c>
      <c r="D561" s="120" t="s">
        <v>23</v>
      </c>
      <c r="E561" s="120" t="s">
        <v>51</v>
      </c>
      <c r="F561" s="120" t="s">
        <v>76</v>
      </c>
      <c r="G561" s="120" t="s">
        <v>76</v>
      </c>
      <c r="H561" s="120" t="s">
        <v>76</v>
      </c>
      <c r="I561" s="120" t="s">
        <v>76</v>
      </c>
      <c r="J561" s="120" t="s">
        <v>89</v>
      </c>
      <c r="K561" s="120" t="s">
        <v>82</v>
      </c>
    </row>
    <row r="562" spans="1:11" x14ac:dyDescent="0.25">
      <c r="A562" s="120" t="s">
        <v>1238</v>
      </c>
      <c r="B562" s="120" t="s">
        <v>1239</v>
      </c>
      <c r="C562" s="120" t="s">
        <v>85</v>
      </c>
      <c r="D562" s="120" t="s">
        <v>23</v>
      </c>
      <c r="E562" s="120" t="s">
        <v>51</v>
      </c>
      <c r="F562" s="120" t="s">
        <v>76</v>
      </c>
      <c r="G562" s="120" t="s">
        <v>76</v>
      </c>
      <c r="H562" s="120" t="s">
        <v>76</v>
      </c>
      <c r="I562" s="120" t="s">
        <v>76</v>
      </c>
      <c r="J562" s="120" t="s">
        <v>89</v>
      </c>
      <c r="K562" s="120" t="s">
        <v>82</v>
      </c>
    </row>
    <row r="563" spans="1:11" x14ac:dyDescent="0.25">
      <c r="A563" s="120" t="s">
        <v>1240</v>
      </c>
      <c r="B563" s="120" t="s">
        <v>1241</v>
      </c>
      <c r="C563" s="120" t="s">
        <v>85</v>
      </c>
      <c r="D563" s="120" t="s">
        <v>23</v>
      </c>
      <c r="E563" s="120" t="s">
        <v>51</v>
      </c>
      <c r="F563" s="120" t="s">
        <v>76</v>
      </c>
      <c r="G563" s="120" t="s">
        <v>76</v>
      </c>
      <c r="H563" s="120" t="s">
        <v>76</v>
      </c>
      <c r="I563" s="120" t="s">
        <v>76</v>
      </c>
      <c r="J563" s="120" t="s">
        <v>1242</v>
      </c>
      <c r="K563" s="120" t="s">
        <v>82</v>
      </c>
    </row>
    <row r="564" spans="1:11" x14ac:dyDescent="0.25">
      <c r="A564" s="120" t="s">
        <v>1243</v>
      </c>
      <c r="B564" s="120" t="s">
        <v>1244</v>
      </c>
      <c r="C564" s="120" t="s">
        <v>85</v>
      </c>
      <c r="D564" s="120" t="s">
        <v>23</v>
      </c>
      <c r="E564" s="120" t="s">
        <v>51</v>
      </c>
      <c r="F564" s="120" t="s">
        <v>76</v>
      </c>
      <c r="G564" s="120" t="s">
        <v>76</v>
      </c>
      <c r="H564" s="120" t="s">
        <v>76</v>
      </c>
      <c r="I564" s="120" t="s">
        <v>76</v>
      </c>
      <c r="J564" s="120" t="s">
        <v>1242</v>
      </c>
      <c r="K564" s="120" t="s">
        <v>82</v>
      </c>
    </row>
    <row r="565" spans="1:11" x14ac:dyDescent="0.25">
      <c r="A565" s="120" t="s">
        <v>1245</v>
      </c>
      <c r="B565" s="120" t="s">
        <v>1246</v>
      </c>
      <c r="C565" s="120" t="s">
        <v>85</v>
      </c>
      <c r="D565" s="120" t="s">
        <v>23</v>
      </c>
      <c r="E565" s="120" t="s">
        <v>51</v>
      </c>
      <c r="F565" s="120" t="s">
        <v>76</v>
      </c>
      <c r="G565" s="120" t="s">
        <v>76</v>
      </c>
      <c r="H565" s="120" t="s">
        <v>76</v>
      </c>
      <c r="I565" s="120" t="s">
        <v>76</v>
      </c>
      <c r="J565" s="120" t="s">
        <v>1242</v>
      </c>
      <c r="K565" s="120" t="s">
        <v>82</v>
      </c>
    </row>
    <row r="566" spans="1:11" x14ac:dyDescent="0.25">
      <c r="A566" s="120" t="s">
        <v>1247</v>
      </c>
      <c r="B566" s="120" t="s">
        <v>1248</v>
      </c>
      <c r="C566" s="120" t="s">
        <v>85</v>
      </c>
      <c r="D566" s="120" t="s">
        <v>23</v>
      </c>
      <c r="E566" s="120" t="s">
        <v>51</v>
      </c>
      <c r="F566" s="120" t="s">
        <v>76</v>
      </c>
      <c r="G566" s="120" t="s">
        <v>76</v>
      </c>
      <c r="H566" s="120" t="s">
        <v>76</v>
      </c>
      <c r="I566" s="120" t="s">
        <v>76</v>
      </c>
      <c r="J566" s="120" t="s">
        <v>1242</v>
      </c>
      <c r="K566" s="120" t="s">
        <v>82</v>
      </c>
    </row>
    <row r="567" spans="1:11" x14ac:dyDescent="0.25">
      <c r="A567" s="120" t="s">
        <v>1249</v>
      </c>
      <c r="B567" s="120" t="s">
        <v>1250</v>
      </c>
      <c r="C567" s="120" t="s">
        <v>85</v>
      </c>
      <c r="D567" s="120" t="s">
        <v>23</v>
      </c>
      <c r="E567" s="120" t="s">
        <v>51</v>
      </c>
      <c r="F567" s="120" t="s">
        <v>76</v>
      </c>
      <c r="G567" s="120" t="s">
        <v>76</v>
      </c>
      <c r="H567" s="120" t="s">
        <v>76</v>
      </c>
      <c r="I567" s="120" t="s">
        <v>76</v>
      </c>
      <c r="J567" s="120" t="s">
        <v>1242</v>
      </c>
      <c r="K567" s="120" t="s">
        <v>82</v>
      </c>
    </row>
    <row r="568" spans="1:11" x14ac:dyDescent="0.25">
      <c r="A568" s="120" t="s">
        <v>1251</v>
      </c>
      <c r="B568" s="120" t="s">
        <v>1252</v>
      </c>
      <c r="C568" s="120" t="s">
        <v>85</v>
      </c>
      <c r="D568" s="120" t="s">
        <v>23</v>
      </c>
      <c r="E568" s="120" t="s">
        <v>51</v>
      </c>
      <c r="F568" s="120" t="s">
        <v>76</v>
      </c>
      <c r="G568" s="120" t="s">
        <v>76</v>
      </c>
      <c r="H568" s="120" t="s">
        <v>76</v>
      </c>
      <c r="I568" s="120" t="s">
        <v>76</v>
      </c>
      <c r="J568" s="120" t="s">
        <v>1242</v>
      </c>
      <c r="K568" s="120" t="s">
        <v>82</v>
      </c>
    </row>
    <row r="569" spans="1:11" x14ac:dyDescent="0.25">
      <c r="A569" s="120" t="s">
        <v>1253</v>
      </c>
      <c r="B569" s="120" t="s">
        <v>1254</v>
      </c>
      <c r="C569" s="120" t="s">
        <v>85</v>
      </c>
      <c r="D569" s="120" t="s">
        <v>23</v>
      </c>
      <c r="E569" s="120" t="s">
        <v>51</v>
      </c>
      <c r="F569" s="120" t="s">
        <v>76</v>
      </c>
      <c r="G569" s="120" t="s">
        <v>76</v>
      </c>
      <c r="H569" s="120" t="s">
        <v>76</v>
      </c>
      <c r="I569" s="120" t="s">
        <v>76</v>
      </c>
      <c r="J569" s="120" t="s">
        <v>1242</v>
      </c>
      <c r="K569" s="120" t="s">
        <v>82</v>
      </c>
    </row>
    <row r="570" spans="1:11" x14ac:dyDescent="0.25">
      <c r="A570" s="120" t="s">
        <v>1255</v>
      </c>
      <c r="B570" s="120" t="s">
        <v>1256</v>
      </c>
      <c r="C570" s="120" t="s">
        <v>85</v>
      </c>
      <c r="D570" s="120" t="s">
        <v>23</v>
      </c>
      <c r="E570" s="120" t="s">
        <v>51</v>
      </c>
      <c r="F570" s="120" t="s">
        <v>76</v>
      </c>
      <c r="G570" s="120" t="s">
        <v>76</v>
      </c>
      <c r="H570" s="120" t="s">
        <v>76</v>
      </c>
      <c r="I570" s="120" t="s">
        <v>76</v>
      </c>
      <c r="J570" s="120" t="s">
        <v>1242</v>
      </c>
      <c r="K570" s="120" t="s">
        <v>82</v>
      </c>
    </row>
    <row r="571" spans="1:11" x14ac:dyDescent="0.25">
      <c r="A571" s="120" t="s">
        <v>1257</v>
      </c>
      <c r="B571" s="120" t="s">
        <v>1258</v>
      </c>
      <c r="C571" s="120" t="s">
        <v>85</v>
      </c>
      <c r="D571" s="120" t="s">
        <v>23</v>
      </c>
      <c r="E571" s="120" t="s">
        <v>51</v>
      </c>
      <c r="F571" s="120" t="s">
        <v>76</v>
      </c>
      <c r="G571" s="120" t="s">
        <v>76</v>
      </c>
      <c r="H571" s="120" t="s">
        <v>76</v>
      </c>
      <c r="I571" s="120" t="s">
        <v>76</v>
      </c>
      <c r="J571" s="120" t="s">
        <v>1242</v>
      </c>
      <c r="K571" s="120" t="s">
        <v>82</v>
      </c>
    </row>
    <row r="572" spans="1:11" x14ac:dyDescent="0.25">
      <c r="A572" s="120" t="s">
        <v>1259</v>
      </c>
      <c r="B572" s="120" t="s">
        <v>1260</v>
      </c>
      <c r="C572" s="120" t="s">
        <v>85</v>
      </c>
      <c r="D572" s="120" t="s">
        <v>23</v>
      </c>
      <c r="E572" s="120" t="s">
        <v>51</v>
      </c>
      <c r="F572" s="120" t="s">
        <v>76</v>
      </c>
      <c r="G572" s="120" t="s">
        <v>76</v>
      </c>
      <c r="H572" s="120" t="s">
        <v>76</v>
      </c>
      <c r="I572" s="120" t="s">
        <v>76</v>
      </c>
      <c r="J572" s="120" t="s">
        <v>1242</v>
      </c>
      <c r="K572" s="120" t="s">
        <v>82</v>
      </c>
    </row>
    <row r="573" spans="1:11" x14ac:dyDescent="0.25">
      <c r="A573" s="120" t="s">
        <v>1261</v>
      </c>
      <c r="B573" s="120" t="s">
        <v>1262</v>
      </c>
      <c r="C573" s="120" t="s">
        <v>85</v>
      </c>
      <c r="D573" s="120" t="s">
        <v>23</v>
      </c>
      <c r="E573" s="120" t="s">
        <v>51</v>
      </c>
      <c r="F573" s="120" t="s">
        <v>76</v>
      </c>
      <c r="G573" s="120" t="s">
        <v>76</v>
      </c>
      <c r="H573" s="120" t="s">
        <v>76</v>
      </c>
      <c r="I573" s="120" t="s">
        <v>76</v>
      </c>
      <c r="J573" s="120" t="s">
        <v>1242</v>
      </c>
      <c r="K573" s="120" t="s">
        <v>82</v>
      </c>
    </row>
    <row r="574" spans="1:11" x14ac:dyDescent="0.25">
      <c r="A574" s="120" t="s">
        <v>1263</v>
      </c>
      <c r="B574" s="120" t="s">
        <v>1264</v>
      </c>
      <c r="C574" s="120" t="s">
        <v>85</v>
      </c>
      <c r="D574" s="120" t="s">
        <v>23</v>
      </c>
      <c r="E574" s="120" t="s">
        <v>51</v>
      </c>
      <c r="F574" s="120" t="s">
        <v>76</v>
      </c>
      <c r="G574" s="120" t="s">
        <v>76</v>
      </c>
      <c r="H574" s="120" t="s">
        <v>76</v>
      </c>
      <c r="I574" s="120" t="s">
        <v>76</v>
      </c>
      <c r="J574" s="120" t="s">
        <v>1242</v>
      </c>
      <c r="K574" s="120" t="s">
        <v>82</v>
      </c>
    </row>
    <row r="575" spans="1:11" x14ac:dyDescent="0.25">
      <c r="A575" s="120" t="s">
        <v>1265</v>
      </c>
      <c r="B575" s="120" t="s">
        <v>1266</v>
      </c>
      <c r="C575" s="120" t="s">
        <v>85</v>
      </c>
      <c r="D575" s="120" t="s">
        <v>23</v>
      </c>
      <c r="E575" s="120" t="s">
        <v>51</v>
      </c>
      <c r="F575" s="120" t="s">
        <v>76</v>
      </c>
      <c r="G575" s="120" t="s">
        <v>76</v>
      </c>
      <c r="H575" s="120" t="s">
        <v>76</v>
      </c>
      <c r="I575" s="120" t="s">
        <v>76</v>
      </c>
      <c r="J575" s="120" t="s">
        <v>1267</v>
      </c>
      <c r="K575" s="120" t="s">
        <v>82</v>
      </c>
    </row>
    <row r="576" spans="1:11" x14ac:dyDescent="0.25">
      <c r="A576" s="120" t="s">
        <v>1268</v>
      </c>
      <c r="B576" s="120" t="s">
        <v>1269</v>
      </c>
      <c r="C576" s="120" t="s">
        <v>85</v>
      </c>
      <c r="D576" s="120" t="s">
        <v>23</v>
      </c>
      <c r="E576" s="120" t="s">
        <v>51</v>
      </c>
      <c r="F576" s="120" t="s">
        <v>76</v>
      </c>
      <c r="G576" s="120" t="s">
        <v>76</v>
      </c>
      <c r="H576" s="120" t="s">
        <v>76</v>
      </c>
      <c r="I576" s="120" t="s">
        <v>76</v>
      </c>
      <c r="J576" s="120" t="s">
        <v>704</v>
      </c>
      <c r="K576" s="120" t="s">
        <v>82</v>
      </c>
    </row>
    <row r="577" spans="1:11" x14ac:dyDescent="0.25">
      <c r="A577" s="120" t="s">
        <v>1270</v>
      </c>
      <c r="B577" s="120" t="s">
        <v>1271</v>
      </c>
      <c r="C577" s="120" t="s">
        <v>85</v>
      </c>
      <c r="D577" s="120" t="s">
        <v>23</v>
      </c>
      <c r="E577" s="120" t="s">
        <v>51</v>
      </c>
      <c r="F577" s="120" t="s">
        <v>76</v>
      </c>
      <c r="G577" s="120" t="s">
        <v>76</v>
      </c>
      <c r="H577" s="120" t="s">
        <v>76</v>
      </c>
      <c r="I577" s="120" t="s">
        <v>76</v>
      </c>
      <c r="J577" s="120" t="s">
        <v>266</v>
      </c>
      <c r="K577" s="120" t="s">
        <v>82</v>
      </c>
    </row>
    <row r="578" spans="1:11" x14ac:dyDescent="0.25">
      <c r="A578" s="120" t="s">
        <v>1272</v>
      </c>
      <c r="B578" s="120" t="s">
        <v>1273</v>
      </c>
      <c r="C578" s="120" t="s">
        <v>174</v>
      </c>
      <c r="D578" s="120" t="s">
        <v>24</v>
      </c>
      <c r="E578" s="120" t="s">
        <v>51</v>
      </c>
      <c r="F578" s="120" t="s">
        <v>76</v>
      </c>
      <c r="G578" s="120" t="s">
        <v>76</v>
      </c>
      <c r="H578" s="120" t="s">
        <v>76</v>
      </c>
      <c r="I578" s="120" t="s">
        <v>76</v>
      </c>
      <c r="J578" s="120" t="s">
        <v>364</v>
      </c>
      <c r="K578" s="120" t="s">
        <v>82</v>
      </c>
    </row>
    <row r="579" spans="1:11" x14ac:dyDescent="0.25">
      <c r="A579" s="120" t="s">
        <v>1274</v>
      </c>
      <c r="B579" s="120" t="s">
        <v>1275</v>
      </c>
      <c r="C579" s="120" t="s">
        <v>183</v>
      </c>
      <c r="D579" s="120" t="s">
        <v>25</v>
      </c>
      <c r="E579" s="120" t="s">
        <v>51</v>
      </c>
      <c r="F579" s="120" t="s">
        <v>76</v>
      </c>
      <c r="G579" s="120" t="s">
        <v>76</v>
      </c>
      <c r="H579" s="120" t="s">
        <v>76</v>
      </c>
      <c r="I579" s="120" t="s">
        <v>76</v>
      </c>
      <c r="J579" s="120" t="s">
        <v>1276</v>
      </c>
      <c r="K579" s="120" t="s">
        <v>82</v>
      </c>
    </row>
    <row r="580" spans="1:11" x14ac:dyDescent="0.25">
      <c r="A580" s="120" t="s">
        <v>1277</v>
      </c>
      <c r="B580" s="120" t="s">
        <v>1278</v>
      </c>
      <c r="C580" s="120" t="s">
        <v>85</v>
      </c>
      <c r="D580" s="120" t="s">
        <v>23</v>
      </c>
      <c r="E580" s="120" t="s">
        <v>51</v>
      </c>
      <c r="F580" s="120" t="s">
        <v>76</v>
      </c>
      <c r="G580" s="120" t="s">
        <v>76</v>
      </c>
      <c r="H580" s="120" t="s">
        <v>76</v>
      </c>
      <c r="I580" s="120" t="s">
        <v>76</v>
      </c>
      <c r="J580" s="120" t="s">
        <v>86</v>
      </c>
      <c r="K580" s="120" t="s">
        <v>82</v>
      </c>
    </row>
    <row r="581" spans="1:11" x14ac:dyDescent="0.25">
      <c r="A581" s="120" t="s">
        <v>1279</v>
      </c>
      <c r="B581" s="120" t="s">
        <v>1280</v>
      </c>
      <c r="C581" s="120" t="s">
        <v>85</v>
      </c>
      <c r="D581" s="120" t="s">
        <v>23</v>
      </c>
      <c r="E581" s="120" t="s">
        <v>51</v>
      </c>
      <c r="F581" s="120" t="s">
        <v>76</v>
      </c>
      <c r="G581" s="120" t="s">
        <v>76</v>
      </c>
      <c r="H581" s="120" t="s">
        <v>76</v>
      </c>
      <c r="I581" s="120" t="s">
        <v>76</v>
      </c>
      <c r="J581" s="120" t="s">
        <v>86</v>
      </c>
      <c r="K581" s="120" t="s">
        <v>82</v>
      </c>
    </row>
    <row r="582" spans="1:11" x14ac:dyDescent="0.25">
      <c r="A582" s="120" t="s">
        <v>1281</v>
      </c>
      <c r="B582" s="120" t="s">
        <v>1282</v>
      </c>
      <c r="C582" s="120" t="s">
        <v>85</v>
      </c>
      <c r="D582" s="120" t="s">
        <v>23</v>
      </c>
      <c r="E582" s="120" t="s">
        <v>51</v>
      </c>
      <c r="F582" s="120" t="s">
        <v>76</v>
      </c>
      <c r="G582" s="120" t="s">
        <v>76</v>
      </c>
      <c r="H582" s="120" t="s">
        <v>76</v>
      </c>
      <c r="I582" s="120" t="s">
        <v>76</v>
      </c>
      <c r="J582" s="120" t="s">
        <v>86</v>
      </c>
      <c r="K582" s="120" t="s">
        <v>82</v>
      </c>
    </row>
    <row r="583" spans="1:11" x14ac:dyDescent="0.25">
      <c r="A583" s="120" t="s">
        <v>1283</v>
      </c>
      <c r="B583" s="120" t="s">
        <v>1284</v>
      </c>
      <c r="C583" s="120" t="s">
        <v>85</v>
      </c>
      <c r="D583" s="120" t="s">
        <v>23</v>
      </c>
      <c r="E583" s="120" t="s">
        <v>51</v>
      </c>
      <c r="F583" s="120" t="s">
        <v>76</v>
      </c>
      <c r="G583" s="120" t="s">
        <v>76</v>
      </c>
      <c r="H583" s="120" t="s">
        <v>76</v>
      </c>
      <c r="I583" s="120" t="s">
        <v>76</v>
      </c>
      <c r="J583" s="120" t="s">
        <v>86</v>
      </c>
      <c r="K583" s="120" t="s">
        <v>82</v>
      </c>
    </row>
    <row r="584" spans="1:11" x14ac:dyDescent="0.25">
      <c r="A584" s="120" t="s">
        <v>1285</v>
      </c>
      <c r="B584" s="120" t="s">
        <v>1286</v>
      </c>
      <c r="C584" s="120" t="s">
        <v>85</v>
      </c>
      <c r="D584" s="120" t="s">
        <v>23</v>
      </c>
      <c r="E584" s="120" t="s">
        <v>51</v>
      </c>
      <c r="F584" s="120" t="s">
        <v>76</v>
      </c>
      <c r="G584" s="120" t="s">
        <v>76</v>
      </c>
      <c r="H584" s="120" t="s">
        <v>76</v>
      </c>
      <c r="I584" s="120" t="s">
        <v>76</v>
      </c>
      <c r="J584" s="120" t="s">
        <v>86</v>
      </c>
      <c r="K584" s="120" t="s">
        <v>82</v>
      </c>
    </row>
    <row r="585" spans="1:11" x14ac:dyDescent="0.25">
      <c r="A585" s="120" t="s">
        <v>1287</v>
      </c>
      <c r="B585" s="120" t="s">
        <v>1288</v>
      </c>
      <c r="C585" s="120" t="s">
        <v>85</v>
      </c>
      <c r="D585" s="120" t="s">
        <v>23</v>
      </c>
      <c r="E585" s="120" t="s">
        <v>51</v>
      </c>
      <c r="F585" s="120" t="s">
        <v>76</v>
      </c>
      <c r="G585" s="120" t="s">
        <v>76</v>
      </c>
      <c r="H585" s="120" t="s">
        <v>76</v>
      </c>
      <c r="I585" s="120" t="s">
        <v>76</v>
      </c>
      <c r="J585" s="120" t="s">
        <v>81</v>
      </c>
      <c r="K585" s="120" t="s">
        <v>82</v>
      </c>
    </row>
    <row r="586" spans="1:11" x14ac:dyDescent="0.25">
      <c r="A586" s="120" t="s">
        <v>1289</v>
      </c>
      <c r="B586" s="120" t="s">
        <v>1290</v>
      </c>
      <c r="C586" s="120" t="s">
        <v>85</v>
      </c>
      <c r="D586" s="120" t="s">
        <v>23</v>
      </c>
      <c r="E586" s="120" t="s">
        <v>51</v>
      </c>
      <c r="F586" s="120" t="s">
        <v>76</v>
      </c>
      <c r="G586" s="120" t="s">
        <v>76</v>
      </c>
      <c r="H586" s="120" t="s">
        <v>76</v>
      </c>
      <c r="I586" s="120" t="s">
        <v>76</v>
      </c>
      <c r="J586" s="120" t="s">
        <v>86</v>
      </c>
      <c r="K586" s="120" t="s">
        <v>82</v>
      </c>
    </row>
    <row r="587" spans="1:11" x14ac:dyDescent="0.25">
      <c r="A587" s="120" t="s">
        <v>1291</v>
      </c>
      <c r="B587" s="120" t="s">
        <v>1292</v>
      </c>
      <c r="C587" s="120" t="s">
        <v>85</v>
      </c>
      <c r="D587" s="120" t="s">
        <v>23</v>
      </c>
      <c r="E587" s="120" t="s">
        <v>51</v>
      </c>
      <c r="F587" s="120" t="s">
        <v>76</v>
      </c>
      <c r="G587" s="120" t="s">
        <v>76</v>
      </c>
      <c r="H587" s="120" t="s">
        <v>76</v>
      </c>
      <c r="I587" s="120" t="s">
        <v>76</v>
      </c>
      <c r="J587" s="120" t="s">
        <v>81</v>
      </c>
      <c r="K587" s="120" t="s">
        <v>82</v>
      </c>
    </row>
    <row r="588" spans="1:11" x14ac:dyDescent="0.25">
      <c r="A588" s="120" t="s">
        <v>1293</v>
      </c>
      <c r="B588" s="120" t="s">
        <v>1294</v>
      </c>
      <c r="C588" s="120" t="s">
        <v>85</v>
      </c>
      <c r="D588" s="120" t="s">
        <v>23</v>
      </c>
      <c r="E588" s="120" t="s">
        <v>51</v>
      </c>
      <c r="F588" s="120" t="s">
        <v>76</v>
      </c>
      <c r="G588" s="120" t="s">
        <v>76</v>
      </c>
      <c r="H588" s="120" t="s">
        <v>76</v>
      </c>
      <c r="I588" s="120" t="s">
        <v>76</v>
      </c>
      <c r="J588" s="120" t="s">
        <v>81</v>
      </c>
      <c r="K588" s="120" t="s">
        <v>82</v>
      </c>
    </row>
    <row r="589" spans="1:11" x14ac:dyDescent="0.25">
      <c r="A589" s="120" t="s">
        <v>1295</v>
      </c>
      <c r="B589" s="120" t="s">
        <v>1296</v>
      </c>
      <c r="C589" s="120" t="s">
        <v>174</v>
      </c>
      <c r="D589" s="120" t="s">
        <v>24</v>
      </c>
      <c r="E589" s="120" t="s">
        <v>51</v>
      </c>
      <c r="F589" s="120" t="s">
        <v>76</v>
      </c>
      <c r="G589" s="120" t="s">
        <v>76</v>
      </c>
      <c r="H589" s="120" t="s">
        <v>76</v>
      </c>
      <c r="I589" s="120" t="s">
        <v>76</v>
      </c>
      <c r="J589" s="120" t="s">
        <v>364</v>
      </c>
      <c r="K589" s="120" t="s">
        <v>82</v>
      </c>
    </row>
    <row r="590" spans="1:11" x14ac:dyDescent="0.25">
      <c r="A590" s="120" t="s">
        <v>1297</v>
      </c>
      <c r="B590" s="120" t="s">
        <v>1298</v>
      </c>
      <c r="C590" s="120" t="s">
        <v>85</v>
      </c>
      <c r="D590" s="120" t="s">
        <v>23</v>
      </c>
      <c r="E590" s="120" t="s">
        <v>51</v>
      </c>
      <c r="F590" s="120" t="s">
        <v>76</v>
      </c>
      <c r="G590" s="120" t="s">
        <v>76</v>
      </c>
      <c r="H590" s="120" t="s">
        <v>76</v>
      </c>
      <c r="I590" s="120" t="s">
        <v>76</v>
      </c>
      <c r="J590" s="120" t="s">
        <v>86</v>
      </c>
      <c r="K590" s="120" t="s">
        <v>82</v>
      </c>
    </row>
    <row r="591" spans="1:11" x14ac:dyDescent="0.25">
      <c r="A591" s="120" t="s">
        <v>1299</v>
      </c>
      <c r="B591" s="120" t="s">
        <v>1300</v>
      </c>
      <c r="C591" s="120" t="s">
        <v>85</v>
      </c>
      <c r="D591" s="120" t="s">
        <v>23</v>
      </c>
      <c r="E591" s="120" t="s">
        <v>51</v>
      </c>
      <c r="F591" s="120" t="s">
        <v>76</v>
      </c>
      <c r="G591" s="120" t="s">
        <v>76</v>
      </c>
      <c r="H591" s="120" t="s">
        <v>76</v>
      </c>
      <c r="I591" s="120" t="s">
        <v>76</v>
      </c>
      <c r="J591" s="120" t="s">
        <v>86</v>
      </c>
      <c r="K591" s="120" t="s">
        <v>82</v>
      </c>
    </row>
    <row r="592" spans="1:11" x14ac:dyDescent="0.25">
      <c r="A592" s="120" t="s">
        <v>1301</v>
      </c>
      <c r="B592" s="120" t="s">
        <v>1302</v>
      </c>
      <c r="C592" s="120" t="s">
        <v>85</v>
      </c>
      <c r="D592" s="120" t="s">
        <v>23</v>
      </c>
      <c r="E592" s="120" t="s">
        <v>51</v>
      </c>
      <c r="F592" s="120" t="s">
        <v>76</v>
      </c>
      <c r="G592" s="120" t="s">
        <v>76</v>
      </c>
      <c r="H592" s="120" t="s">
        <v>76</v>
      </c>
      <c r="I592" s="120" t="s">
        <v>76</v>
      </c>
      <c r="J592" s="120" t="s">
        <v>86</v>
      </c>
      <c r="K592" s="120" t="s">
        <v>82</v>
      </c>
    </row>
    <row r="593" spans="1:11" x14ac:dyDescent="0.25">
      <c r="A593" s="120" t="s">
        <v>1303</v>
      </c>
      <c r="B593" s="120" t="s">
        <v>1304</v>
      </c>
      <c r="C593" s="120" t="s">
        <v>174</v>
      </c>
      <c r="D593" s="120" t="s">
        <v>24</v>
      </c>
      <c r="E593" s="120" t="s">
        <v>51</v>
      </c>
      <c r="F593" s="120" t="s">
        <v>76</v>
      </c>
      <c r="G593" s="120" t="s">
        <v>76</v>
      </c>
      <c r="H593" s="120" t="s">
        <v>76</v>
      </c>
      <c r="I593" s="120" t="s">
        <v>76</v>
      </c>
      <c r="J593" s="120" t="s">
        <v>364</v>
      </c>
      <c r="K593" s="120" t="s">
        <v>82</v>
      </c>
    </row>
    <row r="594" spans="1:11" x14ac:dyDescent="0.25">
      <c r="A594" s="120" t="s">
        <v>1305</v>
      </c>
      <c r="B594" s="120" t="s">
        <v>1306</v>
      </c>
      <c r="C594" s="120" t="s">
        <v>85</v>
      </c>
      <c r="D594" s="120" t="s">
        <v>23</v>
      </c>
      <c r="E594" s="120" t="s">
        <v>51</v>
      </c>
      <c r="F594" s="120" t="s">
        <v>76</v>
      </c>
      <c r="G594" s="120" t="s">
        <v>76</v>
      </c>
      <c r="H594" s="120" t="s">
        <v>76</v>
      </c>
      <c r="I594" s="120" t="s">
        <v>76</v>
      </c>
      <c r="J594" s="120" t="s">
        <v>81</v>
      </c>
      <c r="K594" s="120" t="s">
        <v>82</v>
      </c>
    </row>
    <row r="595" spans="1:11" x14ac:dyDescent="0.25">
      <c r="A595" s="120" t="s">
        <v>1307</v>
      </c>
      <c r="B595" s="120" t="s">
        <v>1308</v>
      </c>
      <c r="C595" s="120" t="s">
        <v>253</v>
      </c>
      <c r="D595" s="120" t="s">
        <v>1309</v>
      </c>
      <c r="E595" s="120" t="s">
        <v>51</v>
      </c>
      <c r="F595" s="120" t="s">
        <v>76</v>
      </c>
      <c r="G595" s="120" t="s">
        <v>76</v>
      </c>
      <c r="H595" s="120" t="s">
        <v>76</v>
      </c>
      <c r="I595" s="120" t="s">
        <v>76</v>
      </c>
      <c r="J595" s="120" t="s">
        <v>1310</v>
      </c>
      <c r="K595" s="120" t="s">
        <v>82</v>
      </c>
    </row>
    <row r="596" spans="1:11" x14ac:dyDescent="0.25">
      <c r="A596" s="120" t="s">
        <v>80</v>
      </c>
      <c r="B596" s="120" t="s">
        <v>1311</v>
      </c>
      <c r="C596" s="120" t="s">
        <v>1312</v>
      </c>
      <c r="D596" s="120" t="s">
        <v>77</v>
      </c>
      <c r="E596" s="120" t="s">
        <v>51</v>
      </c>
      <c r="F596" s="120" t="s">
        <v>76</v>
      </c>
      <c r="G596" s="120" t="s">
        <v>76</v>
      </c>
      <c r="H596" s="120" t="s">
        <v>76</v>
      </c>
      <c r="I596" s="120" t="s">
        <v>76</v>
      </c>
      <c r="J596" s="120" t="s">
        <v>171</v>
      </c>
      <c r="K596" s="120" t="s">
        <v>82</v>
      </c>
    </row>
    <row r="597" spans="1:11" x14ac:dyDescent="0.25">
      <c r="A597" s="120" t="s">
        <v>1313</v>
      </c>
      <c r="B597" s="120" t="s">
        <v>1314</v>
      </c>
      <c r="C597" s="120" t="s">
        <v>78</v>
      </c>
      <c r="D597" s="120" t="s">
        <v>1309</v>
      </c>
      <c r="E597" s="120" t="s">
        <v>51</v>
      </c>
      <c r="F597" s="120" t="s">
        <v>79</v>
      </c>
      <c r="G597" s="120" t="s">
        <v>1313</v>
      </c>
      <c r="H597" s="120" t="s">
        <v>76</v>
      </c>
      <c r="I597" s="120" t="s">
        <v>76</v>
      </c>
      <c r="J597" s="120" t="s">
        <v>171</v>
      </c>
      <c r="K597" s="120" t="s">
        <v>82</v>
      </c>
    </row>
    <row r="598" spans="1:11" x14ac:dyDescent="0.25">
      <c r="A598" s="120" t="s">
        <v>1315</v>
      </c>
      <c r="B598" s="120" t="s">
        <v>1316</v>
      </c>
      <c r="C598" s="120" t="s">
        <v>1312</v>
      </c>
      <c r="D598" s="120" t="s">
        <v>77</v>
      </c>
      <c r="E598" s="120" t="s">
        <v>1317</v>
      </c>
      <c r="F598" s="120" t="s">
        <v>76</v>
      </c>
      <c r="G598" s="120" t="s">
        <v>76</v>
      </c>
      <c r="H598" s="120" t="s">
        <v>76</v>
      </c>
      <c r="I598" s="120" t="s">
        <v>76</v>
      </c>
      <c r="J598" s="120" t="s">
        <v>171</v>
      </c>
      <c r="K598" s="120" t="s">
        <v>82</v>
      </c>
    </row>
    <row r="599" spans="1:11" x14ac:dyDescent="0.25">
      <c r="A599" s="120" t="s">
        <v>1318</v>
      </c>
      <c r="B599" s="120" t="s">
        <v>1319</v>
      </c>
      <c r="C599" s="120" t="s">
        <v>85</v>
      </c>
      <c r="D599" s="120" t="s">
        <v>23</v>
      </c>
      <c r="E599" s="120" t="s">
        <v>51</v>
      </c>
      <c r="F599" s="120" t="s">
        <v>76</v>
      </c>
      <c r="G599" s="120" t="s">
        <v>76</v>
      </c>
      <c r="H599" s="120" t="s">
        <v>76</v>
      </c>
      <c r="I599" s="120" t="s">
        <v>76</v>
      </c>
      <c r="J599" s="120" t="s">
        <v>1320</v>
      </c>
      <c r="K599" s="120" t="s">
        <v>82</v>
      </c>
    </row>
    <row r="600" spans="1:11" x14ac:dyDescent="0.25">
      <c r="A600" s="120" t="s">
        <v>1321</v>
      </c>
      <c r="B600" s="120" t="s">
        <v>1322</v>
      </c>
      <c r="C600" s="120" t="s">
        <v>85</v>
      </c>
      <c r="D600" s="120" t="s">
        <v>23</v>
      </c>
      <c r="E600" s="120" t="s">
        <v>51</v>
      </c>
      <c r="F600" s="120" t="s">
        <v>76</v>
      </c>
      <c r="G600" s="120" t="s">
        <v>76</v>
      </c>
      <c r="H600" s="120" t="s">
        <v>76</v>
      </c>
      <c r="I600" s="120" t="s">
        <v>76</v>
      </c>
      <c r="J600" s="120" t="s">
        <v>980</v>
      </c>
      <c r="K600" s="120" t="s">
        <v>82</v>
      </c>
    </row>
    <row r="601" spans="1:11" x14ac:dyDescent="0.25">
      <c r="A601" s="120" t="s">
        <v>1323</v>
      </c>
      <c r="B601" s="120" t="s">
        <v>1324</v>
      </c>
      <c r="C601" s="120" t="s">
        <v>253</v>
      </c>
      <c r="D601" s="120" t="s">
        <v>1309</v>
      </c>
      <c r="E601" s="120" t="s">
        <v>51</v>
      </c>
      <c r="F601" s="120" t="s">
        <v>76</v>
      </c>
      <c r="G601" s="120" t="s">
        <v>76</v>
      </c>
      <c r="H601" s="120" t="s">
        <v>76</v>
      </c>
      <c r="I601" s="120" t="s">
        <v>76</v>
      </c>
      <c r="J601" s="120" t="s">
        <v>171</v>
      </c>
      <c r="K601" s="120" t="s">
        <v>82</v>
      </c>
    </row>
    <row r="602" spans="1:11" x14ac:dyDescent="0.25">
      <c r="A602" s="120" t="s">
        <v>1325</v>
      </c>
      <c r="B602" s="120" t="s">
        <v>1326</v>
      </c>
      <c r="C602" s="120" t="s">
        <v>1327</v>
      </c>
      <c r="D602" s="120" t="s">
        <v>1309</v>
      </c>
      <c r="E602" s="120" t="s">
        <v>51</v>
      </c>
      <c r="F602" s="120" t="s">
        <v>76</v>
      </c>
      <c r="G602" s="120" t="s">
        <v>76</v>
      </c>
      <c r="H602" s="120" t="s">
        <v>76</v>
      </c>
      <c r="I602" s="120" t="s">
        <v>76</v>
      </c>
      <c r="J602" s="120" t="s">
        <v>171</v>
      </c>
      <c r="K602" s="120" t="s">
        <v>82</v>
      </c>
    </row>
    <row r="603" spans="1:11" x14ac:dyDescent="0.25">
      <c r="A603" s="120" t="s">
        <v>1328</v>
      </c>
      <c r="B603" s="120" t="s">
        <v>656</v>
      </c>
      <c r="C603" s="120" t="s">
        <v>85</v>
      </c>
      <c r="D603" s="120" t="s">
        <v>23</v>
      </c>
      <c r="E603" s="120" t="s">
        <v>51</v>
      </c>
      <c r="F603" s="120" t="s">
        <v>76</v>
      </c>
      <c r="G603" s="120" t="s">
        <v>76</v>
      </c>
      <c r="H603" s="120" t="s">
        <v>76</v>
      </c>
      <c r="I603" s="120" t="s">
        <v>76</v>
      </c>
      <c r="J603" s="120" t="s">
        <v>89</v>
      </c>
      <c r="K603" s="120" t="s">
        <v>82</v>
      </c>
    </row>
    <row r="604" spans="1:11" x14ac:dyDescent="0.25">
      <c r="A604" s="120" t="s">
        <v>1329</v>
      </c>
      <c r="B604" s="120" t="s">
        <v>654</v>
      </c>
      <c r="C604" s="120" t="s">
        <v>78</v>
      </c>
      <c r="D604" s="120" t="s">
        <v>654</v>
      </c>
      <c r="E604" s="120" t="s">
        <v>51</v>
      </c>
      <c r="F604" s="120" t="s">
        <v>79</v>
      </c>
      <c r="G604" s="120" t="s">
        <v>1329</v>
      </c>
      <c r="H604" s="120" t="s">
        <v>76</v>
      </c>
      <c r="I604" s="120" t="s">
        <v>76</v>
      </c>
      <c r="J604" s="120" t="s">
        <v>1233</v>
      </c>
      <c r="K604" s="120" t="s">
        <v>82</v>
      </c>
    </row>
    <row r="605" spans="1:11" x14ac:dyDescent="0.25">
      <c r="A605" s="120" t="s">
        <v>1330</v>
      </c>
      <c r="B605" s="120" t="s">
        <v>1331</v>
      </c>
      <c r="C605" s="120" t="s">
        <v>78</v>
      </c>
      <c r="D605" s="120" t="s">
        <v>1331</v>
      </c>
      <c r="E605" s="120" t="s">
        <v>51</v>
      </c>
      <c r="F605" s="120" t="s">
        <v>79</v>
      </c>
      <c r="G605" s="120" t="s">
        <v>1330</v>
      </c>
      <c r="H605" s="120" t="s">
        <v>76</v>
      </c>
      <c r="I605" s="120" t="s">
        <v>76</v>
      </c>
      <c r="J605" s="120" t="s">
        <v>1233</v>
      </c>
      <c r="K605" s="120" t="s">
        <v>82</v>
      </c>
    </row>
    <row r="606" spans="1:11" x14ac:dyDescent="0.25">
      <c r="A606" s="120" t="s">
        <v>1332</v>
      </c>
      <c r="B606" s="120" t="s">
        <v>1333</v>
      </c>
      <c r="C606" s="120" t="s">
        <v>85</v>
      </c>
      <c r="D606" s="120" t="s">
        <v>23</v>
      </c>
      <c r="E606" s="120" t="s">
        <v>51</v>
      </c>
      <c r="F606" s="120" t="s">
        <v>76</v>
      </c>
      <c r="G606" s="120" t="s">
        <v>76</v>
      </c>
      <c r="H606" s="120" t="s">
        <v>76</v>
      </c>
      <c r="I606" s="120" t="s">
        <v>76</v>
      </c>
      <c r="J606" s="120" t="s">
        <v>81</v>
      </c>
      <c r="K606" s="120" t="s">
        <v>82</v>
      </c>
    </row>
    <row r="607" spans="1:11" x14ac:dyDescent="0.25">
      <c r="A607" s="120" t="s">
        <v>1334</v>
      </c>
      <c r="B607" s="120" t="s">
        <v>1335</v>
      </c>
      <c r="C607" s="120" t="s">
        <v>85</v>
      </c>
      <c r="D607" s="120" t="s">
        <v>23</v>
      </c>
      <c r="E607" s="120" t="s">
        <v>51</v>
      </c>
      <c r="F607" s="120" t="s">
        <v>76</v>
      </c>
      <c r="G607" s="120" t="s">
        <v>76</v>
      </c>
      <c r="H607" s="120" t="s">
        <v>76</v>
      </c>
      <c r="I607" s="120" t="s">
        <v>76</v>
      </c>
      <c r="J607" s="120" t="s">
        <v>266</v>
      </c>
      <c r="K607" s="120" t="s">
        <v>82</v>
      </c>
    </row>
    <row r="608" spans="1:11" x14ac:dyDescent="0.25">
      <c r="A608" s="120" t="s">
        <v>1336</v>
      </c>
      <c r="B608" s="120" t="s">
        <v>1337</v>
      </c>
      <c r="C608" s="120" t="s">
        <v>85</v>
      </c>
      <c r="D608" s="120" t="s">
        <v>23</v>
      </c>
      <c r="E608" s="120" t="s">
        <v>51</v>
      </c>
      <c r="F608" s="120" t="s">
        <v>76</v>
      </c>
      <c r="G608" s="120" t="s">
        <v>76</v>
      </c>
      <c r="H608" s="120" t="s">
        <v>76</v>
      </c>
      <c r="I608" s="120" t="s">
        <v>76</v>
      </c>
      <c r="J608" s="120" t="s">
        <v>86</v>
      </c>
      <c r="K608" s="120" t="s">
        <v>82</v>
      </c>
    </row>
    <row r="609" spans="1:11" x14ac:dyDescent="0.25">
      <c r="A609" s="120" t="s">
        <v>1338</v>
      </c>
      <c r="B609" s="120" t="s">
        <v>1339</v>
      </c>
      <c r="C609" s="120" t="s">
        <v>85</v>
      </c>
      <c r="D609" s="120" t="s">
        <v>23</v>
      </c>
      <c r="E609" s="120" t="s">
        <v>51</v>
      </c>
      <c r="F609" s="120" t="s">
        <v>76</v>
      </c>
      <c r="G609" s="120" t="s">
        <v>76</v>
      </c>
      <c r="H609" s="120" t="s">
        <v>76</v>
      </c>
      <c r="I609" s="120" t="s">
        <v>76</v>
      </c>
      <c r="J609" s="120" t="s">
        <v>81</v>
      </c>
      <c r="K609" s="120" t="s">
        <v>82</v>
      </c>
    </row>
    <row r="610" spans="1:11" x14ac:dyDescent="0.25">
      <c r="A610" s="120" t="s">
        <v>1340</v>
      </c>
      <c r="B610" s="120" t="s">
        <v>1341</v>
      </c>
      <c r="C610" s="120" t="s">
        <v>85</v>
      </c>
      <c r="D610" s="120" t="s">
        <v>23</v>
      </c>
      <c r="E610" s="120" t="s">
        <v>51</v>
      </c>
      <c r="F610" s="120" t="s">
        <v>76</v>
      </c>
      <c r="G610" s="120" t="s">
        <v>76</v>
      </c>
      <c r="H610" s="120" t="s">
        <v>76</v>
      </c>
      <c r="I610" s="120" t="s">
        <v>76</v>
      </c>
      <c r="J610" s="120" t="s">
        <v>1342</v>
      </c>
      <c r="K610" s="120" t="s">
        <v>82</v>
      </c>
    </row>
    <row r="611" spans="1:11" x14ac:dyDescent="0.25">
      <c r="A611" s="120" t="s">
        <v>1343</v>
      </c>
      <c r="B611" s="120" t="s">
        <v>1344</v>
      </c>
      <c r="C611" s="120" t="s">
        <v>85</v>
      </c>
      <c r="D611" s="120" t="s">
        <v>23</v>
      </c>
      <c r="E611" s="120" t="s">
        <v>51</v>
      </c>
      <c r="F611" s="120" t="s">
        <v>76</v>
      </c>
      <c r="G611" s="120" t="s">
        <v>76</v>
      </c>
      <c r="H611" s="120" t="s">
        <v>76</v>
      </c>
      <c r="I611" s="120" t="s">
        <v>76</v>
      </c>
      <c r="J611" s="120" t="s">
        <v>626</v>
      </c>
      <c r="K611" s="120" t="s">
        <v>82</v>
      </c>
    </row>
    <row r="612" spans="1:11" x14ac:dyDescent="0.25">
      <c r="A612" s="120" t="s">
        <v>1345</v>
      </c>
      <c r="B612" s="120" t="s">
        <v>1346</v>
      </c>
      <c r="C612" s="120" t="s">
        <v>85</v>
      </c>
      <c r="D612" s="120" t="s">
        <v>23</v>
      </c>
      <c r="E612" s="120" t="s">
        <v>51</v>
      </c>
      <c r="F612" s="120" t="s">
        <v>76</v>
      </c>
      <c r="G612" s="120" t="s">
        <v>76</v>
      </c>
      <c r="H612" s="120" t="s">
        <v>76</v>
      </c>
      <c r="I612" s="120" t="s">
        <v>76</v>
      </c>
      <c r="J612" s="120" t="s">
        <v>86</v>
      </c>
      <c r="K612" s="120" t="s">
        <v>82</v>
      </c>
    </row>
    <row r="613" spans="1:11" x14ac:dyDescent="0.25">
      <c r="A613" s="120" t="s">
        <v>1347</v>
      </c>
      <c r="B613" s="120" t="s">
        <v>1348</v>
      </c>
      <c r="C613" s="120" t="s">
        <v>85</v>
      </c>
      <c r="D613" s="120" t="s">
        <v>23</v>
      </c>
      <c r="E613" s="120" t="s">
        <v>51</v>
      </c>
      <c r="F613" s="120" t="s">
        <v>76</v>
      </c>
      <c r="G613" s="120" t="s">
        <v>76</v>
      </c>
      <c r="H613" s="120" t="s">
        <v>76</v>
      </c>
      <c r="I613" s="120" t="s">
        <v>76</v>
      </c>
      <c r="J613" s="120" t="s">
        <v>86</v>
      </c>
      <c r="K613" s="120" t="s">
        <v>82</v>
      </c>
    </row>
    <row r="614" spans="1:11" x14ac:dyDescent="0.25">
      <c r="A614" s="120" t="s">
        <v>1349</v>
      </c>
      <c r="B614" s="120" t="s">
        <v>1350</v>
      </c>
      <c r="C614" s="120" t="s">
        <v>85</v>
      </c>
      <c r="D614" s="120" t="s">
        <v>23</v>
      </c>
      <c r="E614" s="120" t="s">
        <v>51</v>
      </c>
      <c r="F614" s="120" t="s">
        <v>76</v>
      </c>
      <c r="G614" s="120" t="s">
        <v>76</v>
      </c>
      <c r="H614" s="120" t="s">
        <v>76</v>
      </c>
      <c r="I614" s="120" t="s">
        <v>76</v>
      </c>
      <c r="J614" s="120" t="s">
        <v>89</v>
      </c>
      <c r="K614" s="120" t="s">
        <v>82</v>
      </c>
    </row>
    <row r="615" spans="1:11" x14ac:dyDescent="0.25">
      <c r="A615" s="120" t="s">
        <v>1351</v>
      </c>
      <c r="B615" s="120" t="s">
        <v>1352</v>
      </c>
      <c r="C615" s="120" t="s">
        <v>85</v>
      </c>
      <c r="D615" s="120" t="s">
        <v>23</v>
      </c>
      <c r="E615" s="120" t="s">
        <v>51</v>
      </c>
      <c r="F615" s="120" t="s">
        <v>76</v>
      </c>
      <c r="G615" s="120" t="s">
        <v>76</v>
      </c>
      <c r="H615" s="120" t="s">
        <v>76</v>
      </c>
      <c r="I615" s="120" t="s">
        <v>76</v>
      </c>
      <c r="J615" s="120" t="s">
        <v>86</v>
      </c>
      <c r="K615" s="120" t="s">
        <v>82</v>
      </c>
    </row>
    <row r="616" spans="1:11" x14ac:dyDescent="0.25">
      <c r="A616" s="120" t="s">
        <v>1353</v>
      </c>
      <c r="B616" s="120" t="s">
        <v>1354</v>
      </c>
      <c r="C616" s="120" t="s">
        <v>85</v>
      </c>
      <c r="D616" s="120" t="s">
        <v>23</v>
      </c>
      <c r="E616" s="120" t="s">
        <v>51</v>
      </c>
      <c r="F616" s="120" t="s">
        <v>76</v>
      </c>
      <c r="G616" s="120" t="s">
        <v>76</v>
      </c>
      <c r="H616" s="120" t="s">
        <v>76</v>
      </c>
      <c r="I616" s="120" t="s">
        <v>76</v>
      </c>
      <c r="J616" s="120" t="s">
        <v>1355</v>
      </c>
      <c r="K616" s="120" t="s">
        <v>1356</v>
      </c>
    </row>
    <row r="617" spans="1:11" x14ac:dyDescent="0.25">
      <c r="A617" s="120" t="s">
        <v>1357</v>
      </c>
      <c r="B617" s="120" t="s">
        <v>1358</v>
      </c>
      <c r="C617" s="120" t="s">
        <v>85</v>
      </c>
      <c r="D617" s="120" t="s">
        <v>23</v>
      </c>
      <c r="E617" s="120" t="s">
        <v>51</v>
      </c>
      <c r="F617" s="120" t="s">
        <v>76</v>
      </c>
      <c r="G617" s="120" t="s">
        <v>76</v>
      </c>
      <c r="H617" s="120" t="s">
        <v>76</v>
      </c>
      <c r="I617" s="120" t="s">
        <v>76</v>
      </c>
      <c r="J617" s="120" t="s">
        <v>89</v>
      </c>
      <c r="K617" s="120" t="s">
        <v>82</v>
      </c>
    </row>
    <row r="618" spans="1:11" x14ac:dyDescent="0.25">
      <c r="A618" s="120" t="s">
        <v>1359</v>
      </c>
      <c r="B618" s="120" t="s">
        <v>1360</v>
      </c>
      <c r="C618" s="120" t="s">
        <v>85</v>
      </c>
      <c r="D618" s="120" t="s">
        <v>23</v>
      </c>
      <c r="E618" s="120" t="s">
        <v>51</v>
      </c>
      <c r="F618" s="120" t="s">
        <v>76</v>
      </c>
      <c r="G618" s="120" t="s">
        <v>76</v>
      </c>
      <c r="H618" s="120" t="s">
        <v>76</v>
      </c>
      <c r="I618" s="120" t="s">
        <v>76</v>
      </c>
      <c r="J618" s="120" t="s">
        <v>86</v>
      </c>
      <c r="K618" s="120" t="s">
        <v>82</v>
      </c>
    </row>
    <row r="619" spans="1:11" x14ac:dyDescent="0.25">
      <c r="A619" s="120" t="s">
        <v>1361</v>
      </c>
      <c r="B619" s="120" t="s">
        <v>1362</v>
      </c>
      <c r="C619" s="120" t="s">
        <v>85</v>
      </c>
      <c r="D619" s="120" t="s">
        <v>23</v>
      </c>
      <c r="E619" s="120" t="s">
        <v>51</v>
      </c>
      <c r="F619" s="120" t="s">
        <v>76</v>
      </c>
      <c r="G619" s="120" t="s">
        <v>76</v>
      </c>
      <c r="H619" s="120" t="s">
        <v>76</v>
      </c>
      <c r="I619" s="120" t="s">
        <v>76</v>
      </c>
      <c r="J619" s="120" t="s">
        <v>86</v>
      </c>
      <c r="K619" s="120" t="s">
        <v>82</v>
      </c>
    </row>
    <row r="620" spans="1:11" x14ac:dyDescent="0.25">
      <c r="A620" s="120" t="s">
        <v>1363</v>
      </c>
      <c r="B620" s="120" t="s">
        <v>1364</v>
      </c>
      <c r="C620" s="120" t="s">
        <v>85</v>
      </c>
      <c r="D620" s="120" t="s">
        <v>23</v>
      </c>
      <c r="E620" s="120" t="s">
        <v>51</v>
      </c>
      <c r="F620" s="120" t="s">
        <v>76</v>
      </c>
      <c r="G620" s="120" t="s">
        <v>76</v>
      </c>
      <c r="H620" s="120" t="s">
        <v>76</v>
      </c>
      <c r="I620" s="120" t="s">
        <v>76</v>
      </c>
      <c r="J620" s="120" t="s">
        <v>86</v>
      </c>
      <c r="K620" s="120" t="s">
        <v>82</v>
      </c>
    </row>
    <row r="621" spans="1:11" x14ac:dyDescent="0.25">
      <c r="A621" s="120" t="s">
        <v>1365</v>
      </c>
      <c r="B621" s="120" t="s">
        <v>1366</v>
      </c>
      <c r="C621" s="120" t="s">
        <v>85</v>
      </c>
      <c r="D621" s="120" t="s">
        <v>23</v>
      </c>
      <c r="E621" s="120" t="s">
        <v>51</v>
      </c>
      <c r="F621" s="120" t="s">
        <v>76</v>
      </c>
      <c r="G621" s="120" t="s">
        <v>76</v>
      </c>
      <c r="H621" s="120" t="s">
        <v>76</v>
      </c>
      <c r="I621" s="120" t="s">
        <v>76</v>
      </c>
      <c r="J621" s="120" t="s">
        <v>86</v>
      </c>
      <c r="K621" s="120" t="s">
        <v>82</v>
      </c>
    </row>
    <row r="622" spans="1:11" x14ac:dyDescent="0.25">
      <c r="A622" s="120" t="s">
        <v>1367</v>
      </c>
      <c r="B622" s="120" t="s">
        <v>1368</v>
      </c>
      <c r="C622" s="120" t="s">
        <v>85</v>
      </c>
      <c r="D622" s="120" t="s">
        <v>23</v>
      </c>
      <c r="E622" s="120" t="s">
        <v>51</v>
      </c>
      <c r="F622" s="120" t="s">
        <v>76</v>
      </c>
      <c r="G622" s="120" t="s">
        <v>76</v>
      </c>
      <c r="H622" s="120" t="s">
        <v>76</v>
      </c>
      <c r="I622" s="120" t="s">
        <v>76</v>
      </c>
      <c r="J622" s="120" t="s">
        <v>86</v>
      </c>
      <c r="K622" s="120" t="s">
        <v>82</v>
      </c>
    </row>
    <row r="623" spans="1:11" x14ac:dyDescent="0.25">
      <c r="A623" s="120" t="s">
        <v>1369</v>
      </c>
      <c r="B623" s="120" t="s">
        <v>1370</v>
      </c>
      <c r="C623" s="120" t="s">
        <v>85</v>
      </c>
      <c r="D623" s="120" t="s">
        <v>23</v>
      </c>
      <c r="E623" s="120" t="s">
        <v>51</v>
      </c>
      <c r="F623" s="120" t="s">
        <v>76</v>
      </c>
      <c r="G623" s="120" t="s">
        <v>76</v>
      </c>
      <c r="H623" s="120" t="s">
        <v>76</v>
      </c>
      <c r="I623" s="120" t="s">
        <v>76</v>
      </c>
      <c r="J623" s="120" t="s">
        <v>266</v>
      </c>
      <c r="K623" s="120" t="s">
        <v>82</v>
      </c>
    </row>
    <row r="624" spans="1:11" x14ac:dyDescent="0.25">
      <c r="A624" s="120" t="s">
        <v>1371</v>
      </c>
      <c r="B624" s="120" t="s">
        <v>1372</v>
      </c>
      <c r="C624" s="120" t="s">
        <v>1373</v>
      </c>
      <c r="D624" s="120" t="s">
        <v>1374</v>
      </c>
      <c r="E624" s="120" t="s">
        <v>51</v>
      </c>
      <c r="F624" s="120" t="s">
        <v>76</v>
      </c>
      <c r="G624" s="120" t="s">
        <v>76</v>
      </c>
      <c r="H624" s="120" t="s">
        <v>76</v>
      </c>
      <c r="I624" s="120" t="s">
        <v>76</v>
      </c>
      <c r="J624" s="120" t="s">
        <v>171</v>
      </c>
      <c r="K624" s="120" t="s">
        <v>82</v>
      </c>
    </row>
    <row r="625" spans="1:11" x14ac:dyDescent="0.25">
      <c r="A625" s="120" t="s">
        <v>1375</v>
      </c>
      <c r="B625" s="120" t="s">
        <v>1376</v>
      </c>
      <c r="C625" s="120" t="s">
        <v>85</v>
      </c>
      <c r="D625" s="120" t="s">
        <v>23</v>
      </c>
      <c r="E625" s="120" t="s">
        <v>51</v>
      </c>
      <c r="F625" s="120" t="s">
        <v>76</v>
      </c>
      <c r="G625" s="120" t="s">
        <v>76</v>
      </c>
      <c r="H625" s="120" t="s">
        <v>76</v>
      </c>
      <c r="I625" s="120" t="s">
        <v>76</v>
      </c>
      <c r="J625" s="120" t="s">
        <v>86</v>
      </c>
      <c r="K625" s="120" t="s">
        <v>82</v>
      </c>
    </row>
    <row r="626" spans="1:11" x14ac:dyDescent="0.25">
      <c r="A626" s="120" t="s">
        <v>1377</v>
      </c>
      <c r="B626" s="120" t="s">
        <v>1378</v>
      </c>
      <c r="C626" s="120" t="s">
        <v>85</v>
      </c>
      <c r="D626" s="120" t="s">
        <v>23</v>
      </c>
      <c r="E626" s="120" t="s">
        <v>51</v>
      </c>
      <c r="F626" s="120" t="s">
        <v>76</v>
      </c>
      <c r="G626" s="120" t="s">
        <v>76</v>
      </c>
      <c r="H626" s="120" t="s">
        <v>76</v>
      </c>
      <c r="I626" s="120" t="s">
        <v>76</v>
      </c>
      <c r="J626" s="120" t="s">
        <v>1379</v>
      </c>
      <c r="K626" s="120" t="s">
        <v>82</v>
      </c>
    </row>
    <row r="627" spans="1:11" x14ac:dyDescent="0.25">
      <c r="A627" s="120" t="s">
        <v>1380</v>
      </c>
      <c r="B627" s="120" t="s">
        <v>1381</v>
      </c>
      <c r="C627" s="120" t="s">
        <v>85</v>
      </c>
      <c r="D627" s="120" t="s">
        <v>23</v>
      </c>
      <c r="E627" s="120" t="s">
        <v>51</v>
      </c>
      <c r="F627" s="120" t="s">
        <v>76</v>
      </c>
      <c r="G627" s="120" t="s">
        <v>76</v>
      </c>
      <c r="H627" s="120" t="s">
        <v>76</v>
      </c>
      <c r="I627" s="120" t="s">
        <v>76</v>
      </c>
      <c r="J627" s="120" t="s">
        <v>86</v>
      </c>
      <c r="K627" s="120" t="s">
        <v>82</v>
      </c>
    </row>
    <row r="628" spans="1:11" x14ac:dyDescent="0.25">
      <c r="A628" s="120" t="s">
        <v>1382</v>
      </c>
      <c r="B628" s="120" t="s">
        <v>1383</v>
      </c>
      <c r="C628" s="120" t="s">
        <v>85</v>
      </c>
      <c r="D628" s="120" t="s">
        <v>23</v>
      </c>
      <c r="E628" s="120" t="s">
        <v>51</v>
      </c>
      <c r="F628" s="120" t="s">
        <v>76</v>
      </c>
      <c r="G628" s="120" t="s">
        <v>76</v>
      </c>
      <c r="H628" s="120" t="s">
        <v>76</v>
      </c>
      <c r="I628" s="120" t="s">
        <v>76</v>
      </c>
      <c r="J628" s="120" t="s">
        <v>86</v>
      </c>
      <c r="K628" s="120" t="s">
        <v>82</v>
      </c>
    </row>
    <row r="629" spans="1:11" x14ac:dyDescent="0.25">
      <c r="A629" s="120" t="s">
        <v>1384</v>
      </c>
      <c r="B629" s="120" t="s">
        <v>1385</v>
      </c>
      <c r="C629" s="120" t="s">
        <v>85</v>
      </c>
      <c r="D629" s="120" t="s">
        <v>23</v>
      </c>
      <c r="E629" s="120" t="s">
        <v>51</v>
      </c>
      <c r="F629" s="120" t="s">
        <v>76</v>
      </c>
      <c r="G629" s="120" t="s">
        <v>76</v>
      </c>
      <c r="H629" s="120" t="s">
        <v>76</v>
      </c>
      <c r="I629" s="120" t="s">
        <v>76</v>
      </c>
      <c r="J629" s="120" t="s">
        <v>86</v>
      </c>
      <c r="K629" s="120" t="s">
        <v>82</v>
      </c>
    </row>
    <row r="630" spans="1:11" x14ac:dyDescent="0.25">
      <c r="A630" s="120" t="s">
        <v>1386</v>
      </c>
      <c r="B630" s="120" t="s">
        <v>1387</v>
      </c>
      <c r="C630" s="120" t="s">
        <v>85</v>
      </c>
      <c r="D630" s="120" t="s">
        <v>23</v>
      </c>
      <c r="E630" s="120" t="s">
        <v>51</v>
      </c>
      <c r="F630" s="120" t="s">
        <v>76</v>
      </c>
      <c r="G630" s="120" t="s">
        <v>76</v>
      </c>
      <c r="H630" s="120" t="s">
        <v>76</v>
      </c>
      <c r="I630" s="120" t="s">
        <v>76</v>
      </c>
      <c r="J630" s="120" t="s">
        <v>1388</v>
      </c>
      <c r="K630" s="120" t="s">
        <v>82</v>
      </c>
    </row>
    <row r="631" spans="1:11" x14ac:dyDescent="0.25">
      <c r="A631" s="120" t="s">
        <v>1389</v>
      </c>
      <c r="B631" s="120" t="s">
        <v>1390</v>
      </c>
      <c r="C631" s="120" t="s">
        <v>85</v>
      </c>
      <c r="D631" s="120" t="s">
        <v>23</v>
      </c>
      <c r="E631" s="120" t="s">
        <v>51</v>
      </c>
      <c r="F631" s="120" t="s">
        <v>76</v>
      </c>
      <c r="G631" s="120" t="s">
        <v>76</v>
      </c>
      <c r="H631" s="120" t="s">
        <v>76</v>
      </c>
      <c r="I631" s="120" t="s">
        <v>76</v>
      </c>
      <c r="J631" s="120" t="s">
        <v>81</v>
      </c>
      <c r="K631" s="120" t="s">
        <v>82</v>
      </c>
    </row>
    <row r="632" spans="1:11" x14ac:dyDescent="0.25">
      <c r="A632" s="120" t="s">
        <v>1391</v>
      </c>
      <c r="B632" s="120" t="s">
        <v>1392</v>
      </c>
      <c r="C632" s="120" t="s">
        <v>85</v>
      </c>
      <c r="D632" s="120" t="s">
        <v>23</v>
      </c>
      <c r="E632" s="120" t="s">
        <v>51</v>
      </c>
      <c r="F632" s="120" t="s">
        <v>76</v>
      </c>
      <c r="G632" s="120" t="s">
        <v>76</v>
      </c>
      <c r="H632" s="120" t="s">
        <v>76</v>
      </c>
      <c r="I632" s="120" t="s">
        <v>76</v>
      </c>
      <c r="J632" s="120" t="s">
        <v>86</v>
      </c>
      <c r="K632" s="120" t="s">
        <v>82</v>
      </c>
    </row>
    <row r="633" spans="1:11" x14ac:dyDescent="0.25">
      <c r="A633" s="120" t="s">
        <v>1393</v>
      </c>
      <c r="B633" s="120" t="s">
        <v>1394</v>
      </c>
      <c r="C633" s="120" t="s">
        <v>85</v>
      </c>
      <c r="D633" s="120" t="s">
        <v>23</v>
      </c>
      <c r="E633" s="120" t="s">
        <v>51</v>
      </c>
      <c r="F633" s="120" t="s">
        <v>76</v>
      </c>
      <c r="G633" s="120" t="s">
        <v>76</v>
      </c>
      <c r="H633" s="120" t="s">
        <v>76</v>
      </c>
      <c r="I633" s="120" t="s">
        <v>76</v>
      </c>
      <c r="J633" s="120" t="s">
        <v>1395</v>
      </c>
      <c r="K633" s="120" t="s">
        <v>82</v>
      </c>
    </row>
    <row r="634" spans="1:11" x14ac:dyDescent="0.25">
      <c r="A634" s="120" t="s">
        <v>1396</v>
      </c>
      <c r="B634" s="120" t="s">
        <v>1397</v>
      </c>
      <c r="C634" s="120" t="s">
        <v>85</v>
      </c>
      <c r="D634" s="120" t="s">
        <v>23</v>
      </c>
      <c r="E634" s="120" t="s">
        <v>51</v>
      </c>
      <c r="F634" s="120" t="s">
        <v>76</v>
      </c>
      <c r="G634" s="120" t="s">
        <v>76</v>
      </c>
      <c r="H634" s="120" t="s">
        <v>76</v>
      </c>
      <c r="I634" s="120" t="s">
        <v>76</v>
      </c>
      <c r="J634" s="120" t="s">
        <v>86</v>
      </c>
      <c r="K634" s="120" t="s">
        <v>82</v>
      </c>
    </row>
    <row r="635" spans="1:11" x14ac:dyDescent="0.25">
      <c r="A635" s="120" t="s">
        <v>1398</v>
      </c>
      <c r="B635" s="120" t="s">
        <v>1399</v>
      </c>
      <c r="C635" s="120" t="s">
        <v>85</v>
      </c>
      <c r="D635" s="120" t="s">
        <v>23</v>
      </c>
      <c r="E635" s="120" t="s">
        <v>51</v>
      </c>
      <c r="F635" s="120" t="s">
        <v>76</v>
      </c>
      <c r="G635" s="120" t="s">
        <v>76</v>
      </c>
      <c r="H635" s="120" t="s">
        <v>76</v>
      </c>
      <c r="I635" s="120" t="s">
        <v>76</v>
      </c>
      <c r="J635" s="120" t="s">
        <v>1400</v>
      </c>
      <c r="K635" s="120" t="s">
        <v>82</v>
      </c>
    </row>
    <row r="636" spans="1:11" x14ac:dyDescent="0.25">
      <c r="A636" s="120" t="s">
        <v>1401</v>
      </c>
      <c r="B636" s="120" t="s">
        <v>1402</v>
      </c>
      <c r="C636" s="120" t="s">
        <v>199</v>
      </c>
      <c r="D636" s="120" t="s">
        <v>1403</v>
      </c>
      <c r="E636" s="120" t="s">
        <v>1404</v>
      </c>
      <c r="F636" s="120" t="s">
        <v>76</v>
      </c>
      <c r="G636" s="120" t="s">
        <v>76</v>
      </c>
      <c r="H636" s="120" t="s">
        <v>76</v>
      </c>
      <c r="I636" s="120" t="s">
        <v>76</v>
      </c>
      <c r="J636" s="120" t="s">
        <v>1405</v>
      </c>
      <c r="K636" s="120" t="s">
        <v>82</v>
      </c>
    </row>
    <row r="637" spans="1:11" x14ac:dyDescent="0.25">
      <c r="A637" s="120" t="s">
        <v>1406</v>
      </c>
      <c r="B637" s="120" t="s">
        <v>1407</v>
      </c>
      <c r="C637" s="120" t="s">
        <v>85</v>
      </c>
      <c r="D637" s="120" t="s">
        <v>23</v>
      </c>
      <c r="E637" s="120" t="s">
        <v>51</v>
      </c>
      <c r="F637" s="120" t="s">
        <v>76</v>
      </c>
      <c r="G637" s="120" t="s">
        <v>76</v>
      </c>
      <c r="H637" s="120" t="s">
        <v>76</v>
      </c>
      <c r="I637" s="120" t="s">
        <v>76</v>
      </c>
      <c r="J637" s="120" t="s">
        <v>86</v>
      </c>
      <c r="K637" s="120" t="s">
        <v>82</v>
      </c>
    </row>
    <row r="638" spans="1:11" x14ac:dyDescent="0.25">
      <c r="A638" s="120" t="s">
        <v>1408</v>
      </c>
      <c r="B638" s="120" t="s">
        <v>1409</v>
      </c>
      <c r="C638" s="120" t="s">
        <v>177</v>
      </c>
      <c r="D638" s="120" t="s">
        <v>178</v>
      </c>
      <c r="E638" s="120" t="s">
        <v>51</v>
      </c>
      <c r="F638" s="120" t="s">
        <v>76</v>
      </c>
      <c r="G638" s="120" t="s">
        <v>76</v>
      </c>
      <c r="H638" s="120" t="s">
        <v>76</v>
      </c>
      <c r="I638" s="120" t="s">
        <v>76</v>
      </c>
      <c r="J638" s="120" t="s">
        <v>364</v>
      </c>
      <c r="K638" s="120" t="s">
        <v>82</v>
      </c>
    </row>
    <row r="639" spans="1:11" x14ac:dyDescent="0.25">
      <c r="A639" s="120" t="s">
        <v>1410</v>
      </c>
      <c r="B639" s="120" t="s">
        <v>1411</v>
      </c>
      <c r="C639" s="120" t="s">
        <v>1412</v>
      </c>
      <c r="D639" s="120" t="s">
        <v>1413</v>
      </c>
      <c r="E639" s="120" t="s">
        <v>51</v>
      </c>
      <c r="F639" s="120" t="s">
        <v>76</v>
      </c>
      <c r="G639" s="120" t="s">
        <v>76</v>
      </c>
      <c r="H639" s="120" t="s">
        <v>76</v>
      </c>
      <c r="I639" s="120" t="s">
        <v>76</v>
      </c>
      <c r="J639" s="120" t="s">
        <v>1414</v>
      </c>
      <c r="K639" s="120" t="s">
        <v>82</v>
      </c>
    </row>
    <row r="640" spans="1:11" x14ac:dyDescent="0.25">
      <c r="A640" s="120" t="s">
        <v>1415</v>
      </c>
      <c r="B640" s="120" t="s">
        <v>1416</v>
      </c>
      <c r="C640" s="120" t="s">
        <v>85</v>
      </c>
      <c r="D640" s="120" t="s">
        <v>23</v>
      </c>
      <c r="E640" s="120" t="s">
        <v>51</v>
      </c>
      <c r="F640" s="120" t="s">
        <v>76</v>
      </c>
      <c r="G640" s="120" t="s">
        <v>76</v>
      </c>
      <c r="H640" s="120" t="s">
        <v>76</v>
      </c>
      <c r="I640" s="120" t="s">
        <v>76</v>
      </c>
      <c r="J640" s="120" t="s">
        <v>86</v>
      </c>
      <c r="K640" s="120" t="s">
        <v>82</v>
      </c>
    </row>
    <row r="641" spans="1:11" x14ac:dyDescent="0.25">
      <c r="A641" s="120" t="s">
        <v>1417</v>
      </c>
      <c r="B641" s="120" t="s">
        <v>1418</v>
      </c>
      <c r="C641" s="120" t="s">
        <v>85</v>
      </c>
      <c r="D641" s="120" t="s">
        <v>23</v>
      </c>
      <c r="E641" s="120" t="s">
        <v>51</v>
      </c>
      <c r="F641" s="120" t="s">
        <v>76</v>
      </c>
      <c r="G641" s="120" t="s">
        <v>76</v>
      </c>
      <c r="H641" s="120" t="s">
        <v>76</v>
      </c>
      <c r="I641" s="120" t="s">
        <v>76</v>
      </c>
      <c r="J641" s="120" t="s">
        <v>86</v>
      </c>
      <c r="K641" s="120" t="s">
        <v>82</v>
      </c>
    </row>
    <row r="642" spans="1:11" x14ac:dyDescent="0.25">
      <c r="A642" s="120" t="s">
        <v>1419</v>
      </c>
      <c r="B642" s="120" t="s">
        <v>1420</v>
      </c>
      <c r="C642" s="120" t="s">
        <v>85</v>
      </c>
      <c r="D642" s="120" t="s">
        <v>23</v>
      </c>
      <c r="E642" s="120" t="s">
        <v>51</v>
      </c>
      <c r="F642" s="120" t="s">
        <v>76</v>
      </c>
      <c r="G642" s="120" t="s">
        <v>76</v>
      </c>
      <c r="H642" s="120" t="s">
        <v>76</v>
      </c>
      <c r="I642" s="120" t="s">
        <v>76</v>
      </c>
      <c r="J642" s="120" t="s">
        <v>1421</v>
      </c>
      <c r="K642" s="120" t="s">
        <v>82</v>
      </c>
    </row>
    <row r="643" spans="1:11" x14ac:dyDescent="0.25">
      <c r="A643" s="120" t="s">
        <v>1422</v>
      </c>
      <c r="B643" s="120" t="s">
        <v>1423</v>
      </c>
      <c r="C643" s="120" t="s">
        <v>85</v>
      </c>
      <c r="D643" s="120" t="s">
        <v>23</v>
      </c>
      <c r="E643" s="120" t="s">
        <v>51</v>
      </c>
      <c r="F643" s="120" t="s">
        <v>76</v>
      </c>
      <c r="G643" s="120" t="s">
        <v>76</v>
      </c>
      <c r="H643" s="120" t="s">
        <v>76</v>
      </c>
      <c r="I643" s="120" t="s">
        <v>76</v>
      </c>
      <c r="J643" s="120" t="s">
        <v>86</v>
      </c>
      <c r="K643" s="120" t="s">
        <v>82</v>
      </c>
    </row>
    <row r="644" spans="1:11" x14ac:dyDescent="0.25">
      <c r="A644" s="120" t="s">
        <v>1424</v>
      </c>
      <c r="B644" s="120" t="s">
        <v>1425</v>
      </c>
      <c r="C644" s="120" t="s">
        <v>85</v>
      </c>
      <c r="D644" s="120" t="s">
        <v>23</v>
      </c>
      <c r="E644" s="120" t="s">
        <v>51</v>
      </c>
      <c r="F644" s="120" t="s">
        <v>76</v>
      </c>
      <c r="G644" s="120" t="s">
        <v>76</v>
      </c>
      <c r="H644" s="120" t="s">
        <v>76</v>
      </c>
      <c r="I644" s="120" t="s">
        <v>76</v>
      </c>
      <c r="J644" s="120" t="s">
        <v>86</v>
      </c>
      <c r="K644" s="120" t="s">
        <v>82</v>
      </c>
    </row>
    <row r="645" spans="1:11" x14ac:dyDescent="0.25">
      <c r="A645" s="120" t="s">
        <v>1426</v>
      </c>
      <c r="B645" s="120" t="s">
        <v>1427</v>
      </c>
      <c r="C645" s="120" t="s">
        <v>177</v>
      </c>
      <c r="D645" s="120" t="s">
        <v>178</v>
      </c>
      <c r="E645" s="120" t="s">
        <v>51</v>
      </c>
      <c r="F645" s="120" t="s">
        <v>76</v>
      </c>
      <c r="G645" s="120" t="s">
        <v>76</v>
      </c>
      <c r="H645" s="120" t="s">
        <v>76</v>
      </c>
      <c r="I645" s="120" t="s">
        <v>76</v>
      </c>
      <c r="J645" s="120" t="s">
        <v>364</v>
      </c>
      <c r="K645" s="120" t="s">
        <v>82</v>
      </c>
    </row>
    <row r="646" spans="1:11" x14ac:dyDescent="0.25">
      <c r="A646" s="120" t="s">
        <v>1428</v>
      </c>
      <c r="B646" s="120" t="s">
        <v>1429</v>
      </c>
      <c r="C646" s="120" t="s">
        <v>85</v>
      </c>
      <c r="D646" s="120" t="s">
        <v>23</v>
      </c>
      <c r="E646" s="120" t="s">
        <v>51</v>
      </c>
      <c r="F646" s="120" t="s">
        <v>76</v>
      </c>
      <c r="G646" s="120" t="s">
        <v>76</v>
      </c>
      <c r="H646" s="120" t="s">
        <v>76</v>
      </c>
      <c r="I646" s="120" t="s">
        <v>76</v>
      </c>
      <c r="J646" s="120" t="s">
        <v>86</v>
      </c>
      <c r="K646" s="120" t="s">
        <v>82</v>
      </c>
    </row>
    <row r="647" spans="1:11" x14ac:dyDescent="0.25">
      <c r="A647" s="120" t="s">
        <v>1430</v>
      </c>
      <c r="B647" s="120" t="s">
        <v>1431</v>
      </c>
      <c r="C647" s="120" t="s">
        <v>85</v>
      </c>
      <c r="D647" s="120" t="s">
        <v>23</v>
      </c>
      <c r="E647" s="120" t="s">
        <v>51</v>
      </c>
      <c r="F647" s="120" t="s">
        <v>76</v>
      </c>
      <c r="G647" s="120" t="s">
        <v>76</v>
      </c>
      <c r="H647" s="120" t="s">
        <v>76</v>
      </c>
      <c r="I647" s="120" t="s">
        <v>76</v>
      </c>
      <c r="J647" s="120" t="s">
        <v>81</v>
      </c>
      <c r="K647" s="120" t="s">
        <v>82</v>
      </c>
    </row>
    <row r="648" spans="1:11" x14ac:dyDescent="0.25">
      <c r="A648" s="120" t="s">
        <v>1432</v>
      </c>
      <c r="B648" s="120" t="s">
        <v>1433</v>
      </c>
      <c r="C648" s="120" t="s">
        <v>85</v>
      </c>
      <c r="D648" s="120" t="s">
        <v>23</v>
      </c>
      <c r="E648" s="120" t="s">
        <v>51</v>
      </c>
      <c r="F648" s="120" t="s">
        <v>76</v>
      </c>
      <c r="G648" s="120" t="s">
        <v>76</v>
      </c>
      <c r="H648" s="120" t="s">
        <v>76</v>
      </c>
      <c r="I648" s="120" t="s">
        <v>76</v>
      </c>
      <c r="J648" s="120" t="s">
        <v>1233</v>
      </c>
      <c r="K648" s="120" t="s">
        <v>82</v>
      </c>
    </row>
    <row r="649" spans="1:11" x14ac:dyDescent="0.25">
      <c r="A649" s="120" t="s">
        <v>1434</v>
      </c>
      <c r="B649" s="120" t="s">
        <v>1435</v>
      </c>
      <c r="C649" s="120" t="s">
        <v>85</v>
      </c>
      <c r="D649" s="120" t="s">
        <v>23</v>
      </c>
      <c r="E649" s="120" t="s">
        <v>51</v>
      </c>
      <c r="F649" s="120" t="s">
        <v>76</v>
      </c>
      <c r="G649" s="120" t="s">
        <v>76</v>
      </c>
      <c r="H649" s="120" t="s">
        <v>76</v>
      </c>
      <c r="I649" s="120" t="s">
        <v>76</v>
      </c>
      <c r="J649" s="120" t="s">
        <v>86</v>
      </c>
      <c r="K649" s="120" t="s">
        <v>82</v>
      </c>
    </row>
    <row r="650" spans="1:11" x14ac:dyDescent="0.25">
      <c r="A650" s="120" t="s">
        <v>1436</v>
      </c>
      <c r="B650" s="120" t="s">
        <v>1437</v>
      </c>
      <c r="C650" s="120" t="s">
        <v>85</v>
      </c>
      <c r="D650" s="120" t="s">
        <v>23</v>
      </c>
      <c r="E650" s="120" t="s">
        <v>51</v>
      </c>
      <c r="F650" s="120" t="s">
        <v>76</v>
      </c>
      <c r="G650" s="120" t="s">
        <v>76</v>
      </c>
      <c r="H650" s="120" t="s">
        <v>76</v>
      </c>
      <c r="I650" s="120" t="s">
        <v>76</v>
      </c>
      <c r="J650" s="120" t="s">
        <v>252</v>
      </c>
      <c r="K650" s="120" t="s">
        <v>82</v>
      </c>
    </row>
    <row r="651" spans="1:11" x14ac:dyDescent="0.25">
      <c r="A651" s="120" t="s">
        <v>1438</v>
      </c>
      <c r="B651" s="120" t="s">
        <v>1439</v>
      </c>
      <c r="C651" s="120" t="s">
        <v>85</v>
      </c>
      <c r="D651" s="120" t="s">
        <v>23</v>
      </c>
      <c r="E651" s="120" t="s">
        <v>51</v>
      </c>
      <c r="F651" s="120" t="s">
        <v>76</v>
      </c>
      <c r="G651" s="120" t="s">
        <v>76</v>
      </c>
      <c r="H651" s="120" t="s">
        <v>76</v>
      </c>
      <c r="I651" s="120" t="s">
        <v>76</v>
      </c>
      <c r="J651" s="120" t="s">
        <v>1440</v>
      </c>
      <c r="K651" s="120" t="s">
        <v>82</v>
      </c>
    </row>
    <row r="652" spans="1:11" x14ac:dyDescent="0.25">
      <c r="A652" s="120" t="s">
        <v>1441</v>
      </c>
      <c r="B652" s="120" t="s">
        <v>1442</v>
      </c>
      <c r="C652" s="120" t="s">
        <v>85</v>
      </c>
      <c r="D652" s="120" t="s">
        <v>23</v>
      </c>
      <c r="E652" s="120" t="s">
        <v>51</v>
      </c>
      <c r="F652" s="120" t="s">
        <v>76</v>
      </c>
      <c r="G652" s="120" t="s">
        <v>76</v>
      </c>
      <c r="H652" s="120" t="s">
        <v>76</v>
      </c>
      <c r="I652" s="120" t="s">
        <v>76</v>
      </c>
      <c r="J652" s="120" t="s">
        <v>1379</v>
      </c>
      <c r="K652" s="120" t="s">
        <v>82</v>
      </c>
    </row>
    <row r="653" spans="1:11" x14ac:dyDescent="0.25">
      <c r="A653" s="120" t="s">
        <v>1443</v>
      </c>
      <c r="B653" s="120" t="s">
        <v>1444</v>
      </c>
      <c r="C653" s="120" t="s">
        <v>85</v>
      </c>
      <c r="D653" s="120" t="s">
        <v>23</v>
      </c>
      <c r="E653" s="120" t="s">
        <v>51</v>
      </c>
      <c r="F653" s="120" t="s">
        <v>76</v>
      </c>
      <c r="G653" s="120" t="s">
        <v>76</v>
      </c>
      <c r="H653" s="120" t="s">
        <v>76</v>
      </c>
      <c r="I653" s="120" t="s">
        <v>76</v>
      </c>
      <c r="J653" s="120" t="s">
        <v>86</v>
      </c>
      <c r="K653" s="120" t="s">
        <v>82</v>
      </c>
    </row>
    <row r="654" spans="1:11" x14ac:dyDescent="0.25">
      <c r="A654" s="120" t="s">
        <v>1445</v>
      </c>
      <c r="B654" s="120" t="s">
        <v>1446</v>
      </c>
      <c r="C654" s="120" t="s">
        <v>85</v>
      </c>
      <c r="D654" s="120" t="s">
        <v>23</v>
      </c>
      <c r="E654" s="120" t="s">
        <v>51</v>
      </c>
      <c r="F654" s="120" t="s">
        <v>76</v>
      </c>
      <c r="G654" s="120" t="s">
        <v>76</v>
      </c>
      <c r="H654" s="120" t="s">
        <v>76</v>
      </c>
      <c r="I654" s="120" t="s">
        <v>76</v>
      </c>
      <c r="J654" s="120" t="s">
        <v>1447</v>
      </c>
      <c r="K654" s="120" t="s">
        <v>82</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Version Changes</vt:lpstr>
      <vt:lpstr>Modification 1 Input</vt:lpstr>
      <vt:lpstr>Modification 1 Output</vt:lpstr>
      <vt:lpstr>Modification 1 Note Disclosure</vt:lpstr>
      <vt:lpstr>Drop-down menus</vt:lpstr>
      <vt:lpstr>GAAP02Aindex</vt:lpstr>
      <vt:lpstr>AssetClasses</vt:lpstr>
      <vt:lpstr>'Modification 1 Input'!Print_Area</vt:lpstr>
      <vt:lpstr>'Modification 1 Note Disclosure'!Print_Area</vt:lpstr>
      <vt:lpstr>'Modification 1 Output'!Print_Area</vt:lpstr>
      <vt:lpstr>Years_of_amortization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GASB 96 SBITA Modification Template</dc:title>
  <dc:creator>Lam, Samantha</dc:creator>
  <cp:lastModifiedBy>Lam, Samantha</cp:lastModifiedBy>
  <cp:lastPrinted>2024-01-20T01:29:29Z</cp:lastPrinted>
  <dcterms:created xsi:type="dcterms:W3CDTF">2015-06-05T18:17:20Z</dcterms:created>
  <dcterms:modified xsi:type="dcterms:W3CDTF">2025-09-05T20:20:39Z</dcterms:modified>
</cp:coreProperties>
</file>