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showInkAnnotation="0" codeName="ThisWorkbook"/>
  <mc:AlternateContent xmlns:mc="http://schemas.openxmlformats.org/markup-compatibility/2006">
    <mc:Choice Requires="x15">
      <x15ac:absPath xmlns:x15ac="http://schemas.microsoft.com/office/spreadsheetml/2010/11/ac" url="\\ad.sconet.ca.gov\Data\SARD\Group\State_Gov_Reporting\ADMIN - POLICY\GASB\GASB 96 - Subscription-Based Information Technology Arrangements\SCO Website Publications\For Review\"/>
    </mc:Choice>
  </mc:AlternateContent>
  <xr:revisionPtr revIDLastSave="0" documentId="13_ncr:1_{053FAB1B-C9EB-4BA5-98DF-F2B7005711E0}" xr6:coauthVersionLast="47" xr6:coauthVersionMax="47" xr10:uidLastSave="{00000000-0000-0000-0000-000000000000}"/>
  <bookViews>
    <workbookView xWindow="39150" yWindow="-110" windowWidth="38620" windowHeight="21220" activeTab="1" xr2:uid="{00000000-000D-0000-FFFF-FFFF00000000}"/>
  </bookViews>
  <sheets>
    <sheet name="Version Changes" sheetId="18" r:id="rId1"/>
    <sheet name="Fund #### Journal Entries" sheetId="19" r:id="rId2"/>
    <sheet name="Department Note Disclosure" sheetId="20" r:id="rId3"/>
    <sheet name="SBITA Liabilities" sheetId="21" r:id="rId4"/>
    <sheet name="Check Figures " sheetId="22" r:id="rId5"/>
    <sheet name="Drop Down Menus" sheetId="23" state="hidden" r:id="rId6"/>
    <sheet name="GAAP02Aindex" sheetId="24" state="hidden" r:id="rId7"/>
  </sheets>
  <externalReferences>
    <externalReference r:id="rId8"/>
  </externalReferences>
  <definedNames>
    <definedName name="_xlnm._FilterDatabase" localSheetId="0" hidden="1">'Version Changes'!$A$10:$F$10</definedName>
    <definedName name="ActuaryCredentialsGASB">[1]DeveloperInfo!$D$19</definedName>
    <definedName name="ActuaryNameGASB">[1]DeveloperInfo!$D$17</definedName>
    <definedName name="ActuaryTitleGASB">[1]DeveloperInfo!$D$18</definedName>
    <definedName name="AdjCNSDate">[1]DeveloperInfo!$D$33</definedName>
    <definedName name="AdjCNSDate1">[1]DeveloperInfo!$E$33</definedName>
    <definedName name="AdjCNSDateTempEnable">[1]DeveloperInfo!$F$34</definedName>
    <definedName name="AgencyCode" localSheetId="0">#REF!</definedName>
    <definedName name="AgencyCode">#REF!</definedName>
    <definedName name="AgencyCode1" localSheetId="0">#REF!</definedName>
    <definedName name="AgencyCode1">#REF!</definedName>
    <definedName name="AnalystGASB">[1]DeveloperInfo!$D$20</definedName>
    <definedName name="Annuity" localSheetId="0">#REF!</definedName>
    <definedName name="Annuity">#REF!</definedName>
    <definedName name="Annuity1" localSheetId="0">#REF!</definedName>
    <definedName name="Annuity1">#REF!</definedName>
    <definedName name="AnnuityLY" localSheetId="0">#REF!</definedName>
    <definedName name="AnnuityLY">#REF!</definedName>
    <definedName name="ASTABPF">[1]DeveloperInfo!$D$36</definedName>
    <definedName name="ASTABPF1">[1]DeveloperInfo!$D$37</definedName>
    <definedName name="ASTEBPF">[1]DeveloperInfo!$F$37</definedName>
    <definedName name="ClientShortGASB">[1]DeveloperInfo!$D$9</definedName>
    <definedName name="CLPOWERDisc">[1]Adjust!$H$199</definedName>
    <definedName name="CLPOWERDiscMinus1">[1]Adjust!$L$199</definedName>
    <definedName name="CLPOWERDiscPlus1">[1]Adjust!$K$199</definedName>
    <definedName name="CLPOWERExp">[1]Adjust!$G$199</definedName>
    <definedName name="CNSDateDisc">[1]DeveloperInfo!$D$32</definedName>
    <definedName name="CNSDateDisc1">[1]DeveloperInfo!$E$32</definedName>
    <definedName name="ColaRate">[1]DeveloperInfo!$D$40</definedName>
    <definedName name="ConsultantNameGASB">[1]DeveloperInfo!$D$22</definedName>
    <definedName name="ConsultantTitleGASB">[1]DeveloperInfo!$D$23</definedName>
    <definedName name="Disc1DELTACENSUS">[1]Adjust!$G$102</definedName>
    <definedName name="Disc1INTNDIV12">[1]Adjust!$H$195</definedName>
    <definedName name="Disc1SINTADJBOM">[1]Adjust!$I$197</definedName>
    <definedName name="Disc1SINTNDIV12">[1]Adjust!$I$195</definedName>
    <definedName name="DiscDELTACENSUS">[1]Adjust!$H$102</definedName>
    <definedName name="DiscINTADJBOM">[1]Adjust!$J$197</definedName>
    <definedName name="DiscINTNDIV12">[1]Adjust!$J$195</definedName>
    <definedName name="DiscMinusOneINTADJBOM">[1]Adjust!$L$197</definedName>
    <definedName name="DiscMinusOneINTNDIV12">[1]Adjust!$L$195</definedName>
    <definedName name="DiscPlusOneINTADJBOM">[1]Adjust!$K$197</definedName>
    <definedName name="DiscPlusOneINTNDIV12">[1]Adjust!$K$195</definedName>
    <definedName name="EmployerRates" localSheetId="0">#REF!</definedName>
    <definedName name="EmployerRates">#REF!</definedName>
    <definedName name="EmployerRates1" localSheetId="0">#REF!</definedName>
    <definedName name="EmployerRates1">#REF!</definedName>
    <definedName name="EmployerRatesLEO" localSheetId="0">#REF!</definedName>
    <definedName name="EmployerRatesLEO">#REF!</definedName>
    <definedName name="EmployerRatesLEO1">#REF!</definedName>
    <definedName name="ERData">[1]ER_DATA!$B$16:$EN$318</definedName>
    <definedName name="ERID">[1]ER_NPLExpense!$L$8</definedName>
    <definedName name="ERInfo">[1]ER_Input!$B$16:$Y$318</definedName>
    <definedName name="Exp1INTADJBOM">[1]Adjust!$G$197</definedName>
    <definedName name="Exp1INTNDIV12">[1]Adjust!$G$195</definedName>
    <definedName name="FracYearProj">[1]TPL!$C$43</definedName>
    <definedName name="FundOfficeContactGASB">[1]DeveloperInfo!$D$10</definedName>
    <definedName name="FYrsGASB">[1]DeveloperInfo!$D$54</definedName>
    <definedName name="GainLoss">[1]ER_Allocation!$P$12</definedName>
    <definedName name="GASBDiscMinusOneINTADJBOM">[1]Adjust!$L$197</definedName>
    <definedName name="GASBDiscMinusOneINTNDIV12">[1]Adjust!$L$195</definedName>
    <definedName name="InflRate">[1]DeveloperInfo!$D$38</definedName>
    <definedName name="InflRate1">[1]DeveloperInfo!$E$38</definedName>
    <definedName name="IntDisc">[1]DeveloperInfo!$F$47</definedName>
    <definedName name="IntDisc1">[1]DeveloperInfo!$D$47</definedName>
    <definedName name="IntDisc1S">[1]DeveloperInfo!$E$47</definedName>
    <definedName name="INTDiscMinusOne">[1]DeveloperInfo!$H$47</definedName>
    <definedName name="INTDiscPlusOne">[1]DeveloperInfo!$G$47</definedName>
    <definedName name="IntExp1">[1]DeveloperInfo!$I$47</definedName>
    <definedName name="MeasureDate">[1]DeveloperInfo!$D$31</definedName>
    <definedName name="MeasureDate1">[1]DeveloperInfo!$E$31</definedName>
    <definedName name="MeasureDate2">[1]DeveloperInfo!$F$31</definedName>
    <definedName name="N">"N/A"</definedName>
    <definedName name="NDIV12Disc">[1]Adjust!$H$200</definedName>
    <definedName name="NDIV12DiscMinus1">[1]Adjust!$L$200</definedName>
    <definedName name="NDIV12DiscPlus1">[1]Adjust!$K$200</definedName>
    <definedName name="NDIV12Exp">[1]Adjust!$G$200</definedName>
    <definedName name="OfficeAddr1GASB">[1]DeveloperInfo!$D$11</definedName>
    <definedName name="OfficeAddr2GASB">[1]DeveloperInfo!$D$12</definedName>
    <definedName name="Offices">[1]DeveloperInfo!$K$75:$O$91</definedName>
    <definedName name="Pension" localSheetId="0">#REF!</definedName>
    <definedName name="Pension">#REF!</definedName>
    <definedName name="Pension1" localSheetId="0">#REF!</definedName>
    <definedName name="Pension1">#REF!</definedName>
    <definedName name="PensionLY" localSheetId="0">#REF!</definedName>
    <definedName name="PensionLY">#REF!</definedName>
    <definedName name="PlanNameLongGASB">[1]DeveloperInfo!$D$7</definedName>
    <definedName name="PlanNameShortGASB">[1]DeveloperInfo!$D$8</definedName>
    <definedName name="_xlnm.Print_Area" localSheetId="2">'Department Note Disclosure'!$A$3:$D$101</definedName>
    <definedName name="_xlnm.Print_Area" localSheetId="1">'Fund #### Journal Entries'!$A$1:$K$105</definedName>
    <definedName name="_xlnm.Print_Area" localSheetId="3">'SBITA Liabilities'!$B$2:$Q$20</definedName>
    <definedName name="ProjDisc?">[1]DeveloperInfo!$D$65</definedName>
    <definedName name="ProValResults" localSheetId="0">#REF!</definedName>
    <definedName name="ProValResults">#REF!</definedName>
    <definedName name="ProValResults1" localSheetId="0">#REF!</definedName>
    <definedName name="ProValResults1">#REF!</definedName>
    <definedName name="ReportDate67">[1]DeveloperInfo!$D$30</definedName>
    <definedName name="ReportDate671">[1]DeveloperInfo!$E$30</definedName>
    <definedName name="ReportDate68">[1]DeveloperInfo!$D$52</definedName>
    <definedName name="ReportDate681">[1]DeveloperInfo!$E$52</definedName>
    <definedName name="ReviewerGASB">[1]DeveloperInfo!$D$21</definedName>
    <definedName name="Rnd_0">[1]DeveloperInfo!$D$41</definedName>
    <definedName name="RORRate681">[1]DeveloperInfo!$E$53</definedName>
    <definedName name="SalRate">[1]DeveloperInfo!$D$39</definedName>
    <definedName name="SalRate1">[1]DeveloperInfo!$E$39</definedName>
    <definedName name="SegalOfficeGASB">[1]DeveloperInfo!$D$24</definedName>
    <definedName name="TableData" localSheetId="0">#REF!</definedName>
    <definedName name="TableData">#REF!</definedName>
    <definedName name="TableData1" localSheetId="0">#REF!</definedName>
    <definedName name="TableData1">#REF!</definedName>
    <definedName name="Type" localSheetId="0">#REF!</definedName>
    <definedName name="Type">#REF!</definedName>
    <definedName name="TypeAnnuity">#REF!</definedName>
    <definedName name="TypeAnnuity1">#REF!</definedName>
    <definedName name="TypePension">#REF!</definedName>
    <definedName name="TypePension1">#REF!</definedName>
    <definedName name="UnfundedData">#REF!</definedName>
    <definedName name="UnfundedData1">#REF!</definedName>
    <definedName name="UnfundedLY">#REF!</definedName>
    <definedName name="UnfundedLY1">#REF!</definedName>
    <definedName name="UnfundedLYLEO1">#REF!</definedName>
    <definedName name="UnfunedLYLEO">#REF!</definedName>
    <definedName name="VersionGASB">[1]DeveloperInfo!$D$4</definedName>
  </definedNames>
  <calcPr calcId="191028" fullPrecision="0"/>
  <customWorkbookViews>
    <customWorkbookView name="DelMastro, Anthony - Personal View" guid="{B68DC41B-F7BD-4FA4-A60A-25210A6904DD}" mergeInterval="0" personalView="1" maximized="1" windowWidth="1680" windowHeight="729" tabRatio="889" activeSheetId="1"/>
    <customWorkbookView name="St. Pierre, Karyl - Personal View" guid="{54615FB3-67A6-4E4F-8F77-A3832A552327}" mergeInterval="0" personalView="1" maximized="1" windowWidth="1680" windowHeight="844" tabRatio="889"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89" i="19" l="1"/>
  <c r="Y78" i="19"/>
  <c r="Y86" i="19"/>
  <c r="Z80" i="19"/>
  <c r="K90" i="19" l="1"/>
  <c r="J90" i="19"/>
  <c r="K57" i="19"/>
  <c r="K81" i="19"/>
  <c r="K70" i="19"/>
  <c r="Z69" i="19" l="1"/>
  <c r="Z70" i="19" s="1"/>
  <c r="K62" i="19"/>
  <c r="K63" i="19" s="1"/>
  <c r="K58" i="19"/>
  <c r="D44" i="20" a="1"/>
  <c r="D44" i="20" s="1"/>
  <c r="D13" i="20" a="1"/>
  <c r="D13" i="20" s="1"/>
  <c r="D75" i="20" a="1"/>
  <c r="D75" i="20" s="1"/>
  <c r="Z62" i="19" l="1"/>
  <c r="J16" i="20"/>
  <c r="K77" i="20"/>
  <c r="J77" i="20"/>
  <c r="K46" i="20"/>
  <c r="J46" i="20"/>
  <c r="K15" i="20"/>
  <c r="J15" i="20"/>
  <c r="Z63" i="19" l="1"/>
  <c r="Z103" i="19"/>
  <c r="Z99" i="19"/>
  <c r="Z87" i="19"/>
  <c r="Z29" i="19"/>
  <c r="AB15" i="19"/>
  <c r="Y103" i="19" l="1"/>
  <c r="Y102" i="19"/>
  <c r="Y101" i="19"/>
  <c r="Y100" i="19"/>
  <c r="D36" i="20"/>
  <c r="J81" i="19"/>
  <c r="L81" i="19" s="1"/>
  <c r="L90" i="19"/>
  <c r="F25" i="22"/>
  <c r="H25" i="22"/>
  <c r="N25" i="22"/>
  <c r="N17" i="22"/>
  <c r="D25" i="20" l="1"/>
  <c r="AC19" i="19" l="1"/>
  <c r="D39" i="20" l="1"/>
  <c r="D101" i="20"/>
  <c r="D70" i="20"/>
  <c r="F10" i="19" l="1"/>
  <c r="D82" i="20" l="1"/>
  <c r="D87" i="20"/>
  <c r="D92" i="20"/>
  <c r="D98" i="20"/>
  <c r="D67" i="20"/>
  <c r="D61" i="20"/>
  <c r="D30" i="20"/>
  <c r="D56" i="20"/>
  <c r="D51" i="20"/>
  <c r="K46" i="19"/>
  <c r="Y28" i="19"/>
  <c r="AA28" i="19" s="1"/>
  <c r="Z30" i="19"/>
  <c r="Z31" i="19" s="1"/>
  <c r="Y35" i="19"/>
  <c r="Y34" i="19"/>
  <c r="Z38" i="19"/>
  <c r="Z37" i="19"/>
  <c r="Z36" i="19"/>
  <c r="Y45" i="19"/>
  <c r="Y51" i="19"/>
  <c r="Y50" i="19"/>
  <c r="Y61" i="19"/>
  <c r="Y77" i="19"/>
  <c r="Y76" i="19"/>
  <c r="Z79" i="19"/>
  <c r="Z81" i="19" s="1"/>
  <c r="Y85" i="19"/>
  <c r="Y90" i="19" s="1"/>
  <c r="Z88" i="19"/>
  <c r="Z90" i="19" l="1"/>
  <c r="AA90" i="19" s="1"/>
  <c r="Z46" i="19"/>
  <c r="Z47" i="19" s="1"/>
  <c r="K47" i="19"/>
  <c r="Z39" i="19"/>
  <c r="Y81" i="19"/>
  <c r="AA81" i="19" s="1"/>
  <c r="Z52" i="19"/>
  <c r="Z53" i="19" s="1"/>
  <c r="X88" i="19"/>
  <c r="AC18" i="19" l="1"/>
  <c r="J63" i="19" l="1"/>
  <c r="L63" i="19" s="1"/>
  <c r="J53" i="19"/>
  <c r="J47" i="19"/>
  <c r="L47" i="19" s="1"/>
  <c r="K39" i="19"/>
  <c r="J39" i="19"/>
  <c r="K31" i="19"/>
  <c r="J31" i="19"/>
  <c r="V84" i="19"/>
  <c r="V75" i="19"/>
  <c r="V67" i="19"/>
  <c r="V60" i="19"/>
  <c r="V55" i="19"/>
  <c r="V49" i="19"/>
  <c r="V44" i="19"/>
  <c r="V33" i="19"/>
  <c r="V27" i="19"/>
  <c r="V14" i="19"/>
  <c r="V13" i="19"/>
  <c r="W27" i="19"/>
  <c r="L29" i="19"/>
  <c r="L28" i="19"/>
  <c r="L39" i="19" l="1"/>
  <c r="L31" i="19"/>
  <c r="K79" i="20"/>
  <c r="K80" i="20"/>
  <c r="K81" i="20"/>
  <c r="K82" i="20"/>
  <c r="K83" i="20"/>
  <c r="K84" i="20"/>
  <c r="K85" i="20"/>
  <c r="K86" i="20"/>
  <c r="K87" i="20"/>
  <c r="K88" i="20"/>
  <c r="K89" i="20"/>
  <c r="K90" i="20"/>
  <c r="K91" i="20"/>
  <c r="K92" i="20"/>
  <c r="K93" i="20"/>
  <c r="K94" i="20"/>
  <c r="K95" i="20"/>
  <c r="K96" i="20"/>
  <c r="K97" i="20"/>
  <c r="K98" i="20"/>
  <c r="K99" i="20"/>
  <c r="K100" i="20"/>
  <c r="K101" i="20"/>
  <c r="K78" i="20"/>
  <c r="J79" i="20"/>
  <c r="J80" i="20"/>
  <c r="J81" i="20"/>
  <c r="J82" i="20"/>
  <c r="J83" i="20"/>
  <c r="J84" i="20"/>
  <c r="J85" i="20"/>
  <c r="J86" i="20"/>
  <c r="J87" i="20"/>
  <c r="J88" i="20"/>
  <c r="J89" i="20"/>
  <c r="J90" i="20"/>
  <c r="J91" i="20"/>
  <c r="J92" i="20"/>
  <c r="J93" i="20"/>
  <c r="J94" i="20"/>
  <c r="J95" i="20"/>
  <c r="J96" i="20"/>
  <c r="J97" i="20"/>
  <c r="J98" i="20"/>
  <c r="J99" i="20"/>
  <c r="J100" i="20"/>
  <c r="J101" i="20"/>
  <c r="J78" i="20"/>
  <c r="K48" i="20"/>
  <c r="K49" i="20"/>
  <c r="K50" i="20"/>
  <c r="K51" i="20"/>
  <c r="K52" i="20"/>
  <c r="K53" i="20"/>
  <c r="K54" i="20"/>
  <c r="K55" i="20"/>
  <c r="K56" i="20"/>
  <c r="K57" i="20"/>
  <c r="K58" i="20"/>
  <c r="K59" i="20"/>
  <c r="K60" i="20"/>
  <c r="K61" i="20"/>
  <c r="K62" i="20"/>
  <c r="K63" i="20"/>
  <c r="K64" i="20"/>
  <c r="K65" i="20"/>
  <c r="K66" i="20"/>
  <c r="K67" i="20"/>
  <c r="K68" i="20"/>
  <c r="K69" i="20"/>
  <c r="K70" i="20"/>
  <c r="K47" i="20"/>
  <c r="J66" i="20"/>
  <c r="J67" i="20"/>
  <c r="J68" i="20"/>
  <c r="J69" i="20"/>
  <c r="J70" i="20"/>
  <c r="J48" i="20"/>
  <c r="J49" i="20"/>
  <c r="J50" i="20"/>
  <c r="J51" i="20"/>
  <c r="J52" i="20"/>
  <c r="J53" i="20"/>
  <c r="J54" i="20"/>
  <c r="J55" i="20"/>
  <c r="J56" i="20"/>
  <c r="J57" i="20"/>
  <c r="J58" i="20"/>
  <c r="J59" i="20"/>
  <c r="J60" i="20"/>
  <c r="J61" i="20"/>
  <c r="J62" i="20"/>
  <c r="J63" i="20"/>
  <c r="J64" i="20"/>
  <c r="J65" i="20"/>
  <c r="J47" i="20"/>
  <c r="K17" i="20"/>
  <c r="K18" i="20"/>
  <c r="K19" i="20"/>
  <c r="K20" i="20"/>
  <c r="K21" i="20"/>
  <c r="K22" i="20"/>
  <c r="K23" i="20"/>
  <c r="K24" i="20"/>
  <c r="K25" i="20"/>
  <c r="K26" i="20"/>
  <c r="K27" i="20"/>
  <c r="K28" i="20"/>
  <c r="K29" i="20"/>
  <c r="K30" i="20"/>
  <c r="K31" i="20"/>
  <c r="K32" i="20"/>
  <c r="K33" i="20"/>
  <c r="K34" i="20"/>
  <c r="K35" i="20"/>
  <c r="K36" i="20"/>
  <c r="K37" i="20"/>
  <c r="K38" i="20"/>
  <c r="K39" i="20"/>
  <c r="K16" i="20"/>
  <c r="J17" i="20"/>
  <c r="J18" i="20"/>
  <c r="J19" i="20"/>
  <c r="J20" i="20"/>
  <c r="J21" i="20"/>
  <c r="J22" i="20"/>
  <c r="J23" i="20"/>
  <c r="J24" i="20"/>
  <c r="J25" i="20"/>
  <c r="J26" i="20"/>
  <c r="J27" i="20"/>
  <c r="J28" i="20"/>
  <c r="J29" i="20"/>
  <c r="J30" i="20"/>
  <c r="J31" i="20"/>
  <c r="J32" i="20"/>
  <c r="J33" i="20"/>
  <c r="J34" i="20"/>
  <c r="J35" i="20"/>
  <c r="J36" i="20"/>
  <c r="J37" i="20"/>
  <c r="J38" i="20"/>
  <c r="J39" i="20"/>
  <c r="AB16" i="19"/>
  <c r="Y16" i="19" s="1"/>
  <c r="I72" i="20"/>
  <c r="I41" i="20"/>
  <c r="I10" i="20"/>
  <c r="L36" i="19"/>
  <c r="L35" i="19"/>
  <c r="F8" i="19"/>
  <c r="B86" i="19" s="1"/>
  <c r="W86" i="19" s="1"/>
  <c r="C89" i="19" l="1"/>
  <c r="X89" i="19" s="1"/>
  <c r="Y56" i="19"/>
  <c r="Z57" i="19"/>
  <c r="Z58" i="19" s="1"/>
  <c r="AA29" i="19"/>
  <c r="AA36" i="19"/>
  <c r="AA50" i="19"/>
  <c r="AA62" i="19"/>
  <c r="L57" i="19"/>
  <c r="V74" i="19"/>
  <c r="V66" i="19"/>
  <c r="V43" i="19"/>
  <c r="W33" i="19"/>
  <c r="W44" i="19"/>
  <c r="W49" i="19"/>
  <c r="W55" i="19"/>
  <c r="W84" i="19"/>
  <c r="W75" i="19"/>
  <c r="W67" i="19"/>
  <c r="W60" i="19"/>
  <c r="W50" i="19"/>
  <c r="W85" i="19"/>
  <c r="W76" i="19"/>
  <c r="W77" i="19"/>
  <c r="W68" i="19"/>
  <c r="W61" i="19"/>
  <c r="X87" i="19"/>
  <c r="X79" i="19"/>
  <c r="X69" i="19"/>
  <c r="X62" i="19"/>
  <c r="X57" i="19"/>
  <c r="W56" i="19"/>
  <c r="X46" i="19"/>
  <c r="W45" i="19"/>
  <c r="X37" i="19"/>
  <c r="X36" i="19"/>
  <c r="W35" i="19"/>
  <c r="W34" i="19"/>
  <c r="X31" i="19"/>
  <c r="X29" i="19"/>
  <c r="W28" i="19"/>
  <c r="X21" i="19"/>
  <c r="X20" i="19"/>
  <c r="X19" i="19"/>
  <c r="X18" i="19"/>
  <c r="W17" i="19"/>
  <c r="W16" i="19"/>
  <c r="W15" i="19"/>
  <c r="J58" i="19" l="1"/>
  <c r="L58" i="19" s="1"/>
  <c r="AA35" i="19"/>
  <c r="K52" i="19"/>
  <c r="K53" i="19" s="1"/>
  <c r="L53" i="19" s="1"/>
  <c r="B11" i="20"/>
  <c r="B13" i="20"/>
  <c r="B12" i="20"/>
  <c r="N10" i="21"/>
  <c r="J10" i="21"/>
  <c r="H10" i="21"/>
  <c r="D83" i="20" l="1"/>
  <c r="D81" i="20"/>
  <c r="D50" i="20"/>
  <c r="D26" i="20"/>
  <c r="D21" i="20"/>
  <c r="D62" i="20"/>
  <c r="D57" i="20"/>
  <c r="D52" i="20"/>
  <c r="D19" i="20"/>
  <c r="D93" i="20"/>
  <c r="D88" i="20"/>
  <c r="D46" i="20"/>
  <c r="K103" i="19"/>
  <c r="L103" i="19" s="1"/>
  <c r="Y31" i="19"/>
  <c r="AA31" i="19" s="1"/>
  <c r="Y39" i="19"/>
  <c r="AA39" i="19" s="1"/>
  <c r="AC20" i="19"/>
  <c r="Z20" i="19" s="1"/>
  <c r="Y63" i="19"/>
  <c r="AA63" i="19" s="1"/>
  <c r="Y53" i="19"/>
  <c r="AA53" i="19" s="1"/>
  <c r="Y47" i="19"/>
  <c r="AA47" i="19" s="1"/>
  <c r="Y58" i="19"/>
  <c r="AA58" i="19" s="1"/>
  <c r="L84" i="22"/>
  <c r="L74" i="22"/>
  <c r="L64" i="22"/>
  <c r="N57" i="22"/>
  <c r="B56" i="22"/>
  <c r="N50" i="22"/>
  <c r="B49" i="22"/>
  <c r="N42" i="22"/>
  <c r="N34" i="22"/>
  <c r="J34" i="22"/>
  <c r="H34" i="22"/>
  <c r="F34" i="22"/>
  <c r="D34" i="22"/>
  <c r="J25" i="22"/>
  <c r="D25" i="22"/>
  <c r="J17" i="22"/>
  <c r="H17" i="22"/>
  <c r="D17" i="22"/>
  <c r="N18" i="21"/>
  <c r="J18" i="21"/>
  <c r="H18" i="21"/>
  <c r="N14" i="21"/>
  <c r="J14" i="21"/>
  <c r="H14" i="21"/>
  <c r="N67" i="22"/>
  <c r="H11" i="21"/>
  <c r="L7" i="21"/>
  <c r="F7" i="21"/>
  <c r="C5" i="21"/>
  <c r="C4" i="21"/>
  <c r="D77" i="20"/>
  <c r="B75" i="20"/>
  <c r="B74" i="20"/>
  <c r="B73" i="20"/>
  <c r="A78" i="20" s="1"/>
  <c r="B44" i="20"/>
  <c r="B43" i="20"/>
  <c r="B42" i="20"/>
  <c r="A47" i="20" s="1"/>
  <c r="D31" i="20"/>
  <c r="A16" i="20"/>
  <c r="D15" i="20"/>
  <c r="B51" i="19"/>
  <c r="W51" i="19" s="1"/>
  <c r="A26" i="19"/>
  <c r="V26" i="19" s="1"/>
  <c r="S21" i="19"/>
  <c r="Q20" i="19"/>
  <c r="S20" i="19" s="1"/>
  <c r="S19" i="19"/>
  <c r="K19" i="19"/>
  <c r="K102" i="19" s="1"/>
  <c r="S18" i="19"/>
  <c r="K18" i="19"/>
  <c r="S17" i="19"/>
  <c r="P16" i="19"/>
  <c r="S15" i="19"/>
  <c r="J15" i="19"/>
  <c r="B14" i="19"/>
  <c r="A12" i="19"/>
  <c r="S16" i="19" l="1"/>
  <c r="J16" i="19"/>
  <c r="D65" i="20"/>
  <c r="D96" i="20"/>
  <c r="Y15" i="19"/>
  <c r="I16" i="20"/>
  <c r="I47" i="20"/>
  <c r="A79" i="20"/>
  <c r="I78" i="20"/>
  <c r="D85" i="22"/>
  <c r="H65" i="22"/>
  <c r="D86" i="22"/>
  <c r="H86" i="22"/>
  <c r="H66" i="22"/>
  <c r="D75" i="22"/>
  <c r="D76" i="22"/>
  <c r="H76" i="22"/>
  <c r="H85" i="22"/>
  <c r="H75" i="22"/>
  <c r="D77" i="22"/>
  <c r="J77" i="22" s="1"/>
  <c r="D65" i="22"/>
  <c r="D87" i="22"/>
  <c r="J87" i="22" s="1"/>
  <c r="B25" i="22"/>
  <c r="L25" i="22" s="1"/>
  <c r="Z19" i="19"/>
  <c r="Z102" i="19" s="1"/>
  <c r="Z18" i="19"/>
  <c r="B78" i="19"/>
  <c r="W78" i="19" s="1"/>
  <c r="F14" i="21"/>
  <c r="A48" i="20"/>
  <c r="D34" i="20"/>
  <c r="AA103" i="19"/>
  <c r="F10" i="21"/>
  <c r="B17" i="22"/>
  <c r="N87" i="22"/>
  <c r="H15" i="21"/>
  <c r="N15" i="21"/>
  <c r="N85" i="22"/>
  <c r="N76" i="22"/>
  <c r="N86" i="22"/>
  <c r="B34" i="22"/>
  <c r="L34" i="22" s="1"/>
  <c r="F18" i="21"/>
  <c r="N84" i="22" s="1"/>
  <c r="N66" i="22"/>
  <c r="F17" i="22"/>
  <c r="L50" i="19"/>
  <c r="J15" i="21"/>
  <c r="P57" i="22"/>
  <c r="B57" i="22" s="1"/>
  <c r="J19" i="21"/>
  <c r="K20" i="19"/>
  <c r="N65" i="22"/>
  <c r="H19" i="21"/>
  <c r="C52" i="19"/>
  <c r="X52" i="19" s="1"/>
  <c r="A17" i="20"/>
  <c r="C30" i="19"/>
  <c r="X30" i="19" s="1"/>
  <c r="C80" i="19"/>
  <c r="X80" i="19" s="1"/>
  <c r="N11" i="21"/>
  <c r="N19" i="21"/>
  <c r="N56" i="22"/>
  <c r="N75" i="22"/>
  <c r="C38" i="19"/>
  <c r="X38" i="19" s="1"/>
  <c r="N77" i="22"/>
  <c r="N49" i="22"/>
  <c r="N41" i="22"/>
  <c r="P50" i="22"/>
  <c r="B50" i="22" s="1"/>
  <c r="J65" i="22" l="1"/>
  <c r="J75" i="22"/>
  <c r="P75" i="22" s="1"/>
  <c r="AE15" i="19"/>
  <c r="Z100" i="19"/>
  <c r="J76" i="22"/>
  <c r="P76" i="22" s="1"/>
  <c r="J86" i="22"/>
  <c r="P86" i="22" s="1"/>
  <c r="J85" i="22"/>
  <c r="P85" i="22" s="1"/>
  <c r="L17" i="22"/>
  <c r="P17" i="22" s="1"/>
  <c r="D18" i="22" s="1"/>
  <c r="AF19" i="19"/>
  <c r="AE19" i="19"/>
  <c r="Y17" i="19"/>
  <c r="Z21" i="19"/>
  <c r="Z22" i="19" s="1"/>
  <c r="P25" i="22"/>
  <c r="D27" i="22" s="1"/>
  <c r="AE18" i="19"/>
  <c r="P65" i="22"/>
  <c r="AF18" i="19"/>
  <c r="AE16" i="19"/>
  <c r="AF16" i="19"/>
  <c r="AF15" i="19"/>
  <c r="P77" i="22"/>
  <c r="J17" i="19"/>
  <c r="J22" i="19" s="1"/>
  <c r="A49" i="20"/>
  <c r="I48" i="20"/>
  <c r="A80" i="20"/>
  <c r="I79" i="20"/>
  <c r="A18" i="20"/>
  <c r="I17" i="20"/>
  <c r="P87" i="22"/>
  <c r="D66" i="22"/>
  <c r="D84" i="22"/>
  <c r="J84" i="22" s="1"/>
  <c r="D64" i="22"/>
  <c r="J64" i="22" s="1"/>
  <c r="L14" i="21"/>
  <c r="P14" i="21" s="1"/>
  <c r="P15" i="21" s="1"/>
  <c r="D74" i="22"/>
  <c r="J74" i="22" s="1"/>
  <c r="N64" i="22"/>
  <c r="L10" i="21"/>
  <c r="L11" i="21" s="1"/>
  <c r="L102" i="19"/>
  <c r="N74" i="22"/>
  <c r="F15" i="21"/>
  <c r="F11" i="21"/>
  <c r="P34" i="22"/>
  <c r="D35" i="22" s="1"/>
  <c r="F19" i="21"/>
  <c r="L18" i="21"/>
  <c r="P18" i="21" s="1"/>
  <c r="P19" i="21" s="1"/>
  <c r="J11" i="21"/>
  <c r="K21" i="19"/>
  <c r="K22" i="19" s="1"/>
  <c r="J66" i="22" l="1"/>
  <c r="P66" i="22" s="1"/>
  <c r="AE20" i="19"/>
  <c r="AF20" i="19"/>
  <c r="AE21" i="19"/>
  <c r="Y22" i="19"/>
  <c r="A50" i="20"/>
  <c r="I49" i="20"/>
  <c r="A19" i="20"/>
  <c r="I18" i="20"/>
  <c r="A81" i="20"/>
  <c r="I80" i="20"/>
  <c r="P84" i="22"/>
  <c r="D88" i="22" s="1"/>
  <c r="L15" i="21"/>
  <c r="P64" i="22"/>
  <c r="P74" i="22"/>
  <c r="D78" i="22" s="1"/>
  <c r="AA102" i="19"/>
  <c r="L19" i="21"/>
  <c r="L22" i="19"/>
  <c r="P10" i="21"/>
  <c r="P11" i="21" s="1"/>
  <c r="AF21" i="19" l="1"/>
  <c r="AE17" i="19"/>
  <c r="AE22" i="19" s="1"/>
  <c r="AF17" i="19"/>
  <c r="A51" i="20"/>
  <c r="I50" i="20"/>
  <c r="A82" i="20"/>
  <c r="I81" i="20"/>
  <c r="A20" i="20"/>
  <c r="I19" i="20"/>
  <c r="AF22" i="19" l="1"/>
  <c r="AF23" i="19" s="1"/>
  <c r="AA22" i="19"/>
  <c r="A21" i="20"/>
  <c r="I20" i="20"/>
  <c r="A83" i="20"/>
  <c r="I82" i="20"/>
  <c r="A52" i="20"/>
  <c r="I51" i="20"/>
  <c r="B42" i="22"/>
  <c r="A53" i="20" l="1"/>
  <c r="I52" i="20"/>
  <c r="A22" i="20"/>
  <c r="I21" i="20"/>
  <c r="A84" i="20"/>
  <c r="I83" i="20"/>
  <c r="D67" i="22"/>
  <c r="P42" i="22"/>
  <c r="B43" i="22" s="1"/>
  <c r="J67" i="22" l="1"/>
  <c r="P67" i="22" s="1"/>
  <c r="D68" i="22" s="1"/>
  <c r="A54" i="20"/>
  <c r="I53" i="20"/>
  <c r="A85" i="20"/>
  <c r="I84" i="20"/>
  <c r="A23" i="20"/>
  <c r="I22" i="20"/>
  <c r="A86" i="20" l="1"/>
  <c r="I85" i="20"/>
  <c r="A55" i="20"/>
  <c r="I54" i="20"/>
  <c r="A24" i="20"/>
  <c r="I23" i="20"/>
  <c r="A25" i="20" l="1"/>
  <c r="I24" i="20"/>
  <c r="A56" i="20"/>
  <c r="I55" i="20"/>
  <c r="A87" i="20"/>
  <c r="I86" i="20"/>
  <c r="A88" i="20" l="1"/>
  <c r="I87" i="20"/>
  <c r="A57" i="20"/>
  <c r="I56" i="20"/>
  <c r="A26" i="20"/>
  <c r="I25" i="20"/>
  <c r="A58" i="20" l="1"/>
  <c r="I57" i="20"/>
  <c r="A27" i="20"/>
  <c r="I26" i="20"/>
  <c r="A89" i="20"/>
  <c r="I88" i="20"/>
  <c r="A90" i="20" l="1"/>
  <c r="I89" i="20"/>
  <c r="A28" i="20"/>
  <c r="I27" i="20"/>
  <c r="A59" i="20"/>
  <c r="I58" i="20"/>
  <c r="A29" i="20" l="1"/>
  <c r="I28" i="20"/>
  <c r="A60" i="20"/>
  <c r="I59" i="20"/>
  <c r="A91" i="20"/>
  <c r="I90" i="20"/>
  <c r="A92" i="20" l="1"/>
  <c r="I91" i="20"/>
  <c r="A61" i="20"/>
  <c r="I60" i="20"/>
  <c r="A30" i="20"/>
  <c r="I29" i="20"/>
  <c r="A31" i="20" l="1"/>
  <c r="I30" i="20"/>
  <c r="A62" i="20"/>
  <c r="I61" i="20"/>
  <c r="A93" i="20"/>
  <c r="I92" i="20"/>
  <c r="A94" i="20" l="1"/>
  <c r="I93" i="20"/>
  <c r="A63" i="20"/>
  <c r="I62" i="20"/>
  <c r="A32" i="20"/>
  <c r="I31" i="20"/>
  <c r="A33" i="20" l="1"/>
  <c r="I32" i="20"/>
  <c r="A64" i="20"/>
  <c r="I63" i="20"/>
  <c r="A95" i="20"/>
  <c r="I94" i="20"/>
  <c r="A65" i="20" l="1"/>
  <c r="I64" i="20"/>
  <c r="A96" i="20"/>
  <c r="I95" i="20"/>
  <c r="A34" i="20"/>
  <c r="I33" i="20"/>
  <c r="A35" i="20" l="1"/>
  <c r="I34" i="20"/>
  <c r="A97" i="20"/>
  <c r="I96" i="20"/>
  <c r="A66" i="20"/>
  <c r="I65" i="20"/>
  <c r="A67" i="20" l="1"/>
  <c r="I66" i="20"/>
  <c r="A98" i="20"/>
  <c r="I97" i="20"/>
  <c r="A36" i="20"/>
  <c r="I35" i="20"/>
  <c r="A99" i="20" l="1"/>
  <c r="I98" i="20"/>
  <c r="A37" i="20"/>
  <c r="I36" i="20"/>
  <c r="A68" i="20"/>
  <c r="I67" i="20"/>
  <c r="A38" i="20" l="1"/>
  <c r="I37" i="20"/>
  <c r="A69" i="20"/>
  <c r="I68" i="20"/>
  <c r="A100" i="20"/>
  <c r="I99" i="20"/>
  <c r="A101" i="20" l="1"/>
  <c r="I101" i="20" s="1"/>
  <c r="I100" i="20"/>
  <c r="A70" i="20"/>
  <c r="I70" i="20" s="1"/>
  <c r="I69" i="20"/>
  <c r="A39" i="20"/>
  <c r="I39" i="20" s="1"/>
  <c r="I38" i="20"/>
  <c r="K100" i="19" l="1"/>
  <c r="J68" i="19"/>
  <c r="K101" i="19" s="1"/>
  <c r="J70" i="19" l="1"/>
  <c r="L70" i="19" s="1"/>
  <c r="L101" i="19"/>
  <c r="AA100" i="19"/>
  <c r="L100" i="19"/>
  <c r="Y68" i="19"/>
  <c r="Z101" i="19" s="1"/>
  <c r="Y70" i="19" l="1"/>
  <c r="AA70" i="19" s="1"/>
  <c r="AA101"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<sst xmlns="http://schemas.openxmlformats.org/spreadsheetml/2006/main" count="7780" uniqueCount="1738">
  <si>
    <t>3790</t>
  </si>
  <si>
    <t>DEPT OF PARKS AND RECREATION</t>
  </si>
  <si>
    <t>0565</t>
  </si>
  <si>
    <t>0890</t>
  </si>
  <si>
    <t>Purpose:</t>
  </si>
  <si>
    <t>Additions</t>
  </si>
  <si>
    <t>Deductions</t>
  </si>
  <si>
    <t>Total</t>
  </si>
  <si>
    <t>Agency</t>
  </si>
  <si>
    <t>0160</t>
  </si>
  <si>
    <t>0250</t>
  </si>
  <si>
    <t>0280</t>
  </si>
  <si>
    <t>0500</t>
  </si>
  <si>
    <t>9740</t>
  </si>
  <si>
    <t>0509</t>
  </si>
  <si>
    <t>0511</t>
  </si>
  <si>
    <t>0515</t>
  </si>
  <si>
    <t>0521</t>
  </si>
  <si>
    <t>0530</t>
  </si>
  <si>
    <t>0531</t>
  </si>
  <si>
    <t>0540</t>
  </si>
  <si>
    <t>0552</t>
  </si>
  <si>
    <t>0555</t>
  </si>
  <si>
    <t>0559</t>
  </si>
  <si>
    <t>0650</t>
  </si>
  <si>
    <t>0690</t>
  </si>
  <si>
    <t>0820</t>
  </si>
  <si>
    <t>0460</t>
  </si>
  <si>
    <t>3320</t>
  </si>
  <si>
    <t>0840</t>
  </si>
  <si>
    <t>0845</t>
  </si>
  <si>
    <t>0855</t>
  </si>
  <si>
    <t>0860</t>
  </si>
  <si>
    <t>0870</t>
  </si>
  <si>
    <t>0950</t>
  </si>
  <si>
    <t>0956</t>
  </si>
  <si>
    <t>0959</t>
  </si>
  <si>
    <t>0968</t>
  </si>
  <si>
    <t>0978</t>
  </si>
  <si>
    <t>0979</t>
  </si>
  <si>
    <t>1045</t>
  </si>
  <si>
    <t>1111</t>
  </si>
  <si>
    <t>0310</t>
  </si>
  <si>
    <t>0830</t>
  </si>
  <si>
    <t>1115</t>
  </si>
  <si>
    <t>1700</t>
  </si>
  <si>
    <t>1701</t>
  </si>
  <si>
    <t>1750</t>
  </si>
  <si>
    <t>HORSE RACING BOARD</t>
  </si>
  <si>
    <t>2100</t>
  </si>
  <si>
    <t>2240</t>
  </si>
  <si>
    <t>0980</t>
  </si>
  <si>
    <t>0985</t>
  </si>
  <si>
    <t>2320</t>
  </si>
  <si>
    <t>2600</t>
  </si>
  <si>
    <t>2660</t>
  </si>
  <si>
    <t>2665</t>
  </si>
  <si>
    <t>2670</t>
  </si>
  <si>
    <t>0290</t>
  </si>
  <si>
    <t>2720</t>
  </si>
  <si>
    <t>2740</t>
  </si>
  <si>
    <t>3100</t>
  </si>
  <si>
    <t>3105</t>
  </si>
  <si>
    <t>3125</t>
  </si>
  <si>
    <t>0720</t>
  </si>
  <si>
    <t>3340</t>
  </si>
  <si>
    <t>3360</t>
  </si>
  <si>
    <t>3480</t>
  </si>
  <si>
    <t>3540</t>
  </si>
  <si>
    <t>3560</t>
  </si>
  <si>
    <t>0320</t>
  </si>
  <si>
    <t>3600</t>
  </si>
  <si>
    <t>0200</t>
  </si>
  <si>
    <t>3640</t>
  </si>
  <si>
    <t>3720</t>
  </si>
  <si>
    <t>3760</t>
  </si>
  <si>
    <t>0730</t>
  </si>
  <si>
    <t>3780</t>
  </si>
  <si>
    <t>3810</t>
  </si>
  <si>
    <t>3820</t>
  </si>
  <si>
    <t>3825</t>
  </si>
  <si>
    <t>3830</t>
  </si>
  <si>
    <t>3840</t>
  </si>
  <si>
    <t>3845</t>
  </si>
  <si>
    <t>3855</t>
  </si>
  <si>
    <t>3860</t>
  </si>
  <si>
    <t>3875</t>
  </si>
  <si>
    <t>3885</t>
  </si>
  <si>
    <t>3900</t>
  </si>
  <si>
    <t>3930</t>
  </si>
  <si>
    <t>3940</t>
  </si>
  <si>
    <t>3960</t>
  </si>
  <si>
    <t>3970</t>
  </si>
  <si>
    <t>3980</t>
  </si>
  <si>
    <t>4100</t>
  </si>
  <si>
    <t>4120</t>
  </si>
  <si>
    <t>4140</t>
  </si>
  <si>
    <t>4150</t>
  </si>
  <si>
    <t>4170</t>
  </si>
  <si>
    <t>4250</t>
  </si>
  <si>
    <t>4260</t>
  </si>
  <si>
    <t>4265</t>
  </si>
  <si>
    <t>4300</t>
  </si>
  <si>
    <t>4440</t>
  </si>
  <si>
    <t>4560</t>
  </si>
  <si>
    <t>4700</t>
  </si>
  <si>
    <t>5160</t>
  </si>
  <si>
    <t>5170</t>
  </si>
  <si>
    <t>5175</t>
  </si>
  <si>
    <t>5180</t>
  </si>
  <si>
    <t>0270</t>
  </si>
  <si>
    <t>5225</t>
  </si>
  <si>
    <t>5227</t>
  </si>
  <si>
    <t>6100</t>
  </si>
  <si>
    <t>6120</t>
  </si>
  <si>
    <t>6125</t>
  </si>
  <si>
    <t>6200</t>
  </si>
  <si>
    <t>6240</t>
  </si>
  <si>
    <t>6250</t>
  </si>
  <si>
    <t>6255</t>
  </si>
  <si>
    <t>6260</t>
  </si>
  <si>
    <t>6360</t>
  </si>
  <si>
    <t>6445</t>
  </si>
  <si>
    <t>6870</t>
  </si>
  <si>
    <t>6980</t>
  </si>
  <si>
    <t>7100</t>
  </si>
  <si>
    <t>7120</t>
  </si>
  <si>
    <t>7300</t>
  </si>
  <si>
    <t>7320</t>
  </si>
  <si>
    <t>7350</t>
  </si>
  <si>
    <t>3150</t>
  </si>
  <si>
    <t>7501</t>
  </si>
  <si>
    <t>7502</t>
  </si>
  <si>
    <t>7503</t>
  </si>
  <si>
    <t>7600</t>
  </si>
  <si>
    <t>7730</t>
  </si>
  <si>
    <t>7760</t>
  </si>
  <si>
    <t>7870</t>
  </si>
  <si>
    <t>7910</t>
  </si>
  <si>
    <t>8120</t>
  </si>
  <si>
    <t>8140</t>
  </si>
  <si>
    <t>8260</t>
  </si>
  <si>
    <t>0808</t>
  </si>
  <si>
    <t>GENERAL GOVERNMENT</t>
  </si>
  <si>
    <t>8570</t>
  </si>
  <si>
    <t>8620</t>
  </si>
  <si>
    <t>8660</t>
  </si>
  <si>
    <t>8780</t>
  </si>
  <si>
    <t>8820</t>
  </si>
  <si>
    <t>8855</t>
  </si>
  <si>
    <t>8860</t>
  </si>
  <si>
    <t>8880</t>
  </si>
  <si>
    <t>8885</t>
  </si>
  <si>
    <t>8940</t>
  </si>
  <si>
    <t>8950</t>
  </si>
  <si>
    <t>8955</t>
  </si>
  <si>
    <t>8960</t>
  </si>
  <si>
    <t>8967</t>
  </si>
  <si>
    <t>0450</t>
  </si>
  <si>
    <t>Desc1</t>
  </si>
  <si>
    <t>Desc2</t>
  </si>
  <si>
    <t>0000</t>
  </si>
  <si>
    <t>99/99/9999</t>
  </si>
  <si>
    <t>10/28/2016</t>
  </si>
  <si>
    <t>9942</t>
  </si>
  <si>
    <t>09/17/2009</t>
  </si>
  <si>
    <t>EDUCATION</t>
  </si>
  <si>
    <t>08/25/2010</t>
  </si>
  <si>
    <t>COMPENSATION INSURANCE FUND</t>
  </si>
  <si>
    <t>COUNTY FORMATION REVOLVING FD</t>
  </si>
  <si>
    <t>08/29/2001</t>
  </si>
  <si>
    <t>POLLUTN CONTL FINANCING AUTH</t>
  </si>
  <si>
    <t>07/08/2016</t>
  </si>
  <si>
    <t>UNIVERSITY OF CALIFORNIA</t>
  </si>
  <si>
    <t>BUDGET STABILIZATION ACCOUNT</t>
  </si>
  <si>
    <t>08/26/2014</t>
  </si>
  <si>
    <t>PUBLIC SCHOOL SYSTEM STABILIZA</t>
  </si>
  <si>
    <t>11/03/2016</t>
  </si>
  <si>
    <t>11/04/2016</t>
  </si>
  <si>
    <t>08/18/2017</t>
  </si>
  <si>
    <t>05/09/2022</t>
  </si>
  <si>
    <t>SAC-SAN JOAQUIN DELTA CONSERV</t>
  </si>
  <si>
    <t>09/28/2016</t>
  </si>
  <si>
    <t>MISCELLANEOUS ADJUSTMENTS</t>
  </si>
  <si>
    <t>LEGISLATIVE COUNSEL BUREAU</t>
  </si>
  <si>
    <t>DEPARTMENT OF JUSTICE</t>
  </si>
  <si>
    <t>DEPT OF TRANSPORTATION</t>
  </si>
  <si>
    <t>DEPARTMENT OF MOTOR VEHICLES</t>
  </si>
  <si>
    <t>DEPARTMENT OF WATER RESOURCES</t>
  </si>
  <si>
    <t>DEPARTMENT OF REHABILITATION</t>
  </si>
  <si>
    <t>DEPT OF CORRECTIONS &amp; REHAB</t>
  </si>
  <si>
    <t>DEPARTMENT OF TECHNOLOGY</t>
  </si>
  <si>
    <t>BUREAU OF STATE AUDITS</t>
  </si>
  <si>
    <t>Title</t>
  </si>
  <si>
    <t>Hier1</t>
  </si>
  <si>
    <t>Hier2</t>
  </si>
  <si>
    <t>Hier3</t>
  </si>
  <si>
    <t>Hier4</t>
  </si>
  <si>
    <t>Hier5</t>
  </si>
  <si>
    <t>CancelDate</t>
  </si>
  <si>
    <t>BOND INTEREST AND REDEMPTION</t>
  </si>
  <si>
    <t>9000</t>
  </si>
  <si>
    <t>9030</t>
  </si>
  <si>
    <t>9600</t>
  </si>
  <si>
    <t>00/00/0000</t>
  </si>
  <si>
    <t>0010</t>
  </si>
  <si>
    <t>LEGISLATIVE, JUDICIAL AND EXEC</t>
  </si>
  <si>
    <t>0015</t>
  </si>
  <si>
    <t>ADD AGENCY TEST</t>
  </si>
  <si>
    <t>0020</t>
  </si>
  <si>
    <t>LEGISLATIVE</t>
  </si>
  <si>
    <t>0100</t>
  </si>
  <si>
    <t>LEGISLATURE</t>
  </si>
  <si>
    <t>0110</t>
  </si>
  <si>
    <t>SENATE</t>
  </si>
  <si>
    <t>0120</t>
  </si>
  <si>
    <t>ASSEMBLY</t>
  </si>
  <si>
    <t>0130</t>
  </si>
  <si>
    <t>LEGISLATIVE JOINT EXPENSES</t>
  </si>
  <si>
    <t>0150</t>
  </si>
  <si>
    <t>CONTRIB TO LEGIS RETIRE FUND</t>
  </si>
  <si>
    <t>0155</t>
  </si>
  <si>
    <t>AUDITOR GENERAL OFFICE</t>
  </si>
  <si>
    <t>0170</t>
  </si>
  <si>
    <t>CA LAW REVISION COMMISSION</t>
  </si>
  <si>
    <t>07/01/1985</t>
  </si>
  <si>
    <t>0180</t>
  </si>
  <si>
    <t>COMMISSION ON UNIFORM ST LAWS</t>
  </si>
  <si>
    <t>JUDICIAL</t>
  </si>
  <si>
    <t>0240</t>
  </si>
  <si>
    <t>CA JUDICAL CENTER LIBRARY</t>
  </si>
  <si>
    <t>JUDICIARY</t>
  </si>
  <si>
    <t>0260</t>
  </si>
  <si>
    <t>SUPREME COURT</t>
  </si>
  <si>
    <t>JUDICIAL COUNCIL</t>
  </si>
  <si>
    <t>COMM ON JUDICIAL PERFORMANCE</t>
  </si>
  <si>
    <t>HABEAS RESOURCE CENTER</t>
  </si>
  <si>
    <t>0300</t>
  </si>
  <si>
    <t>DISTRICT COURTS OF APPEAL</t>
  </si>
  <si>
    <t>FIRST DIST COURT OF APPEAL</t>
  </si>
  <si>
    <t>SECOND DIST COURT OF APPEAL</t>
  </si>
  <si>
    <t>0330</t>
  </si>
  <si>
    <t>THIRD DIST COURT OF APPEAL</t>
  </si>
  <si>
    <t>0340</t>
  </si>
  <si>
    <t>FOURTH DIST COURT OF APPEAL</t>
  </si>
  <si>
    <t>0350</t>
  </si>
  <si>
    <t>FIFTH DIST COURT OF APPEAL</t>
  </si>
  <si>
    <t>0360</t>
  </si>
  <si>
    <t>SIXTH DIST COURT OF APPEAL</t>
  </si>
  <si>
    <t>0390</t>
  </si>
  <si>
    <t>CONTRIB TO JUDGES RET FUND</t>
  </si>
  <si>
    <t>0420</t>
  </si>
  <si>
    <t>SAL OF SUPERIOR COURT JUDGES</t>
  </si>
  <si>
    <t>0440</t>
  </si>
  <si>
    <t>ST BLOCK GRANT FOR SUP CT JUDG</t>
  </si>
  <si>
    <t>ST. BLK GRANT TRIAL CT.FUNDING</t>
  </si>
  <si>
    <t>NAT CENTER FOR STATE COURTS</t>
  </si>
  <si>
    <t>0490</t>
  </si>
  <si>
    <t>EXECUTIVE</t>
  </si>
  <si>
    <t>GOVERNORS OFFICE</t>
  </si>
  <si>
    <t>0505</t>
  </si>
  <si>
    <t>GENERAL GOVERNMENT- DO NOT USE</t>
  </si>
  <si>
    <t>OFFICE OF TECHNOLOGY</t>
  </si>
  <si>
    <t>GOV OFC OF BUSINESS &amp; ECONOMIC</t>
  </si>
  <si>
    <t>SEC FOR GOVERNMENT OPERATIONS</t>
  </si>
  <si>
    <t>BUS, CONSUMER SERV, HOUSING</t>
  </si>
  <si>
    <t>SEC FOR BUS-CONSUM-SERV &amp; HOUS</t>
  </si>
  <si>
    <t>0825</t>
  </si>
  <si>
    <t>TRANSPORTATION</t>
  </si>
  <si>
    <t>SECRETARY OF TRANSPORTATION AG</t>
  </si>
  <si>
    <t>HEALTH AND HUMAN SERVICES</t>
  </si>
  <si>
    <t>HEALTH AND WELFARE AGENCY</t>
  </si>
  <si>
    <t>0815</t>
  </si>
  <si>
    <t>OFFICE OF SYSTEM INTEGRATION</t>
  </si>
  <si>
    <t>RESOURCES</t>
  </si>
  <si>
    <t>NATURAL RESOURCES AGENCY, SECY</t>
  </si>
  <si>
    <t>00/00/1999</t>
  </si>
  <si>
    <t>0550</t>
  </si>
  <si>
    <t>CORRECTIONS AND REHAB DONOTUSE</t>
  </si>
  <si>
    <t>YOUTH &amp; ADULT CORRECTIONAL AG</t>
  </si>
  <si>
    <t>0835</t>
  </si>
  <si>
    <t>OFFICE OF THE INSPECTOR GENERL</t>
  </si>
  <si>
    <t>0553</t>
  </si>
  <si>
    <t>OFFICE OF INSPECTOR GENERAL</t>
  </si>
  <si>
    <t>ENVIRONMENTAL PROTECTION, SECY</t>
  </si>
  <si>
    <t>0558</t>
  </si>
  <si>
    <t>EDUCATION - DO NOT USE</t>
  </si>
  <si>
    <t>SECTY CHILD DEV &amp; EDUCATION</t>
  </si>
  <si>
    <t>0810</t>
  </si>
  <si>
    <t>SEC-LABOR-AND-WORKFORCE-DEVLMT</t>
  </si>
  <si>
    <t>0560</t>
  </si>
  <si>
    <t>CITIZEN INIT &amp; VOLUNTARY ACT</t>
  </si>
  <si>
    <t>CA COMM INDUSTRIAL INNOVATION</t>
  </si>
  <si>
    <t>0570</t>
  </si>
  <si>
    <t>GOV COUNCIL ON WEL &amp; PHYS FIT</t>
  </si>
  <si>
    <t>0580</t>
  </si>
  <si>
    <t>OFFICE CA/MEXICO AFFAIRS</t>
  </si>
  <si>
    <t>0585</t>
  </si>
  <si>
    <t>CA STATE WORLD TRADE COMM</t>
  </si>
  <si>
    <t>0590</t>
  </si>
  <si>
    <t>SOUTHWEST BOARDER REG CONN</t>
  </si>
  <si>
    <t>01/01/1984</t>
  </si>
  <si>
    <t>0630</t>
  </si>
  <si>
    <t>OFC/SP HEALTH CARE NEGOTIATNS</t>
  </si>
  <si>
    <t>OFFICE OF PLANNING &amp; RESEARCH</t>
  </si>
  <si>
    <t>0660</t>
  </si>
  <si>
    <t>DEPT. OF ECONOMIC OPPORTUNITY</t>
  </si>
  <si>
    <t>0670</t>
  </si>
  <si>
    <t>OFFICE LONG-ERM CARE</t>
  </si>
  <si>
    <t>CA EMERGENCY MANAGEMENT AGENCY</t>
  </si>
  <si>
    <t>0695</t>
  </si>
  <si>
    <t>NATURAL DISASTER ASSISTANCE</t>
  </si>
  <si>
    <t>0697</t>
  </si>
  <si>
    <t>NORTHRIDGE EARTHQUAKE</t>
  </si>
  <si>
    <t>GOVERNORS PORTRAIT</t>
  </si>
  <si>
    <t>REG OF GOV ELECT &amp; OUTGO GOV</t>
  </si>
  <si>
    <t>0740</t>
  </si>
  <si>
    <t>EXECUTIVE/CONSTITUTIONAL OFF</t>
  </si>
  <si>
    <t>0750</t>
  </si>
  <si>
    <t>OFFICE OF LIEUTENANT GOVERNOR</t>
  </si>
  <si>
    <t>0780</t>
  </si>
  <si>
    <t>RURAL YOUTH EMPLOYMENT COMM</t>
  </si>
  <si>
    <t>OJ HAWKINS DATA CENTER</t>
  </si>
  <si>
    <t>STATE CONTROLLER</t>
  </si>
  <si>
    <t>0841</t>
  </si>
  <si>
    <t>SCO STATEWIDE INFO TECH PROJ</t>
  </si>
  <si>
    <t>DEPARTMENT OF INSURANCE</t>
  </si>
  <si>
    <t>0850</t>
  </si>
  <si>
    <t>CAL STATE LOTTERY COMMISSION</t>
  </si>
  <si>
    <t>GAMBLING CONTROL COMMISSION</t>
  </si>
  <si>
    <t>STATE BOARD OF EQUALIZATION</t>
  </si>
  <si>
    <t>OFFICE OF TAX APPEALS</t>
  </si>
  <si>
    <t>SECRETARY OF STATE</t>
  </si>
  <si>
    <t>0911</t>
  </si>
  <si>
    <t>CITIZENS REDISTRICTING COMM</t>
  </si>
  <si>
    <t>STATE TREASURER</t>
  </si>
  <si>
    <t>0953</t>
  </si>
  <si>
    <t>LOCAL AGY INDEBTEDNSS LOAN PGM</t>
  </si>
  <si>
    <t>0954</t>
  </si>
  <si>
    <t>SCHOLARSHARE INVESTMENT BOARD</t>
  </si>
  <si>
    <t>0955</t>
  </si>
  <si>
    <t>CALIF REVENUE BOND FINAN AU</t>
  </si>
  <si>
    <t>DEBT ADVISORY COMMISSION</t>
  </si>
  <si>
    <t>CA DEBT LIMIT ALLOCATN COMMITE</t>
  </si>
  <si>
    <t>0960</t>
  </si>
  <si>
    <t>LOCAL AGCY INDEBTEDNESS LN PG</t>
  </si>
  <si>
    <t>0962</t>
  </si>
  <si>
    <t>CAL RAIL PASSENGER FIN COMM</t>
  </si>
  <si>
    <t>0964</t>
  </si>
  <si>
    <t>CA TRANSPORTATION FINANCE AUTH</t>
  </si>
  <si>
    <t>0965</t>
  </si>
  <si>
    <t>CA INDUSTRL DEV FIN ADVRY COMM</t>
  </si>
  <si>
    <t>MORTGAGE BOND ALLOC COMMITTEE</t>
  </si>
  <si>
    <t>0970</t>
  </si>
  <si>
    <t>0971</t>
  </si>
  <si>
    <t>CA ALT ENERGY SOURCE FIN AUTHY</t>
  </si>
  <si>
    <t>0974</t>
  </si>
  <si>
    <t>POLLUTION CONTRL FINANCNG AUTH</t>
  </si>
  <si>
    <t>0975</t>
  </si>
  <si>
    <t>L.A. STATE BLDG AUTHORITY</t>
  </si>
  <si>
    <t>0976</t>
  </si>
  <si>
    <t>CAPITOL AREA DEVELOPMENT AUTH</t>
  </si>
  <si>
    <t>0977</t>
  </si>
  <si>
    <t>CA HEALTH FACILITIES FIN AUTH</t>
  </si>
  <si>
    <t>S.F. STATE BLDG AUTHORITY</t>
  </si>
  <si>
    <t>OAKLAND JOINT POWERS AUTHORITY</t>
  </si>
  <si>
    <t>0981</t>
  </si>
  <si>
    <t>CALIFORNIA ABLE ACT BOARD</t>
  </si>
  <si>
    <t>0983</t>
  </si>
  <si>
    <t>CA URBN WTRFRNT AREA RES FIN</t>
  </si>
  <si>
    <t>0984</t>
  </si>
  <si>
    <t>SECURE CHOICE RETIRE SAVINGS I</t>
  </si>
  <si>
    <t>CA SCHOOL FINANCE AUTHORITY</t>
  </si>
  <si>
    <t>0986</t>
  </si>
  <si>
    <t>CAL STUDENT LOAN AUTHORITY</t>
  </si>
  <si>
    <t>0989</t>
  </si>
  <si>
    <t>CAL EDUC FACILITIES AUTHORITY</t>
  </si>
  <si>
    <t>0992</t>
  </si>
  <si>
    <t>HAZARD SUB CLEANUP FIN AUTH</t>
  </si>
  <si>
    <t>0994</t>
  </si>
  <si>
    <t>CA.COMM.TO PROMOTE SELF-ESTEEM</t>
  </si>
  <si>
    <t>1000</t>
  </si>
  <si>
    <t>STATE AND CONSUMER SERVICES</t>
  </si>
  <si>
    <t>CANNABIS CONTROL APPEALS PANEL</t>
  </si>
  <si>
    <t>1108</t>
  </si>
  <si>
    <t>CALIFORNIA AEROSPACE COMM.</t>
  </si>
  <si>
    <t>1110</t>
  </si>
  <si>
    <t>DEPT OF CONSUMER AFFAIRS</t>
  </si>
  <si>
    <t>DEPARTMENT OF CANNABIS CONTROL</t>
  </si>
  <si>
    <t>1120</t>
  </si>
  <si>
    <t>BOARD OF ACCOUNTANCY</t>
  </si>
  <si>
    <t>1130</t>
  </si>
  <si>
    <t>BD OF ARCHITECTURAL EXAMINERS</t>
  </si>
  <si>
    <t>1140</t>
  </si>
  <si>
    <t>STATE ATHLETIC COMMISSION</t>
  </si>
  <si>
    <t>1150</t>
  </si>
  <si>
    <t>BUREAU OF AUTOMOTIVE REPAIR</t>
  </si>
  <si>
    <t>1160</t>
  </si>
  <si>
    <t>BOARD OF BARBER EXAMINERS</t>
  </si>
  <si>
    <t>1165</t>
  </si>
  <si>
    <t>BD OF BARBERING &amp; COSMETOLOGY</t>
  </si>
  <si>
    <t>1170</t>
  </si>
  <si>
    <t>BD OF BEHAVIORAL SCIENCE EXAM</t>
  </si>
  <si>
    <t>1180</t>
  </si>
  <si>
    <t>CEMETERY BOARD</t>
  </si>
  <si>
    <t>1190</t>
  </si>
  <si>
    <t>BUR COLLECTION/INVEST SERVICE</t>
  </si>
  <si>
    <t>1200</t>
  </si>
  <si>
    <t>BUREAU OF COLLECTION AGENCIES</t>
  </si>
  <si>
    <t>1210</t>
  </si>
  <si>
    <t>BUREAU OF PRIVATE INVEST &amp; ADJ</t>
  </si>
  <si>
    <t>1220</t>
  </si>
  <si>
    <t>ST BD OF REGIS CONSTR INSP</t>
  </si>
  <si>
    <t>1230</t>
  </si>
  <si>
    <t>CONTRACTORS LICENSE BOARD</t>
  </si>
  <si>
    <t>1240</t>
  </si>
  <si>
    <t>BOARD OF COSMETOLOGY</t>
  </si>
  <si>
    <t>1250</t>
  </si>
  <si>
    <t>BOARD OF DENTAL EXAMINERS</t>
  </si>
  <si>
    <t>1260</t>
  </si>
  <si>
    <t>BOARD OF DENTISTRY</t>
  </si>
  <si>
    <t>1270</t>
  </si>
  <si>
    <t>BOARD OF DENTAL AUXILIARIES</t>
  </si>
  <si>
    <t>1280</t>
  </si>
  <si>
    <t>BU OF ELECTRON &amp; APPL REPAIR</t>
  </si>
  <si>
    <t>1300</t>
  </si>
  <si>
    <t>BUREAU OF PERSONNEL SERVICES</t>
  </si>
  <si>
    <t>1310</t>
  </si>
  <si>
    <t>NURSES REGISTRY</t>
  </si>
  <si>
    <t>1330</t>
  </si>
  <si>
    <t>BD OF FUNERAL DIR &amp; EMBALMERS</t>
  </si>
  <si>
    <t>1340</t>
  </si>
  <si>
    <t>BD OF REGIS FOR GEOLOGISTS</t>
  </si>
  <si>
    <t>1350</t>
  </si>
  <si>
    <t>BD OF GUIDE DOGS FOR THE BLIND</t>
  </si>
  <si>
    <t>1360</t>
  </si>
  <si>
    <t>BUREAU OF HOME FURNISHING</t>
  </si>
  <si>
    <t>1370</t>
  </si>
  <si>
    <t>BD OF LANDSCAPE ARCHITECTS</t>
  </si>
  <si>
    <t>1380</t>
  </si>
  <si>
    <t>MEDICAL QUALITY ASSURANCE</t>
  </si>
  <si>
    <t>1390</t>
  </si>
  <si>
    <t>BD OF MED QUALITY ASSURANCE</t>
  </si>
  <si>
    <t>1400</t>
  </si>
  <si>
    <t>ACUPUNCTURE ADVIS COMMITTEE</t>
  </si>
  <si>
    <t>1410</t>
  </si>
  <si>
    <t>BD-MED EXAM-HEARING AID DISP</t>
  </si>
  <si>
    <t>1420</t>
  </si>
  <si>
    <t>PHYSICAL THERAPY EXAM COMM</t>
  </si>
  <si>
    <t>1430</t>
  </si>
  <si>
    <t>BD OF REGIS PHYS ASST EX COMM</t>
  </si>
  <si>
    <t>1440</t>
  </si>
  <si>
    <t>PODIATRY EXAMINING COMMITTEE</t>
  </si>
  <si>
    <t>1450</t>
  </si>
  <si>
    <t>PSYCHOLOGY EXAMINING COMMITTEE</t>
  </si>
  <si>
    <t>1455</t>
  </si>
  <si>
    <t>RESPIRATORY CARE EXAM COMITE</t>
  </si>
  <si>
    <t>1460</t>
  </si>
  <si>
    <t>BD OF M Q ASSURSP PATH AUDIO</t>
  </si>
  <si>
    <t>1470</t>
  </si>
  <si>
    <t>BD OF NURSING HOME ADMIN</t>
  </si>
  <si>
    <t>1475</t>
  </si>
  <si>
    <t>BD OF OCCUPATIONAL THERAPY</t>
  </si>
  <si>
    <t>1480</t>
  </si>
  <si>
    <t>BOARD OF OPTOMETRY</t>
  </si>
  <si>
    <t>1485</t>
  </si>
  <si>
    <t>OSTEOPATHIC-MEDICAL-OF CA</t>
  </si>
  <si>
    <t>1490</t>
  </si>
  <si>
    <t>BOARD OF PHARMACY</t>
  </si>
  <si>
    <t>1500</t>
  </si>
  <si>
    <t>BD OF REG-PROFFESSIONAL ENGRS</t>
  </si>
  <si>
    <t>1510</t>
  </si>
  <si>
    <t>BD OF REGISTERED NURSING</t>
  </si>
  <si>
    <t>1520</t>
  </si>
  <si>
    <t>CERT SHORTHAND REPORTERS BD</t>
  </si>
  <si>
    <t>1530</t>
  </si>
  <si>
    <t>STRUCTURAL PEST CONTROL BOARD</t>
  </si>
  <si>
    <t>1540</t>
  </si>
  <si>
    <t>TAX PREPARERS' PROGRAM</t>
  </si>
  <si>
    <t>1550</t>
  </si>
  <si>
    <t>VETERINARY MEDICINE</t>
  </si>
  <si>
    <t>1560</t>
  </si>
  <si>
    <t>VETERINARY MEDICINE EXAM BOARD</t>
  </si>
  <si>
    <t>1570</t>
  </si>
  <si>
    <t>ANIMAL HEALTH TECH EXAM COMM</t>
  </si>
  <si>
    <t>1580</t>
  </si>
  <si>
    <t>BD OF VOC NURS AND PSYCH TECH</t>
  </si>
  <si>
    <t>1590</t>
  </si>
  <si>
    <t>VOCATIONAL NURSE EXAM BOARD</t>
  </si>
  <si>
    <t>1600</t>
  </si>
  <si>
    <t>PSYCH TECH EXAMINING COMMITTEE</t>
  </si>
  <si>
    <t>1654</t>
  </si>
  <si>
    <t>1655</t>
  </si>
  <si>
    <t>DEPT OF CONSUMER AFF -ADM SEV</t>
  </si>
  <si>
    <t>1660</t>
  </si>
  <si>
    <t>DEPT CONSUMER AFF-INVESTIGATE</t>
  </si>
  <si>
    <t>1670</t>
  </si>
  <si>
    <t>DEPT CONSUMER AFF-ADMINISTN</t>
  </si>
  <si>
    <t>1680</t>
  </si>
  <si>
    <t>CONSUMER AFF-BLDG MAINT &amp; OP</t>
  </si>
  <si>
    <t>1690</t>
  </si>
  <si>
    <t>SIESMIC SAFETY COMMISSION</t>
  </si>
  <si>
    <t>DEPT FAIR EMPLOYMENT &amp; HOUSING</t>
  </si>
  <si>
    <t>BUSINESS OVERSIGHT</t>
  </si>
  <si>
    <t>1703</t>
  </si>
  <si>
    <t>BUS CONSUMER SER HOUSING</t>
  </si>
  <si>
    <t>CA PRIVACY PROTECTION AGENCY</t>
  </si>
  <si>
    <t>1705</t>
  </si>
  <si>
    <t>FAIR EMPLOY AND HOUSING COMM</t>
  </si>
  <si>
    <t>1790</t>
  </si>
  <si>
    <t>OFFICE OF STATE ARCHITECT</t>
  </si>
  <si>
    <t>1800</t>
  </si>
  <si>
    <t>OFFICE OF STATE PRINTING</t>
  </si>
  <si>
    <t>1820</t>
  </si>
  <si>
    <t>OFFICE OF PUBLIC SCHOOL CONSTR</t>
  </si>
  <si>
    <t>1830</t>
  </si>
  <si>
    <t>STATE ALLOCATION BOARD</t>
  </si>
  <si>
    <t>1860</t>
  </si>
  <si>
    <t>INTERGOVT PERS ACT ADVIS COUNC</t>
  </si>
  <si>
    <t>1880</t>
  </si>
  <si>
    <t>STATE PERSONNEL BOARD</t>
  </si>
  <si>
    <t>2000</t>
  </si>
  <si>
    <t>BUSINESS, TRANSP AND HOUSING</t>
  </si>
  <si>
    <t>2010</t>
  </si>
  <si>
    <t>BUSINESS AND HOUSING</t>
  </si>
  <si>
    <t>2020</t>
  </si>
  <si>
    <t>2050</t>
  </si>
  <si>
    <t>BUS, TRANSP AND HSNG AGCY PROG</t>
  </si>
  <si>
    <t>2060</t>
  </si>
  <si>
    <t>SOLAR CAL OFFICE</t>
  </si>
  <si>
    <t>2070</t>
  </si>
  <si>
    <t>SOLAR BUSINESS OFFICE</t>
  </si>
  <si>
    <t>2080</t>
  </si>
  <si>
    <t>SOLAR AND ENERGY CONS MTG CORP</t>
  </si>
  <si>
    <t>DEPT OF ALCOHOLIC BEV CONTROL</t>
  </si>
  <si>
    <t>2120</t>
  </si>
  <si>
    <t>ALCOHOLIC BEV CTRL APPEALS BD</t>
  </si>
  <si>
    <t>2140</t>
  </si>
  <si>
    <t>STATE BANKING DEPARTMENT</t>
  </si>
  <si>
    <t>2150</t>
  </si>
  <si>
    <t>ADD BACK TO POST PY REVERSAL</t>
  </si>
  <si>
    <t>FINANCIAL INSTITUTIONS</t>
  </si>
  <si>
    <t>2180</t>
  </si>
  <si>
    <t>DEPART OF CORPORATIONS</t>
  </si>
  <si>
    <t>2190</t>
  </si>
  <si>
    <t>MAJOR MEDICAL INSURANCE BOARD</t>
  </si>
  <si>
    <t>2200</t>
  </si>
  <si>
    <t>DEPARTMENT OF COMMERCE</t>
  </si>
  <si>
    <t>2220</t>
  </si>
  <si>
    <t>OFFICE OF SMALL BUSINESS DEVEL</t>
  </si>
  <si>
    <t>2222</t>
  </si>
  <si>
    <t>ST ASST FD FOR ENTERPRISE</t>
  </si>
  <si>
    <t>2225</t>
  </si>
  <si>
    <t>UNITARY FUND PROGRAMS</t>
  </si>
  <si>
    <t>2230</t>
  </si>
  <si>
    <t>CA INDTRL DEV FINCL ADVRY COMM</t>
  </si>
  <si>
    <t>2235</t>
  </si>
  <si>
    <t>CA HOME LOAN MORTGAGE ASSN</t>
  </si>
  <si>
    <t>DEPT-HOUSING/COMMUNITY DEVEL</t>
  </si>
  <si>
    <t>2245</t>
  </si>
  <si>
    <t>CALIFORNIA HOUSING FINANCE AGY</t>
  </si>
  <si>
    <t>2265</t>
  </si>
  <si>
    <t>CALIFORNIA HOUSING INSURANCE</t>
  </si>
  <si>
    <t>2270</t>
  </si>
  <si>
    <t>2290</t>
  </si>
  <si>
    <t>2295</t>
  </si>
  <si>
    <t>INSURANCE ADVISORY OFFICE</t>
  </si>
  <si>
    <t>DEPARTMENT OF REAL ESTATE</t>
  </si>
  <si>
    <t>2340</t>
  </si>
  <si>
    <t>DEPARTMENT OF SAVINGS AND LOAN</t>
  </si>
  <si>
    <t>2400</t>
  </si>
  <si>
    <t>DEPT. OF MANAGED HEALTH CARE</t>
  </si>
  <si>
    <t>2500</t>
  </si>
  <si>
    <t>CA TRANSPORTATION COMM</t>
  </si>
  <si>
    <t>2640</t>
  </si>
  <si>
    <t>STATE TRANSIT ASSISTANCE</t>
  </si>
  <si>
    <t>HIGH SPEED RAIL AUTHORITY</t>
  </si>
  <si>
    <t>BD OF PILOT COMMISSIONERS-SF</t>
  </si>
  <si>
    <t>2700</t>
  </si>
  <si>
    <t>OFFICE OF TRAFFIC SAFETY</t>
  </si>
  <si>
    <t>DEPT OF CAL HIGHWAY PATROL</t>
  </si>
  <si>
    <t>2780</t>
  </si>
  <si>
    <t>STEPHEN P TEALE DATA CENTER</t>
  </si>
  <si>
    <t>2900</t>
  </si>
  <si>
    <t>TRADE AND COMMERCE</t>
  </si>
  <si>
    <t>2920</t>
  </si>
  <si>
    <t>TECHNOLOGY TRADE &amp; COMMERCE AG</t>
  </si>
  <si>
    <t>3000</t>
  </si>
  <si>
    <t>NATURAL RESOURCES</t>
  </si>
  <si>
    <t>EXPOSITION PARK</t>
  </si>
  <si>
    <t>CALIFORNIA AFRO-AMERICAN MUSEU</t>
  </si>
  <si>
    <t>3110</t>
  </si>
  <si>
    <t>SPECIAL RESOURCES PROGRAMS</t>
  </si>
  <si>
    <t>CALIF TAHOE CONSERVANCY</t>
  </si>
  <si>
    <t>3130</t>
  </si>
  <si>
    <t>WATERWAYS MANAGEMENT PLANNING</t>
  </si>
  <si>
    <t>3140</t>
  </si>
  <si>
    <t>SEA GRANT PROGRAM</t>
  </si>
  <si>
    <t>CALIF TAHOE REGIONAL PLANNING</t>
  </si>
  <si>
    <t>3180</t>
  </si>
  <si>
    <t>GEOTHERMAL RESOURCES DEV PRGMS</t>
  </si>
  <si>
    <t>3210</t>
  </si>
  <si>
    <t>ENVIRONMENTAL PROTECTION PGM</t>
  </si>
  <si>
    <t>3300</t>
  </si>
  <si>
    <t>ST ASSIT FD-ENGY CA BUS/INDUS</t>
  </si>
  <si>
    <t>3310</t>
  </si>
  <si>
    <t>CA ALT ENERGY SOURCE FIN AUTH</t>
  </si>
  <si>
    <t>CALIFORNIA CONSERVATION CORPS</t>
  </si>
  <si>
    <t>3355</t>
  </si>
  <si>
    <t>OFFICE OF ENERGY INFRA SAFETY</t>
  </si>
  <si>
    <t>ENERGY RES CONS AND DEV COMM</t>
  </si>
  <si>
    <t>3410</t>
  </si>
  <si>
    <t>HUMBOLDT BAY FUND</t>
  </si>
  <si>
    <t>3460</t>
  </si>
  <si>
    <t>COLORADO RIVER BOARD OF CALIF</t>
  </si>
  <si>
    <t>DEPARTMENT OF CONSERVATION</t>
  </si>
  <si>
    <t>DEPARTMENT OF FORESTRY</t>
  </si>
  <si>
    <t>STATE LANDS COMMISSION</t>
  </si>
  <si>
    <t>3580</t>
  </si>
  <si>
    <t>SEISMIC SAFETY COMMISSION</t>
  </si>
  <si>
    <t>DEPT OF FISH AND GAME</t>
  </si>
  <si>
    <t>WILDLIFE CONSERVATION BOARD</t>
  </si>
  <si>
    <t>CALIFORNIA COASTAL COMMISSION</t>
  </si>
  <si>
    <t>STATE COASTAL CONSERVANCY</t>
  </si>
  <si>
    <t>NATIVE AMERICAN HERITAGE COMM</t>
  </si>
  <si>
    <t>SANTA MONICA MOUNTAINS CONSERV</t>
  </si>
  <si>
    <t>SF BAY CONSERVATION/DEVEL COMM</t>
  </si>
  <si>
    <t>SAN GABRIEL/LOWER LA RIVERS</t>
  </si>
  <si>
    <t>SAN JOAQUIN RIVER CONSUCY</t>
  </si>
  <si>
    <t>3835</t>
  </si>
  <si>
    <t>BALDWIN HILLS CONSERVANCY</t>
  </si>
  <si>
    <t>DELTA PROTECTION COMMISSION</t>
  </si>
  <si>
    <t>SAN DIEGO RIVE CONSERVANCY</t>
  </si>
  <si>
    <t>3850</t>
  </si>
  <si>
    <t>COACHELLA VALLEY MTS CONSV</t>
  </si>
  <si>
    <t>SIERRA NEVADA CONSERVANCY</t>
  </si>
  <si>
    <t>3870</t>
  </si>
  <si>
    <t>CA BAY DELTA</t>
  </si>
  <si>
    <t>DELTA STEWARDSHIP COUNCIL</t>
  </si>
  <si>
    <t>AIR RESOURCES BOARD</t>
  </si>
  <si>
    <t>3910</t>
  </si>
  <si>
    <t>CA INTEGRATED WASTE MANAGE. BD</t>
  </si>
  <si>
    <t>DEPT OF PESTICIDE REGULATION</t>
  </si>
  <si>
    <t>ST WATER RESOURCES CONTROL BD</t>
  </si>
  <si>
    <t>3945</t>
  </si>
  <si>
    <t>PYMT OF INTEREST ON PMIA LOANS</t>
  </si>
  <si>
    <t>3946</t>
  </si>
  <si>
    <t>GENERAL OBLIGATION BONDS</t>
  </si>
  <si>
    <t>3948</t>
  </si>
  <si>
    <t>STATE MANDATED LOCAL COSTS</t>
  </si>
  <si>
    <t>3949</t>
  </si>
  <si>
    <t>MISC ADJUSTMENTS</t>
  </si>
  <si>
    <t>DEPT OF TOXIC SUBSTANCES CTL</t>
  </si>
  <si>
    <t>RESOURCES RECYCLING RECOVERY</t>
  </si>
  <si>
    <t>OFFICE OF ENVIR HLTH HAZ ASS</t>
  </si>
  <si>
    <t>4000</t>
  </si>
  <si>
    <t>HEALTH AND WELFARE</t>
  </si>
  <si>
    <t>STATE COUNCIL-DEV DISABILITY</t>
  </si>
  <si>
    <t>4110</t>
  </si>
  <si>
    <t>AREA BOARD-DEV DISABILITY</t>
  </si>
  <si>
    <t>EMERGENCY MEDICAL SERVICE AUTH</t>
  </si>
  <si>
    <t>4130</t>
  </si>
  <si>
    <t>HLTH AND HUMAN SVCS AGY CTR</t>
  </si>
  <si>
    <t>OFFICE OF HEALTH PLAN &amp; DEV</t>
  </si>
  <si>
    <t>DEPT OF MANAGED HEALTH CARE</t>
  </si>
  <si>
    <t>DEPARTMENT OF AGING</t>
  </si>
  <si>
    <t>4180</t>
  </si>
  <si>
    <t>COMMISSION ON AGING</t>
  </si>
  <si>
    <t>4185</t>
  </si>
  <si>
    <t>CALIFORNIA SENIOR LEGISLATURE</t>
  </si>
  <si>
    <t>4210</t>
  </si>
  <si>
    <t>GOV COUNCIL DRUG/ALCOHOL ABUSE</t>
  </si>
  <si>
    <t>4220</t>
  </si>
  <si>
    <t>GOV ADV COM CHILD DEVEL PROG</t>
  </si>
  <si>
    <t>CA. CHILDREN AND FAMILIES COMM</t>
  </si>
  <si>
    <t>DEPARTMENT OF HEALTH CARE SVCS</t>
  </si>
  <si>
    <t>DEPARTMENT OF PUBLIC HEALTH</t>
  </si>
  <si>
    <t>4270</t>
  </si>
  <si>
    <t>CAL MED ASSISTANCE COMMISSION</t>
  </si>
  <si>
    <t>4280</t>
  </si>
  <si>
    <t>MANAGED RISK MED INSUR BD.</t>
  </si>
  <si>
    <t>DEPT. DEVELOPMENTAL SVCS</t>
  </si>
  <si>
    <t>4310</t>
  </si>
  <si>
    <t>DO NOT USE AGENCY MERGED WITH</t>
  </si>
  <si>
    <t>4320</t>
  </si>
  <si>
    <t>STATE HOSPITALS</t>
  </si>
  <si>
    <t>4350</t>
  </si>
  <si>
    <t>4370</t>
  </si>
  <si>
    <t>4390</t>
  </si>
  <si>
    <t>4400</t>
  </si>
  <si>
    <t>4430</t>
  </si>
  <si>
    <t>DEPT. OF STATE HOSPITAL</t>
  </si>
  <si>
    <t>4450</t>
  </si>
  <si>
    <t>SACRAMENTO STATE HOSPITAL</t>
  </si>
  <si>
    <t>4460</t>
  </si>
  <si>
    <t>4470</t>
  </si>
  <si>
    <t>ATASCADERO STATE HOSPITAL</t>
  </si>
  <si>
    <t>4490</t>
  </si>
  <si>
    <t>METROPOLITAN STATE HOSPITAL</t>
  </si>
  <si>
    <t>4500</t>
  </si>
  <si>
    <t>NAPA STATE HOSPITAL</t>
  </si>
  <si>
    <t>4510</t>
  </si>
  <si>
    <t>PATTON STATE HOSPITAL</t>
  </si>
  <si>
    <t>4520</t>
  </si>
  <si>
    <t>STOCKTON STATE HOSPITAL-DMH</t>
  </si>
  <si>
    <t>4530</t>
  </si>
  <si>
    <t>VACAVILLE STATE HOSPITAL</t>
  </si>
  <si>
    <t>4540</t>
  </si>
  <si>
    <t>COALINGA STATE HOSPITAL</t>
  </si>
  <si>
    <t>4550</t>
  </si>
  <si>
    <t>SALINAS STATE HOSPITAL</t>
  </si>
  <si>
    <t>MENTAL HEALTH SVCS OVERSIGHT</t>
  </si>
  <si>
    <t>DEPT. COMMUNTY SVCS AND DEV</t>
  </si>
  <si>
    <t>4800</t>
  </si>
  <si>
    <t>CA. HLTH AND BENEFIT EXCHANGE</t>
  </si>
  <si>
    <t>5165</t>
  </si>
  <si>
    <t>YOUTH AND COMMUNITY RESTORATIO</t>
  </si>
  <si>
    <t>ST INDPT LIVING COUNCIL</t>
  </si>
  <si>
    <t>DEPT OF CHILD SUPPORT SERVICE</t>
  </si>
  <si>
    <t>DEPT OF SOCIAL SERVICES</t>
  </si>
  <si>
    <t>5190</t>
  </si>
  <si>
    <t>CALIF HEALTH FACILITIES COMM</t>
  </si>
  <si>
    <t>5195</t>
  </si>
  <si>
    <t>STATE-LOCAL REALIGNMENT</t>
  </si>
  <si>
    <t>5196</t>
  </si>
  <si>
    <t>STATE-LOCAL REALIGNMENT,2011</t>
  </si>
  <si>
    <t>5210</t>
  </si>
  <si>
    <t>CORRECTIONS AND REHABILITATION</t>
  </si>
  <si>
    <t>5226</t>
  </si>
  <si>
    <t>CORRECTIONS &amp; REHAB HDQTRS</t>
  </si>
  <si>
    <t>STATE/COMMUNITY CORRECTIONS</t>
  </si>
  <si>
    <t>5228</t>
  </si>
  <si>
    <t>SAFE NGHBORHOODS &amp; SCHOOLS ACT</t>
  </si>
  <si>
    <t>5231</t>
  </si>
  <si>
    <t>CORRECTIONS &amp; REHAB CORCORAN</t>
  </si>
  <si>
    <t>5232</t>
  </si>
  <si>
    <t>CORRECTIONS &amp; REHAB EL CENTRO</t>
  </si>
  <si>
    <t>5233</t>
  </si>
  <si>
    <t>CORRECTIONS &amp; REHAB BAKERSFLD</t>
  </si>
  <si>
    <t>5234</t>
  </si>
  <si>
    <t>CORRECTIONS &amp; REHAB SACTO</t>
  </si>
  <si>
    <t>5236</t>
  </si>
  <si>
    <t>CORRECTIONS &amp; REHAB NO COAST</t>
  </si>
  <si>
    <t>5237</t>
  </si>
  <si>
    <t>CORRECTIONS &amp; REHAB CNTR COAS</t>
  </si>
  <si>
    <t>5238</t>
  </si>
  <si>
    <t>CORRECTIONS &amp; REHAB SO CAL</t>
  </si>
  <si>
    <t>5239</t>
  </si>
  <si>
    <t>DEPARTMENT OF CORRECTIONS</t>
  </si>
  <si>
    <t>5240</t>
  </si>
  <si>
    <t>DEPT OF CORRECTIONS-UNALLOC</t>
  </si>
  <si>
    <t>5241</t>
  </si>
  <si>
    <t>CORRECTIONS &amp; REHAB NO YOUTH</t>
  </si>
  <si>
    <t>5242</t>
  </si>
  <si>
    <t>CORRECTIONS &amp; REHAB SO YOUTH</t>
  </si>
  <si>
    <t>5250</t>
  </si>
  <si>
    <t>5260</t>
  </si>
  <si>
    <t>PAROLE &amp; COMMUNITY SVC DIV</t>
  </si>
  <si>
    <t>5280</t>
  </si>
  <si>
    <t>CORRECTIONAL INSTITUTIONS</t>
  </si>
  <si>
    <t>5281</t>
  </si>
  <si>
    <t>CORCORAN REGION</t>
  </si>
  <si>
    <t>5282</t>
  </si>
  <si>
    <t>EL CENTRO REGION</t>
  </si>
  <si>
    <t>5283</t>
  </si>
  <si>
    <t>BAKERSFIELD REGION</t>
  </si>
  <si>
    <t>5284</t>
  </si>
  <si>
    <t>SACRAMENTO REGION</t>
  </si>
  <si>
    <t>5285</t>
  </si>
  <si>
    <t>NORTH COAST REGION</t>
  </si>
  <si>
    <t>5286</t>
  </si>
  <si>
    <t>CENTRAL COAST REGION</t>
  </si>
  <si>
    <t>5287</t>
  </si>
  <si>
    <t>SOUTHERN CALIFORNIA REGION</t>
  </si>
  <si>
    <t>5288</t>
  </si>
  <si>
    <t>CENTRAL VALLEY REGION</t>
  </si>
  <si>
    <t>5290</t>
  </si>
  <si>
    <t>CALIF CORR CENTER SUSANVILLE</t>
  </si>
  <si>
    <t>5291</t>
  </si>
  <si>
    <t>CA ST PRISON-MADERA CO II</t>
  </si>
  <si>
    <t>5292</t>
  </si>
  <si>
    <t>CA ST PRISON-MONTEREY CO SOLII</t>
  </si>
  <si>
    <t>5295</t>
  </si>
  <si>
    <t>CA ST PRISON-LASSEN CO SUSANII</t>
  </si>
  <si>
    <t>5300</t>
  </si>
  <si>
    <t>CA CORRECTIONAL INSTITUTION</t>
  </si>
  <si>
    <t>5310</t>
  </si>
  <si>
    <t>CALIFORNIA INSTITUTION FOR MEN</t>
  </si>
  <si>
    <t>5320</t>
  </si>
  <si>
    <t>CALIF INSTITUTION FOR WOMEN</t>
  </si>
  <si>
    <t>5330</t>
  </si>
  <si>
    <t>CALIFORNIA MEDICAL FACILITY</t>
  </si>
  <si>
    <t>5335</t>
  </si>
  <si>
    <t>CA STATE PRISON-SOLANO COUNTY</t>
  </si>
  <si>
    <t>5340</t>
  </si>
  <si>
    <t>CALIFORNIA MENS COLONY</t>
  </si>
  <si>
    <t>5341</t>
  </si>
  <si>
    <t>5342</t>
  </si>
  <si>
    <t>5343</t>
  </si>
  <si>
    <t>5344</t>
  </si>
  <si>
    <t>CA STATE PRISON, SACRAMENTO</t>
  </si>
  <si>
    <t>5349</t>
  </si>
  <si>
    <t>CORCORAN CENTER</t>
  </si>
  <si>
    <t>5350</t>
  </si>
  <si>
    <t>CALIF REHABILITATION CENTER</t>
  </si>
  <si>
    <t>5351</t>
  </si>
  <si>
    <t>CA STATE PRISON-AMADOR COUNTY</t>
  </si>
  <si>
    <t>5352</t>
  </si>
  <si>
    <t>CA STATE PRISON-KINGS COUNTY</t>
  </si>
  <si>
    <t>5353</t>
  </si>
  <si>
    <t>CA STATE PRISON- L.A. COUNTY</t>
  </si>
  <si>
    <t>5354</t>
  </si>
  <si>
    <t>CA STATE PRISON-RIVERSIDE CO.</t>
  </si>
  <si>
    <t>5355</t>
  </si>
  <si>
    <t>5356</t>
  </si>
  <si>
    <t>CA STATE PRISON-S/BERN COUNTY</t>
  </si>
  <si>
    <t>5357</t>
  </si>
  <si>
    <t>CA STATE PRISON-S/DIEGO CO.</t>
  </si>
  <si>
    <t>5358</t>
  </si>
  <si>
    <t>CA STATE PRISON - CORCORAN</t>
  </si>
  <si>
    <t>5359</t>
  </si>
  <si>
    <t>PRISON OF THE REDWOODS</t>
  </si>
  <si>
    <t>5361</t>
  </si>
  <si>
    <t>CA STATE PRISON, MADERA COUNTY</t>
  </si>
  <si>
    <t>5362</t>
  </si>
  <si>
    <t>CA ST PRISON, IMPERIAL COUNTY</t>
  </si>
  <si>
    <t>5363</t>
  </si>
  <si>
    <t>CA ST PRISON,WASCO,KERN COUNTY</t>
  </si>
  <si>
    <t>5364</t>
  </si>
  <si>
    <t>CA ST PRISON, DELANO, KERN CO.</t>
  </si>
  <si>
    <t>5365</t>
  </si>
  <si>
    <t>CA ST PRISON-KERN CO AT DELANO</t>
  </si>
  <si>
    <t>5370</t>
  </si>
  <si>
    <t>DEUEL VOCATIONAL INSTITUTION</t>
  </si>
  <si>
    <t>5380</t>
  </si>
  <si>
    <t>FOLSOM STATE PRISON</t>
  </si>
  <si>
    <t>5384</t>
  </si>
  <si>
    <t>NO. CA WOMEN'S FACILITY</t>
  </si>
  <si>
    <t>5388</t>
  </si>
  <si>
    <t>RICHARD A MCGEE TRAINING CTR</t>
  </si>
  <si>
    <t>5390</t>
  </si>
  <si>
    <t>SAN QUENTIN STATE PRISON</t>
  </si>
  <si>
    <t>5400</t>
  </si>
  <si>
    <t>SIERRA CONSERVATION CENTER</t>
  </si>
  <si>
    <t>5420</t>
  </si>
  <si>
    <t>PRISON INDUSTRY AUTHORITY</t>
  </si>
  <si>
    <t>5430</t>
  </si>
  <si>
    <t>BOARD OF CORRECTIONS</t>
  </si>
  <si>
    <t>5440</t>
  </si>
  <si>
    <t>BOARD OF PRISON TERMS</t>
  </si>
  <si>
    <t>5450</t>
  </si>
  <si>
    <t>YOUTHFUL OFFENDER PAROLE BOARD</t>
  </si>
  <si>
    <t>5459</t>
  </si>
  <si>
    <t>DEPT OF YOUTH AUTHORITY</t>
  </si>
  <si>
    <t>5460</t>
  </si>
  <si>
    <t>DEPT OF YOUTH AUTHORITY-UNALOC</t>
  </si>
  <si>
    <t>5465</t>
  </si>
  <si>
    <t>YOUTH AUTHTY-HEADQUARTERS REG</t>
  </si>
  <si>
    <t>5470</t>
  </si>
  <si>
    <t>DEPT OF THE YOUTH AUTHORITY</t>
  </si>
  <si>
    <t>5471</t>
  </si>
  <si>
    <t>NORTHERN SCHOOLS</t>
  </si>
  <si>
    <t>5472</t>
  </si>
  <si>
    <t>NORTHERN CAMPS</t>
  </si>
  <si>
    <t>5473</t>
  </si>
  <si>
    <t>YOUTH AUTHTY-NORTH REGION</t>
  </si>
  <si>
    <t>5474</t>
  </si>
  <si>
    <t>SOUTHERN YOUTH CONSERV CAMPS</t>
  </si>
  <si>
    <t>5480</t>
  </si>
  <si>
    <t>COMM. ON CORR PEACE OFFICERS'</t>
  </si>
  <si>
    <t>5490</t>
  </si>
  <si>
    <t>YOUTH AUTH CONSERVATION CAMPS</t>
  </si>
  <si>
    <t>5500</t>
  </si>
  <si>
    <t>NO CAL RECEPTION CENTER/CLINIC</t>
  </si>
  <si>
    <t>5510</t>
  </si>
  <si>
    <t>SOUTHERN RECEP CENTER/CLINIC</t>
  </si>
  <si>
    <t>5520</t>
  </si>
  <si>
    <t>EL PASO DE ROBLES SCHOOL</t>
  </si>
  <si>
    <t>5530</t>
  </si>
  <si>
    <t>FRED C NELLES SCHOOL FOR BOYS</t>
  </si>
  <si>
    <t>5580</t>
  </si>
  <si>
    <t>PRESTON SCHOOL OF INDUSTRY</t>
  </si>
  <si>
    <t>5590</t>
  </si>
  <si>
    <t>VENTURA SCHOOL</t>
  </si>
  <si>
    <t>5600</t>
  </si>
  <si>
    <t>YOUTH TRAINING SCHOOL</t>
  </si>
  <si>
    <t>5990</t>
  </si>
  <si>
    <t>FED IMMIGRATION-INCARCERATION</t>
  </si>
  <si>
    <t>5991</t>
  </si>
  <si>
    <t>VIOLENT OFFENDER</t>
  </si>
  <si>
    <t>6000</t>
  </si>
  <si>
    <t>6010</t>
  </si>
  <si>
    <t>K-12 EDUCATION</t>
  </si>
  <si>
    <t>6020</t>
  </si>
  <si>
    <t>HIGHER EDUCATION</t>
  </si>
  <si>
    <t>6050</t>
  </si>
  <si>
    <t>DEPARTMENT OF EDUCATION</t>
  </si>
  <si>
    <t>6110</t>
  </si>
  <si>
    <t>DEPT. OF EDUCATION HD QTRS</t>
  </si>
  <si>
    <t>STATE LIBRARY</t>
  </si>
  <si>
    <t>ED-AUDIT-APPLS</t>
  </si>
  <si>
    <t>6190</t>
  </si>
  <si>
    <t>SPECIAL SCHOOLS</t>
  </si>
  <si>
    <t>CALIF SCHOOL FOR THE BLIND</t>
  </si>
  <si>
    <t>6210</t>
  </si>
  <si>
    <t>DIAGN SCH-NEUR HND CHIL-NO CAL</t>
  </si>
  <si>
    <t>6220</t>
  </si>
  <si>
    <t>DIAGN SCH NEUR HND CHIL CT CA</t>
  </si>
  <si>
    <t>6230</t>
  </si>
  <si>
    <t>DIAGN SCH-NEUR HND CHIL-SO CAL</t>
  </si>
  <si>
    <t>SCHOOL FOR THE DEAF, FREMONT</t>
  </si>
  <si>
    <t>SCHOOL FOR THE DEAF,RIVERSIDE</t>
  </si>
  <si>
    <t>CALIF STATE SUMMER SCHOOL FOR</t>
  </si>
  <si>
    <t>DIAGNOSTIC CENTERS</t>
  </si>
  <si>
    <t>6300</t>
  </si>
  <si>
    <t>CONTRIB TO ST TEARCHR RET FUND</t>
  </si>
  <si>
    <t>6320</t>
  </si>
  <si>
    <t>CA ST COUNCIL ON VOCATNL EDUC</t>
  </si>
  <si>
    <t>6330</t>
  </si>
  <si>
    <t>CA CAREER RESOURCE NETWORK</t>
  </si>
  <si>
    <t>6350</t>
  </si>
  <si>
    <t>SCHOOL FACILITIES AID PROGRAM</t>
  </si>
  <si>
    <t>COMM TEACHER CREDENTIALING</t>
  </si>
  <si>
    <t>6380</t>
  </si>
  <si>
    <t>6420</t>
  </si>
  <si>
    <t>CA POSTSECONDARY EDUC COMM</t>
  </si>
  <si>
    <t>6425</t>
  </si>
  <si>
    <t>COMM REVIEW MASTR PLAN-HIGH ED</t>
  </si>
  <si>
    <t>6440</t>
  </si>
  <si>
    <t>CA INSTITUTE REGENERATIVE MED</t>
  </si>
  <si>
    <t>6600</t>
  </si>
  <si>
    <t>HASTINGS COLLEGE OF LAW</t>
  </si>
  <si>
    <t>6610</t>
  </si>
  <si>
    <t>TOTAL CALIF STATE UNIVERSITIES</t>
  </si>
  <si>
    <t>6620</t>
  </si>
  <si>
    <t>CSU STATE WIDE PROGRAMS</t>
  </si>
  <si>
    <t>6630</t>
  </si>
  <si>
    <t>CSU SYSTEM WIDE PROGRAMS</t>
  </si>
  <si>
    <t>6640</t>
  </si>
  <si>
    <t>CSU CAMPUSES</t>
  </si>
  <si>
    <t>6645</t>
  </si>
  <si>
    <t>CSU HLTH BENEFITS RETIRED ANNU</t>
  </si>
  <si>
    <t>6650</t>
  </si>
  <si>
    <t>CAL ST COLLEGE BAKERSFIELD</t>
  </si>
  <si>
    <t>6660</t>
  </si>
  <si>
    <t>CAL ST COLL SAN BERNARDINO</t>
  </si>
  <si>
    <t>6670</t>
  </si>
  <si>
    <t>CAL ST COLL STANISLAUS</t>
  </si>
  <si>
    <t>6680</t>
  </si>
  <si>
    <t>CAL ST UNIV CHICO</t>
  </si>
  <si>
    <t>6690</t>
  </si>
  <si>
    <t>CAL ST UNIV DOMINGUEZ HILLS</t>
  </si>
  <si>
    <t>6700</t>
  </si>
  <si>
    <t>CAL ST UNIV FRESNO</t>
  </si>
  <si>
    <t>6710</t>
  </si>
  <si>
    <t>CAL ST UNIV FULLERTON</t>
  </si>
  <si>
    <t>6720</t>
  </si>
  <si>
    <t>CAL ST UNIV EAST BAY</t>
  </si>
  <si>
    <t>6730</t>
  </si>
  <si>
    <t>HUMBOLDT STATE UNIVERSITY</t>
  </si>
  <si>
    <t>6740</t>
  </si>
  <si>
    <t>CAL ST UNIV LONG BEACH</t>
  </si>
  <si>
    <t>6750</t>
  </si>
  <si>
    <t>CAL ST UNIV LOS ANGELES</t>
  </si>
  <si>
    <t>6752</t>
  </si>
  <si>
    <t>CAL ST UNIV MARITIME ACADEMY</t>
  </si>
  <si>
    <t>6756</t>
  </si>
  <si>
    <t>CAL ST UNIV MONTEREY BAY</t>
  </si>
  <si>
    <t>6760</t>
  </si>
  <si>
    <t>CAL ST UNIV NORTHRIDGE</t>
  </si>
  <si>
    <t>6770</t>
  </si>
  <si>
    <t>CAL ST POLY UNIV POMONA</t>
  </si>
  <si>
    <t>6780</t>
  </si>
  <si>
    <t>CAL ST UNIV SACRAMENTO</t>
  </si>
  <si>
    <t>6790</t>
  </si>
  <si>
    <t>SAN DIEGO STATE UNIVERSITY</t>
  </si>
  <si>
    <t>6800</t>
  </si>
  <si>
    <t>SAN FRANCISCO STATE UNIVERSITY</t>
  </si>
  <si>
    <t>6810</t>
  </si>
  <si>
    <t>SAN JOSE STATE UNIVERSITY</t>
  </si>
  <si>
    <t>6820</t>
  </si>
  <si>
    <t>CAL POLY ST UNIVERSITY SLO</t>
  </si>
  <si>
    <t>6830</t>
  </si>
  <si>
    <t>SONOMA STATE UNIVERSITY</t>
  </si>
  <si>
    <t>6840</t>
  </si>
  <si>
    <t>CA STATE UNIV., SAN MARCOS</t>
  </si>
  <si>
    <t>6850</t>
  </si>
  <si>
    <t>CAL ST UNIV CHANNEL ISLANDS</t>
  </si>
  <si>
    <t>6860</t>
  </si>
  <si>
    <t>CALIFORNIA MARITIME ACADEMY</t>
  </si>
  <si>
    <t>BD OF GOVS-COMMUNITY COLLEGES</t>
  </si>
  <si>
    <t>6880</t>
  </si>
  <si>
    <t>COUNC.FOR PR.POSTSECOND.&amp;VO.ED</t>
  </si>
  <si>
    <t>6910</t>
  </si>
  <si>
    <t>AWARDS FOR INNOVATION HIGHR ED</t>
  </si>
  <si>
    <t>CA STUDENT AID COMMISSION</t>
  </si>
  <si>
    <t>7000</t>
  </si>
  <si>
    <t>LABOR AND WORKFORCE DEVELOPM</t>
  </si>
  <si>
    <t>7020</t>
  </si>
  <si>
    <t>LABOR &amp; WORKFORCE DVLPMNT, SEC</t>
  </si>
  <si>
    <t>EMPLOYMENT-DEVELOPMENT-DEPT</t>
  </si>
  <si>
    <t>CA WORKFORCE INVESTMENT BOARD</t>
  </si>
  <si>
    <t>AGRICULTURL-LABOR-RELATION-BD</t>
  </si>
  <si>
    <t>PUB EMPLOYMENT RELATIONS</t>
  </si>
  <si>
    <t>DEPT-OF-INDUSTRIAL-RELATIONS</t>
  </si>
  <si>
    <t>DEPT OF HUMAN RESOURCES</t>
  </si>
  <si>
    <t>DEPT OF TAX &amp; FEE ADMINISTRATN</t>
  </si>
  <si>
    <t>FRANCHISE TAX BOARD</t>
  </si>
  <si>
    <t>DEPARTMENT OF GENERAL SERVICES</t>
  </si>
  <si>
    <t>CA VICTIM COMP/GOVT CLMS BD</t>
  </si>
  <si>
    <t>7900</t>
  </si>
  <si>
    <t>PUBLIC EMPLOYEES RETIREMENT SY</t>
  </si>
  <si>
    <t>OFFICE OF ADMINISTRATIVE LAW</t>
  </si>
  <si>
    <t>7920</t>
  </si>
  <si>
    <t>TEACHERS RETIREMENT SYSTEM</t>
  </si>
  <si>
    <t>8000</t>
  </si>
  <si>
    <t>OTHER GOVERNMENTAL UNITS</t>
  </si>
  <si>
    <t>8010</t>
  </si>
  <si>
    <t>CIVIL/CRIMINAL JUSTICE</t>
  </si>
  <si>
    <t>8100</t>
  </si>
  <si>
    <t>OFFICE OF CRIMINAL JUST PLAN</t>
  </si>
  <si>
    <t>8103</t>
  </si>
  <si>
    <t>BD OF VICTIM'S ASSISTANCE</t>
  </si>
  <si>
    <t>8105</t>
  </si>
  <si>
    <t>COMM FOR REVISION OF JUVENILE</t>
  </si>
  <si>
    <t>COMM ON PEACE OFF STD &amp; TRNG</t>
  </si>
  <si>
    <t>OFFICE OF STATE PUBLIC DEF</t>
  </si>
  <si>
    <t>8160</t>
  </si>
  <si>
    <t>ASST TO CO FOR DEF OF INDIGENT</t>
  </si>
  <si>
    <t>8170</t>
  </si>
  <si>
    <t>SUBV FOR GRDSHP/CONSHP PROCEED</t>
  </si>
  <si>
    <t>8180</t>
  </si>
  <si>
    <t>PAY TO CO FOR COSTS OF HOM TRI</t>
  </si>
  <si>
    <t>8190</t>
  </si>
  <si>
    <t>ADMIN AND PAY OF TORT LIAB CLM</t>
  </si>
  <si>
    <t>8200</t>
  </si>
  <si>
    <t>CA COMM FOR ECONOMIC DEV</t>
  </si>
  <si>
    <t>8225</t>
  </si>
  <si>
    <t>CAL ENTERTAINMENT COMMISSION</t>
  </si>
  <si>
    <t>8255</t>
  </si>
  <si>
    <t>CAL BICENTENNIAL COMMISSION</t>
  </si>
  <si>
    <t>ARTS COUNCIL</t>
  </si>
  <si>
    <t>8280</t>
  </si>
  <si>
    <t>8290</t>
  </si>
  <si>
    <t>CALIF PUBLIC BROADCASTING COMM</t>
  </si>
  <si>
    <t>8300</t>
  </si>
  <si>
    <t>AGRICULTURAL LABOR RELATNS BD</t>
  </si>
  <si>
    <t>8350</t>
  </si>
  <si>
    <t>DEPT OF INDUSTRIAL RELATIONS</t>
  </si>
  <si>
    <t>8360</t>
  </si>
  <si>
    <t>INDUSTRIAL RELUNPAID WAGE FD</t>
  </si>
  <si>
    <t>8370</t>
  </si>
  <si>
    <t>UNINSURED EMPLOYERS FD</t>
  </si>
  <si>
    <t>8385</t>
  </si>
  <si>
    <t>CA CITIZEN COMPENSATION COMM</t>
  </si>
  <si>
    <t>8420</t>
  </si>
  <si>
    <t>WORKERS COMPENSATION BENEFITS</t>
  </si>
  <si>
    <t>8430</t>
  </si>
  <si>
    <t>8450</t>
  </si>
  <si>
    <t>SUBSEQUENT INJURIES</t>
  </si>
  <si>
    <t>8460</t>
  </si>
  <si>
    <t>DISASTER SERVICE WORKERS</t>
  </si>
  <si>
    <t>8510</t>
  </si>
  <si>
    <t>BOARD OF OSTEOPATHIC EXAMINERS</t>
  </si>
  <si>
    <t>8530</t>
  </si>
  <si>
    <t>8540</t>
  </si>
  <si>
    <t>CAL AUCTIONEER COMMISSION</t>
  </si>
  <si>
    <t>8560</t>
  </si>
  <si>
    <t>CALIF EXPOSITION AND FAIRS</t>
  </si>
  <si>
    <t>DEPT OF FOOD AND AGRICULTURE</t>
  </si>
  <si>
    <t>8590</t>
  </si>
  <si>
    <t>FINANCIAL ASSIST TO LOCAL FAIR</t>
  </si>
  <si>
    <t>8600</t>
  </si>
  <si>
    <t>COUNTY FAIRS</t>
  </si>
  <si>
    <t>8610</t>
  </si>
  <si>
    <t>DISTRICT AGRICULTURAL ASSNS</t>
  </si>
  <si>
    <t>FAIR POLITICAL PRACTICES COMM</t>
  </si>
  <si>
    <t>8640</t>
  </si>
  <si>
    <t>POLITICAL REFORM ACT OF 1974</t>
  </si>
  <si>
    <t>8655</t>
  </si>
  <si>
    <t>INDEP.CITIZENS REDIST.COMM.</t>
  </si>
  <si>
    <t>PUBLIC UTILITIES COMMISSION</t>
  </si>
  <si>
    <t>8665</t>
  </si>
  <si>
    <t>CONSUMER POWER &amp; CONSERVN</t>
  </si>
  <si>
    <t>8680</t>
  </si>
  <si>
    <t>STATE BAR OF CALIFORNIA</t>
  </si>
  <si>
    <t>8690</t>
  </si>
  <si>
    <t>SEISMIC COMMISSION</t>
  </si>
  <si>
    <t>8700</t>
  </si>
  <si>
    <t>BOARD OF CONTROL</t>
  </si>
  <si>
    <t>8720</t>
  </si>
  <si>
    <t>INDEMNIFICATN OF PVT CITIZENS</t>
  </si>
  <si>
    <t>8730</t>
  </si>
  <si>
    <t>COMMISSION ON STATE FINANCE</t>
  </si>
  <si>
    <t>8740</t>
  </si>
  <si>
    <t>CALIF INFORMATION SYS IMPL COM</t>
  </si>
  <si>
    <t>8750</t>
  </si>
  <si>
    <t>COMMISSION ON LOCAL GOVERANCE</t>
  </si>
  <si>
    <t>8760</t>
  </si>
  <si>
    <t>COMMISSION OF THE CALIFORNIAS</t>
  </si>
  <si>
    <t>8770</t>
  </si>
  <si>
    <t>ELECTRICITY OVERSIGH BOARD</t>
  </si>
  <si>
    <t>COMM ON CAL GOVT ORG &amp; ECONOMY</t>
  </si>
  <si>
    <t>8790</t>
  </si>
  <si>
    <t>DISABILITY ACCESS COMMISSION</t>
  </si>
  <si>
    <t>8800</t>
  </si>
  <si>
    <t>MEMBERSHIP/COUNCIL/STATE GOVT</t>
  </si>
  <si>
    <t>8810</t>
  </si>
  <si>
    <t>RETAIL CREDIT ADVISORY COMM</t>
  </si>
  <si>
    <t>COMMISSION ON STATUS OF WOMEN</t>
  </si>
  <si>
    <t>8825</t>
  </si>
  <si>
    <t>ASIAN/PACIFIC ISLANDER AMER AF</t>
  </si>
  <si>
    <t>8830</t>
  </si>
  <si>
    <t>CAL LAW REVISION COMMISSION</t>
  </si>
  <si>
    <t>8850</t>
  </si>
  <si>
    <t>PUBLIC WORKS BOARD</t>
  </si>
  <si>
    <t>DEPT OF FINANCE</t>
  </si>
  <si>
    <t>8870</t>
  </si>
  <si>
    <t>DEPT OF FINANCE - OPERATIONS</t>
  </si>
  <si>
    <t>FINANCIAL INFO SYSTEM FOR CA</t>
  </si>
  <si>
    <t>8882</t>
  </si>
  <si>
    <t>CALIF CONSTITUTION REVISION CO</t>
  </si>
  <si>
    <t>COMM ON STATE MANDATES</t>
  </si>
  <si>
    <t>8915</t>
  </si>
  <si>
    <t>MILITARY DEPARTMENT</t>
  </si>
  <si>
    <t>DEPT OF VETERANS AFFAIRS</t>
  </si>
  <si>
    <t>VETS HOME - YOUNTVILLE</t>
  </si>
  <si>
    <t>8965</t>
  </si>
  <si>
    <t>VETS HOME - BARSTOW</t>
  </si>
  <si>
    <t>8966</t>
  </si>
  <si>
    <t>VETERAN'S HOME OF CA-CHULA VIS</t>
  </si>
  <si>
    <t>VETERANS HOME OF CA-GLAVC</t>
  </si>
  <si>
    <t>8970</t>
  </si>
  <si>
    <t>VIETNAM VETS MEMORIAL COMM</t>
  </si>
  <si>
    <t>8975</t>
  </si>
  <si>
    <t>VETERANS MEMORIAL COMMISSION</t>
  </si>
  <si>
    <t>9010</t>
  </si>
  <si>
    <t>TAX RELIEF</t>
  </si>
  <si>
    <t>9020</t>
  </si>
  <si>
    <t>REVENUE DISTRIBUTION</t>
  </si>
  <si>
    <t>DEBT SERVICE</t>
  </si>
  <si>
    <t>9035</t>
  </si>
  <si>
    <t>STATEWIDE DISTRIBUTED COSTS</t>
  </si>
  <si>
    <t>9040</t>
  </si>
  <si>
    <t>UNCLASSIFIED</t>
  </si>
  <si>
    <t>9050</t>
  </si>
  <si>
    <t>UNALLOCATED</t>
  </si>
  <si>
    <t>9060</t>
  </si>
  <si>
    <t>SAVINGS</t>
  </si>
  <si>
    <t>9100</t>
  </si>
  <si>
    <t>GENERAL TAX RELIEF</t>
  </si>
  <si>
    <t>9110</t>
  </si>
  <si>
    <t>SENIOR CITIZENS PROP TAX ASSIS</t>
  </si>
  <si>
    <t>9120</t>
  </si>
  <si>
    <t>SENIOR CITIZENS PROP TAX DEFER</t>
  </si>
  <si>
    <t>9130</t>
  </si>
  <si>
    <t>SENIOR CITIZENS RENT TAX ASSIS</t>
  </si>
  <si>
    <t>9140</t>
  </si>
  <si>
    <t>PERSONAL PROPERTY TAX RELIEF</t>
  </si>
  <si>
    <t>9150</t>
  </si>
  <si>
    <t>HOMEOWNERS PROP TAX RELIEF</t>
  </si>
  <si>
    <t>9160</t>
  </si>
  <si>
    <t>SUBVENTIONS FOR OPEN SPACE</t>
  </si>
  <si>
    <t>9170</t>
  </si>
  <si>
    <t>PAY LOC GOV SA/PR TAX REV LOSS</t>
  </si>
  <si>
    <t>9180</t>
  </si>
  <si>
    <t>RENTERS TAX RELIEF</t>
  </si>
  <si>
    <t>9190</t>
  </si>
  <si>
    <t>SUBSTANDARD HOUSING</t>
  </si>
  <si>
    <t>9200</t>
  </si>
  <si>
    <t>ALTERN ENERGY TAX CR REFUND</t>
  </si>
  <si>
    <t>9210</t>
  </si>
  <si>
    <t>PROP 13 FISCAL RELIEF LOC GOVT</t>
  </si>
  <si>
    <t>9285</t>
  </si>
  <si>
    <t>TRIAL COURT SECURITY</t>
  </si>
  <si>
    <t>9286</t>
  </si>
  <si>
    <t>TRIAL COURT SECURITY-JUDGESHIP</t>
  </si>
  <si>
    <t>9300</t>
  </si>
  <si>
    <t>PAYMENT TO COUNTIES-HOMICIDE</t>
  </si>
  <si>
    <t>9350</t>
  </si>
  <si>
    <t>SHARED REVENUES</t>
  </si>
  <si>
    <t>9380</t>
  </si>
  <si>
    <t>APPORT OF OFF-HIGHWAY LIC FEES</t>
  </si>
  <si>
    <t>9390</t>
  </si>
  <si>
    <t>APPT FED RCPT FLOOD CTL LANDS</t>
  </si>
  <si>
    <t>9400</t>
  </si>
  <si>
    <t>APPT FED RECPT FR FOREST RESV</t>
  </si>
  <si>
    <t>9410</t>
  </si>
  <si>
    <t>APPT OF FED RCPT GRAZING LAND</t>
  </si>
  <si>
    <t>9420</t>
  </si>
  <si>
    <t>APPT FED POTASH LEASE RENTALS</t>
  </si>
  <si>
    <t>9430</t>
  </si>
  <si>
    <t>APPT OF MTR VEH LICENSE FEES</t>
  </si>
  <si>
    <t>9440</t>
  </si>
  <si>
    <t>APPT OF CIGARETTE TAX</t>
  </si>
  <si>
    <t>9460</t>
  </si>
  <si>
    <t>APPT OF TIDELAND REVENUES</t>
  </si>
  <si>
    <t>9480</t>
  </si>
  <si>
    <t>APPT FOR COUNTY ROADS</t>
  </si>
  <si>
    <t>9490</t>
  </si>
  <si>
    <t>APPORT FOR CITY STREETS</t>
  </si>
  <si>
    <t>9500</t>
  </si>
  <si>
    <t>APPT COUNTY ROADS/CITY STREETS</t>
  </si>
  <si>
    <t>9505</t>
  </si>
  <si>
    <t>APPT FOR STREETS AND HIGHWAY</t>
  </si>
  <si>
    <t>9515</t>
  </si>
  <si>
    <t>APPT LOCAL AGENCY REIMB</t>
  </si>
  <si>
    <t>9520</t>
  </si>
  <si>
    <t>APPT OF GEOTHERMAL RESOURCES</t>
  </si>
  <si>
    <t>9535</t>
  </si>
  <si>
    <t>APPORTIONMENT OF LOCAL</t>
  </si>
  <si>
    <t>9540</t>
  </si>
  <si>
    <t>FEDERAL REVENUE SHARING</t>
  </si>
  <si>
    <t>9590</t>
  </si>
  <si>
    <t>DEBT SERVICE INT &amp; FISCAL CHGS</t>
  </si>
  <si>
    <t>PAYMENT OF PMIA INTEREST</t>
  </si>
  <si>
    <t>GO BOND &amp; COMM PAP DEBT SVC</t>
  </si>
  <si>
    <t>0847</t>
  </si>
  <si>
    <t>9610</t>
  </si>
  <si>
    <t>LEASE-REV NOTES &amp; BONDS</t>
  </si>
  <si>
    <t>9612</t>
  </si>
  <si>
    <t>ENHN TOBAC ASSET-BACKED BND</t>
  </si>
  <si>
    <t>9613</t>
  </si>
  <si>
    <t>UNENHANCED TOBACCO BD PROCEEDS</t>
  </si>
  <si>
    <t>9618</t>
  </si>
  <si>
    <t>ECONOMIC RECOVERY FINANCE COMM</t>
  </si>
  <si>
    <t>9620</t>
  </si>
  <si>
    <t>CASH MGMT &amp; BUDGETARY LOANS</t>
  </si>
  <si>
    <t>9625</t>
  </si>
  <si>
    <t>INT PYMTS TO FEDERAL GOVT</t>
  </si>
  <si>
    <t>0846</t>
  </si>
  <si>
    <t>9632</t>
  </si>
  <si>
    <t>9634</t>
  </si>
  <si>
    <t>9636</t>
  </si>
  <si>
    <t>9650</t>
  </si>
  <si>
    <t>HEALTH BENEFITS FOR ANNUITANTS</t>
  </si>
  <si>
    <t>9651</t>
  </si>
  <si>
    <t>PREFUND HEALTH &amp; DENTAL BEN</t>
  </si>
  <si>
    <t>9658</t>
  </si>
  <si>
    <t>9670</t>
  </si>
  <si>
    <t>LEGISLATIVE CLAIMS</t>
  </si>
  <si>
    <t>9671</t>
  </si>
  <si>
    <t>EQUITY CLAIMS OF BD OF CONTROL</t>
  </si>
  <si>
    <t>9672</t>
  </si>
  <si>
    <t>SETTLEMENTS &amp; JUDGEMENTS DOJ</t>
  </si>
  <si>
    <t>9673</t>
  </si>
  <si>
    <t>9675</t>
  </si>
  <si>
    <t>CONSTRUCTN REPAIR-LOCAL ST&amp;RD</t>
  </si>
  <si>
    <t>9680</t>
  </si>
  <si>
    <t>STATE MANDATED LOCAL PROGRAMS</t>
  </si>
  <si>
    <t>9690</t>
  </si>
  <si>
    <t>REFUNDS OF TAX, LIC, OTHER FEE</t>
  </si>
  <si>
    <t>9695</t>
  </si>
  <si>
    <t>UNIVERSAL TELEPHONE SERVICE</t>
  </si>
  <si>
    <t>01/01/1989</t>
  </si>
  <si>
    <t>9720</t>
  </si>
  <si>
    <t>WORKING CAPITAL ADVANCES</t>
  </si>
  <si>
    <t>9730</t>
  </si>
  <si>
    <t>ST CLEAN WTR GRANTS REVLVG FD</t>
  </si>
  <si>
    <t>COOP PERSONNEL SERV REVLVNG FD</t>
  </si>
  <si>
    <t>9750</t>
  </si>
  <si>
    <t>9790</t>
  </si>
  <si>
    <t>AUGM MED FRUIT FLY ERAD PROG</t>
  </si>
  <si>
    <t>9800</t>
  </si>
  <si>
    <t>AUGMENTATION/EMP COMPENSATION</t>
  </si>
  <si>
    <t>9801</t>
  </si>
  <si>
    <t>REDUCTION FOR EMPLOYEE COMP</t>
  </si>
  <si>
    <t>9802</t>
  </si>
  <si>
    <t>DEFERRED PAYROLL ADJUST</t>
  </si>
  <si>
    <t>JUNE TO JULY PAYROLL DEFERRAL</t>
  </si>
  <si>
    <t>0802</t>
  </si>
  <si>
    <t>9810</t>
  </si>
  <si>
    <t>UNALLOCATED ATTORNEY FEES</t>
  </si>
  <si>
    <t>9818</t>
  </si>
  <si>
    <t>FEDERAL LEVY OF STATE FUNDS</t>
  </si>
  <si>
    <t>9820</t>
  </si>
  <si>
    <t>AUGMENTATION PRICE INCREASES</t>
  </si>
  <si>
    <t>9840</t>
  </si>
  <si>
    <t>RESV FOR CONTINGENCIES/EMERG</t>
  </si>
  <si>
    <t>9850</t>
  </si>
  <si>
    <t>LOANS-CONTINGENCY/EMERGENCY</t>
  </si>
  <si>
    <t>9855</t>
  </si>
  <si>
    <t>LEGISLATIVE INITIATIVES</t>
  </si>
  <si>
    <t>9860</t>
  </si>
  <si>
    <t>UNALLOCATED CAPITAL OUTLAY</t>
  </si>
  <si>
    <t>9865</t>
  </si>
  <si>
    <t>PAYMT OF ARCH ENGINEERNG COST</t>
  </si>
  <si>
    <t>9875</t>
  </si>
  <si>
    <t>GEN FND DEFICIT RECOVERY PMTS</t>
  </si>
  <si>
    <t>9880</t>
  </si>
  <si>
    <t>AUGM OFFICE OF ADMIN LAW SERV</t>
  </si>
  <si>
    <t>9885</t>
  </si>
  <si>
    <t>RESERVE FOR ENCUMBRANCE</t>
  </si>
  <si>
    <t>9889</t>
  </si>
  <si>
    <t>PUBLIC SCHOOL SYSTEM</t>
  </si>
  <si>
    <t>9890</t>
  </si>
  <si>
    <t>RES FOR ECONOMIC UNCERTAINTIES</t>
  </si>
  <si>
    <t>9891</t>
  </si>
  <si>
    <t>DEPT OF HEALTH HUMAN SERVICES</t>
  </si>
  <si>
    <t>9892</t>
  </si>
  <si>
    <t>INT. ON INTERFUND LOANS</t>
  </si>
  <si>
    <t>SUPPLEMENTAL PENSION PAYMENTS</t>
  </si>
  <si>
    <t>0843</t>
  </si>
  <si>
    <t>9895</t>
  </si>
  <si>
    <t>PETROLEUM VIOLATION ESCROW PRO</t>
  </si>
  <si>
    <t>9896</t>
  </si>
  <si>
    <t>OUTER CONT SHELF LAND ACT</t>
  </si>
  <si>
    <t>9898</t>
  </si>
  <si>
    <t>PERS GENERAL FUND PAYMENT</t>
  </si>
  <si>
    <t>9900</t>
  </si>
  <si>
    <t>GEN FD CREDITS FROM SPEC FUNDS</t>
  </si>
  <si>
    <t>9901</t>
  </si>
  <si>
    <t>STATEWIDE GEN ADM EXP (PR)</t>
  </si>
  <si>
    <t>9909</t>
  </si>
  <si>
    <t>HLTH INS PORTABLTY ACCTABLTY</t>
  </si>
  <si>
    <t>9910</t>
  </si>
  <si>
    <t>GEN FD CREDITS FROM FED FUNDS</t>
  </si>
  <si>
    <t>9920</t>
  </si>
  <si>
    <t>MANDATED REDUCTIONS</t>
  </si>
  <si>
    <t>9930</t>
  </si>
  <si>
    <t>PERS RATE REDUCTION-SEC. 3.60</t>
  </si>
  <si>
    <t>9935</t>
  </si>
  <si>
    <t>VARIOUS RETIREMENT SAV PROPSL</t>
  </si>
  <si>
    <t>9936</t>
  </si>
  <si>
    <t>PERS-SURPLUS ASSET SAVINGS</t>
  </si>
  <si>
    <t>EST. BOND FUND APPROP ADJ.</t>
  </si>
  <si>
    <t>9990</t>
  </si>
  <si>
    <t>MISCELLANEOUS</t>
  </si>
  <si>
    <t>9998</t>
  </si>
  <si>
    <t>CONTROL SEC FOR BUDGET</t>
  </si>
  <si>
    <t>9999</t>
  </si>
  <si>
    <t>CONTROLLER'S USE-MEMO ENTRIES</t>
  </si>
  <si>
    <t>Version 2</t>
  </si>
  <si>
    <t>The GASB 96 Annual Reporting Submission Workbook is required to be updated and submitted every year. See below for the summary of changes between versions.</t>
  </si>
  <si>
    <t>Summary of Changes</t>
  </si>
  <si>
    <t>Sheet</t>
  </si>
  <si>
    <t>Feature</t>
  </si>
  <si>
    <t>Location V2</t>
  </si>
  <si>
    <t>Description</t>
  </si>
  <si>
    <t>Required Action</t>
  </si>
  <si>
    <t>Fund #### Journal Entries</t>
  </si>
  <si>
    <t>Department Note Disclosure</t>
  </si>
  <si>
    <t>No action required.</t>
  </si>
  <si>
    <t>Clarification only.</t>
  </si>
  <si>
    <t>Check Figures</t>
  </si>
  <si>
    <t xml:space="preserve">Manually complete every yellow field in this worksheet—there are no automatically calculated data-entry cells in this worksheet. </t>
  </si>
  <si>
    <t>Fiscal year:</t>
  </si>
  <si>
    <t>2023–2024</t>
  </si>
  <si>
    <t>Organization Name:</t>
  </si>
  <si>
    <t>Organization Code (Business Unit):</t>
  </si>
  <si>
    <t>Fund Number:</t>
  </si>
  <si>
    <t>Fund Type:</t>
  </si>
  <si>
    <t>Fund Classification:</t>
  </si>
  <si>
    <t>Entry #</t>
  </si>
  <si>
    <t>Department Beginning Balances</t>
  </si>
  <si>
    <t>From SCO BB List</t>
  </si>
  <si>
    <t>Difference</t>
  </si>
  <si>
    <t>Dr: Acct 0480 - RIGHT-TO-USE SBITA - AMORTIZABLE</t>
  </si>
  <si>
    <t>Report any "Differences" on the Report 18 Differential.</t>
  </si>
  <si>
    <t>Dr: Acct 0950 - BEGINNING FUND BALANCE</t>
  </si>
  <si>
    <t>Dr: Acct 0952 - BEG FB ADJ/PRIOR PERIOD ADJUSTMENT</t>
  </si>
  <si>
    <t>Cr: Acct 0674 - RIGHT-TO-USE SBITA LIABILITY</t>
  </si>
  <si>
    <t>Cr: Acct 0950 - BEGINNING FUND BALANCE</t>
  </si>
  <si>
    <t>Cr: Acct 0952 - BEG FB ADJ/PRIOR PERIOD ADJUSTMENT</t>
  </si>
  <si>
    <t>SBITA ASSET (Acct 0480) AMOUNT SHOULD BE REPORTED AS BEGINNING BALANCE ON REPORT 18.</t>
  </si>
  <si>
    <t>Record at inception of SBITA in accordance with Fund-Based accounting (Governmental Funds Only).</t>
  </si>
  <si>
    <t>Dr: Acct 0842 - CAPITAL OUTLAY</t>
  </si>
  <si>
    <t>Cr: Acct 0789 - LEASE AND OTHER FINANCING PROCEEDS</t>
  </si>
  <si>
    <t>Reverse the fund-based entry in #1 above, if any, and record an inception of SBITA in accordance with GAAP Govt Wide.</t>
  </si>
  <si>
    <t>Dr: Acct 0789 - LEASE AND OTHER FINANCING PROCEEDS</t>
  </si>
  <si>
    <t>Cr: Acct 0842 - CAPITAL OUTLAY</t>
  </si>
  <si>
    <t>SBITA ASSET (Acct 0480) AMOUNT SHOULD BE INCLUDED AS "ADDITIONS" ON REPORT 18.</t>
  </si>
  <si>
    <t>Record Annual Activity (all SBITAs)</t>
  </si>
  <si>
    <t>Record amortization of the SBITA asset for the year.</t>
  </si>
  <si>
    <t>Dr: Acct 0875 - DEPRECIATION/AMORTIZATION</t>
  </si>
  <si>
    <t>Reclassify information technology subscription exp. to debt service principal and interest exp.</t>
  </si>
  <si>
    <t>Dr: Acct 0848 - DEBT SERVICE - PRINCIPAL LEASES</t>
  </si>
  <si>
    <t>Reduce SBITA liability for total current year principal payments.</t>
  </si>
  <si>
    <t>Dr: Acct 0674 - RIGHT-TO-USE SBITA LIABILITY</t>
  </si>
  <si>
    <t>Cr: Acct 0848 - DEBT SERVICE - PRINCIPAL LEASES</t>
  </si>
  <si>
    <t xml:space="preserve">Reclassify the principal amount due in the next FY to the current liability. 	</t>
  </si>
  <si>
    <t xml:space="preserve">NOTE: This is an annual accrual. The RTU SBITA Liability - Current portion will be added back to the RTU SBITA Liability in entry #0 when reestablishing the beginning balances next year. </t>
  </si>
  <si>
    <t>Remove SBITA Asset at the End of the Subscription Term (only at the end of the subscription term)</t>
  </si>
  <si>
    <t>Record entry to write off the SBITA asset and accumulated amortization at the end of the subscription term.</t>
  </si>
  <si>
    <t>Dr: Acct 0475 - ACCUMULATED AMORTIZATION - RIGHT-TO-USE SBITA</t>
  </si>
  <si>
    <t>Cr: Acct 0480 - RIGHT-TO-USE SBITA - AMORTIZABLE</t>
  </si>
  <si>
    <t>SBITA ASSET (Acct 0480) SHOULD BE INCLUDED AS "DEDUCTIONS" ON REPORT 18.</t>
  </si>
  <si>
    <t>Record SBITA Remeasurement and Modifications (only if a significant modification occurred during the fiscal year)</t>
  </si>
  <si>
    <t xml:space="preserve">NOTE: Please check the instructions for remeasurement and modifications on the SCO website. </t>
  </si>
  <si>
    <t>Informational - Ending Balances of Assets and Liabilities</t>
  </si>
  <si>
    <t>Debit (Credit)</t>
  </si>
  <si>
    <t>Acct 0480 - RIGHT-TO-USE SBITA - AMORTIZABLE</t>
  </si>
  <si>
    <t>Acct 0475 - ACCUMULATED AMORTIZATION - RIGHT-TO-USE SBITA</t>
  </si>
  <si>
    <t>Acct 0674 - RIGHT-TO-USE SBITA LIABILITY</t>
  </si>
  <si>
    <t>Acct 0651 - RIGHT-TO-USE SBITA LIABILITY (CURRENT PORTION LT)</t>
  </si>
  <si>
    <r>
      <rPr>
        <b/>
        <sz val="12"/>
        <rFont val="Arial"/>
        <family val="2"/>
      </rPr>
      <t>Manually complete</t>
    </r>
    <r>
      <rPr>
        <sz val="12"/>
        <rFont val="Arial"/>
        <family val="2"/>
      </rPr>
      <t xml:space="preserve"> every yellow field in this worksheet—there are no automatically calculated cells in this worksheet.</t>
    </r>
  </si>
  <si>
    <t>Complete the fields below using aggregated and summarized information from all of your department's completed contract template forms.</t>
  </si>
  <si>
    <t>The fields in this worksheet should contain the sums of the department's contracts' corresponding information in their note disclosure worksheets.</t>
  </si>
  <si>
    <t>I. Governmental Funds</t>
  </si>
  <si>
    <t>Fiscal Year:</t>
  </si>
  <si>
    <t>Org Code/Business Unit:</t>
  </si>
  <si>
    <t>Reporting Department Name:</t>
  </si>
  <si>
    <r>
      <t xml:space="preserve">The below information must be entered manually.
</t>
    </r>
    <r>
      <rPr>
        <b/>
        <i/>
        <sz val="12"/>
        <color rgb="FFFF0000"/>
        <rFont val="Arial"/>
        <family val="2"/>
      </rPr>
      <t>DO NOT ENTER DECIMALS. PLEASE ROUND TO THE NEAREST DOLLAR.</t>
    </r>
  </si>
  <si>
    <t>Principal Payments</t>
  </si>
  <si>
    <t>Interest Payments</t>
  </si>
  <si>
    <t>1. Did your SBITAs have any variable payments which ARE NOT included in the measurement of the subscription liability?</t>
  </si>
  <si>
    <t>II. Proprietary - Internal Service Funds</t>
  </si>
  <si>
    <t>III. Proprietary - Enterprise Funds</t>
  </si>
  <si>
    <t>Schedule of Changes in SBITA Liabilities</t>
  </si>
  <si>
    <t>Due Within One Year</t>
  </si>
  <si>
    <t>Noncurrent Liabilities</t>
  </si>
  <si>
    <t>(Entry #0)</t>
  </si>
  <si>
    <t>(Entry #2 &amp; 9)</t>
  </si>
  <si>
    <t>(Entry #5 &amp; 8)</t>
  </si>
  <si>
    <t>(Entry #6)</t>
  </si>
  <si>
    <t>Governmental Funds</t>
  </si>
  <si>
    <t>SBITA Liability</t>
  </si>
  <si>
    <t>Total Governmental Funds</t>
  </si>
  <si>
    <t>Proprietary - Internal Service Funds</t>
  </si>
  <si>
    <t>Total Proprietary - Internal Service Funds</t>
  </si>
  <si>
    <t>Proprietary - Enterprise Funds</t>
  </si>
  <si>
    <t>Total Proprietary - Enterprise Funds</t>
  </si>
  <si>
    <t>THIS SCHEDULE IS FOR THE CHANGE IN SBITA LIABILITY (ACCOUNT 0674) ONLY. THESE AMOUNTS WILL DIFFER FROM THE REPORT 18 (ASSETS).</t>
  </si>
  <si>
    <t>NOTE: If multiple funds are included in this workbook, manually complete every yellow field by consolidating the entries by fund type (Governmental, Proprietary ISF, and Proprietary EF).</t>
  </si>
  <si>
    <t>1. To reconcile the journal entries of RTU SBITA Liability with the principal payments in Note Disclosure.</t>
  </si>
  <si>
    <t xml:space="preserve">  a) Governmental Funds</t>
  </si>
  <si>
    <t>Journal Entries (Acct 0674 - RIGHT-TO-USE SBITA LIABILITY)</t>
  </si>
  <si>
    <t>Beginning Balance</t>
  </si>
  <si>
    <t>Deductions (Mod)</t>
  </si>
  <si>
    <t>Additions (Mod)</t>
  </si>
  <si>
    <t xml:space="preserve">Entry #0 </t>
  </si>
  <si>
    <t>+</t>
  </si>
  <si>
    <t>Entry #2</t>
  </si>
  <si>
    <t>-</t>
  </si>
  <si>
    <t>Entry #5</t>
  </si>
  <si>
    <t>Entry #8</t>
  </si>
  <si>
    <t>Entry #9</t>
  </si>
  <si>
    <t>Sum Principal Payments</t>
  </si>
  <si>
    <t>Variance</t>
  </si>
  <si>
    <t>=</t>
  </si>
  <si>
    <t xml:space="preserve">  b) Proprietary - Internal Service Funds</t>
  </si>
  <si>
    <t xml:space="preserve">  c) Proprietary - Enterprise Funds</t>
  </si>
  <si>
    <t>2. To match the journal entry to the principal amount due in the next fiscal year in Note Disclosure.</t>
  </si>
  <si>
    <t>Entry #6</t>
  </si>
  <si>
    <t>Due within one year</t>
  </si>
  <si>
    <t xml:space="preserve">3. To reconcile the journal entries of RTU SBITA Liability with the schedule of changes in SBITA Liabilities. </t>
  </si>
  <si>
    <t>Totals</t>
  </si>
  <si>
    <t>2022–2023</t>
  </si>
  <si>
    <t>Governmental Fund</t>
  </si>
  <si>
    <t>Yes</t>
  </si>
  <si>
    <t/>
  </si>
  <si>
    <t>Please select fund type above.</t>
  </si>
  <si>
    <t xml:space="preserve"> Please select fund type above.</t>
  </si>
  <si>
    <t>Proprietary - Internal Service Fund</t>
  </si>
  <si>
    <t>No</t>
  </si>
  <si>
    <t>Dr: Acct 5808 - GENERAL GOV. (REV &amp; EXP)</t>
  </si>
  <si>
    <t>Dr: Acct 0808 - GENERAL GOV. (GAAP ADJ)</t>
  </si>
  <si>
    <t>Cr: Acct 0808 - GENERAL GOV. (GAAP ADJ)</t>
  </si>
  <si>
    <t>2024–2025</t>
  </si>
  <si>
    <t>Proprietary - Enterprise Fund</t>
  </si>
  <si>
    <t>Dr: Acct 5810 - EDUCATION EXP (REV-EXP)</t>
  </si>
  <si>
    <t>Dr: Acct 0810 - EDUCATION EXP (GAAP ADJ)</t>
  </si>
  <si>
    <t>Cr: Acct 0810 - EDUCATION EXP (GAAP ADJ)</t>
  </si>
  <si>
    <t>2025–2026</t>
  </si>
  <si>
    <t>Dr: Acct 5815 - HEALTH HM SRV &amp; LAB (REV-EXP)</t>
  </si>
  <si>
    <t>2026–2027</t>
  </si>
  <si>
    <t>Dr: Acct 5820 - NATURL RSRCS &amp; ENVIR (REV-EXP)</t>
  </si>
  <si>
    <t>Dr: Acct 0820 - NAT RES &amp; ENVIRON (GAAP ADJ)</t>
  </si>
  <si>
    <t>Cr: Acct 0820 - NAT RES &amp; ENVIRON (GAAP ADJ)</t>
  </si>
  <si>
    <t>2027–2028</t>
  </si>
  <si>
    <t>Dr: Acct 5825 - BUS, CONS SERV, HS (REV-EXP)</t>
  </si>
  <si>
    <t>Dr: Acct 0825 - BUS, CONSUMER SERV, HOUSING</t>
  </si>
  <si>
    <t>Cr: Acct 0825 - BUS, CONSUMER SERV, HOUSING</t>
  </si>
  <si>
    <t>2028–2029</t>
  </si>
  <si>
    <t>Dr: Acct 5830 - TRANSPORTATION (REV-EXP)</t>
  </si>
  <si>
    <t>Dr: Acct 0830 - TRANSPORTATION (GAAP ADJ)</t>
  </si>
  <si>
    <t>Cr: Acct 0830 - TRANSPORTATION (GAAP ADJ)</t>
  </si>
  <si>
    <t>2029–2030</t>
  </si>
  <si>
    <t>Dr: Acct 5835 - CORRECTIONAL PROG. (REV-EXP)</t>
  </si>
  <si>
    <t>Dr: Acct 0835 - CORRECTIONS AND REHABILITATION</t>
  </si>
  <si>
    <t>Cr: Acct 0835 - CORRECTIONS AND REHABILITATION</t>
  </si>
  <si>
    <t>2030–2031</t>
  </si>
  <si>
    <t>PROPRIETARY FUND</t>
  </si>
  <si>
    <t>Dr: Acct 0870 - SERVICES &amp; CHARGES (MG ADJ)</t>
  </si>
  <si>
    <t>Cr: Acct 0870 - SERVICES &amp; CHARGES (MG ADJ)</t>
  </si>
  <si>
    <t>2031–2032</t>
  </si>
  <si>
    <t>UNIDENTIFIED</t>
  </si>
  <si>
    <t>Dr: Acct 0XXX - FUNCTIONAL EXPENSE</t>
  </si>
  <si>
    <t>Cr: Acct 0XXX - FUNCTIONAL EXPENSE</t>
  </si>
  <si>
    <t>2032–2033</t>
  </si>
  <si>
    <t>2033–2034</t>
  </si>
  <si>
    <t>2034–2035</t>
  </si>
  <si>
    <t>2035–2036</t>
  </si>
  <si>
    <t>2036–2037</t>
  </si>
  <si>
    <t>2037–2038</t>
  </si>
  <si>
    <t>2038–2039</t>
  </si>
  <si>
    <t>2039–2040</t>
  </si>
  <si>
    <t>2040–2041</t>
  </si>
  <si>
    <t>2041–2042</t>
  </si>
  <si>
    <t>2042–2043</t>
  </si>
  <si>
    <t>2043–2044</t>
  </si>
  <si>
    <t>2044–2045</t>
  </si>
  <si>
    <t>2045–2046</t>
  </si>
  <si>
    <t>2046–2047</t>
  </si>
  <si>
    <t>2047–2048</t>
  </si>
  <si>
    <t>2048–2049</t>
  </si>
  <si>
    <t>2049–2050</t>
  </si>
  <si>
    <t>2050–2051</t>
  </si>
  <si>
    <t>2051–2052</t>
  </si>
  <si>
    <t>2052–2053</t>
  </si>
  <si>
    <t>2053–2054</t>
  </si>
  <si>
    <t>2054–2055</t>
  </si>
  <si>
    <t>2055–2056</t>
  </si>
  <si>
    <t>2056–2057</t>
  </si>
  <si>
    <t>2057–2058</t>
  </si>
  <si>
    <t>2058–2059</t>
  </si>
  <si>
    <t>2059–2060</t>
  </si>
  <si>
    <t>2060–2061</t>
  </si>
  <si>
    <t>2061–2062</t>
  </si>
  <si>
    <t>2062–2063</t>
  </si>
  <si>
    <t>2063–2064</t>
  </si>
  <si>
    <t>2064–2065</t>
  </si>
  <si>
    <t>2065–2066</t>
  </si>
  <si>
    <t>2066–2067</t>
  </si>
  <si>
    <t>2067–2068</t>
  </si>
  <si>
    <t>2068–2069</t>
  </si>
  <si>
    <t>2069–2070</t>
  </si>
  <si>
    <t>2070–2071</t>
  </si>
  <si>
    <t>2071–2072</t>
  </si>
  <si>
    <t>2072–2073</t>
  </si>
  <si>
    <t>2073–2074</t>
  </si>
  <si>
    <t>2074–2075</t>
  </si>
  <si>
    <t>2075–2076</t>
  </si>
  <si>
    <t>2076–2077</t>
  </si>
  <si>
    <t>2077–2078</t>
  </si>
  <si>
    <t>2078–2079</t>
  </si>
  <si>
    <t>2079–2080</t>
  </si>
  <si>
    <t>2080–2081</t>
  </si>
  <si>
    <t>2081–2082</t>
  </si>
  <si>
    <t>2082–2083</t>
  </si>
  <si>
    <t>2083–2084</t>
  </si>
  <si>
    <t>2084–2085</t>
  </si>
  <si>
    <t>2085–2086</t>
  </si>
  <si>
    <t>2086–2087</t>
  </si>
  <si>
    <t>2087–2088</t>
  </si>
  <si>
    <t>2088–2089</t>
  </si>
  <si>
    <t>2089–2090</t>
  </si>
  <si>
    <t>2090–2091</t>
  </si>
  <si>
    <t>2091–2092</t>
  </si>
  <si>
    <t>2092–2093</t>
  </si>
  <si>
    <t>2093–2094</t>
  </si>
  <si>
    <t>2094–2095</t>
  </si>
  <si>
    <t>2095–2096</t>
  </si>
  <si>
    <t>2096–2097</t>
  </si>
  <si>
    <t>2097–2098</t>
  </si>
  <si>
    <t>2098–2099</t>
  </si>
  <si>
    <t>2099–2100</t>
  </si>
  <si>
    <t>2100–2101</t>
  </si>
  <si>
    <t>2101–2102</t>
  </si>
  <si>
    <t>2102–2103</t>
  </si>
  <si>
    <t>2103–2104</t>
  </si>
  <si>
    <t>2104–2105</t>
  </si>
  <si>
    <t>2105–2106</t>
  </si>
  <si>
    <t>2106–2107</t>
  </si>
  <si>
    <t>2107–2108</t>
  </si>
  <si>
    <t>2108–2109</t>
  </si>
  <si>
    <t>2109–2110</t>
  </si>
  <si>
    <t>2110–2111</t>
  </si>
  <si>
    <t>2111–2112</t>
  </si>
  <si>
    <t>2112–2113</t>
  </si>
  <si>
    <t>2113–2114</t>
  </si>
  <si>
    <t>2114–2115</t>
  </si>
  <si>
    <t>2115–2116</t>
  </si>
  <si>
    <t>2116–2117</t>
  </si>
  <si>
    <t>2117–2118</t>
  </si>
  <si>
    <t>2118–2119</t>
  </si>
  <si>
    <t>2119–2120</t>
  </si>
  <si>
    <t>2120–2121</t>
  </si>
  <si>
    <t>2121–2122</t>
  </si>
  <si>
    <t>EffectiveDate</t>
  </si>
  <si>
    <t>04/04/1984</t>
  </si>
  <si>
    <t>07/11/2006</t>
  </si>
  <si>
    <t>06/26/1985</t>
  </si>
  <si>
    <t>08/18/2000</t>
  </si>
  <si>
    <t>07/23/1999</t>
  </si>
  <si>
    <t>04/05/1984</t>
  </si>
  <si>
    <t>08/06/2013</t>
  </si>
  <si>
    <t>08/19/2016</t>
  </si>
  <si>
    <t>06/28/1984</t>
  </si>
  <si>
    <t>06/28/1990</t>
  </si>
  <si>
    <t>07/30/1997</t>
  </si>
  <si>
    <t>10/24/1995</t>
  </si>
  <si>
    <t>08/06/2018</t>
  </si>
  <si>
    <t>04/18/1988</t>
  </si>
  <si>
    <t>08/10/2017</t>
  </si>
  <si>
    <t>09/29/2014</t>
  </si>
  <si>
    <t>07/14/2023</t>
  </si>
  <si>
    <t>12/21/2016</t>
  </si>
  <si>
    <t>12/12/2016</t>
  </si>
  <si>
    <t>DELETE 16/17</t>
  </si>
  <si>
    <t>08/18/2016</t>
  </si>
  <si>
    <t>08/24/2016</t>
  </si>
  <si>
    <t>12/20/2018</t>
  </si>
  <si>
    <t>08/03/2017</t>
  </si>
  <si>
    <t>MERGED W/0521-ADD 4 PY ACCR RV</t>
  </si>
  <si>
    <t>10/17/2018</t>
  </si>
  <si>
    <t>09/05/2014</t>
  </si>
  <si>
    <t>03/08/2001</t>
  </si>
  <si>
    <t>07/21/1986</t>
  </si>
  <si>
    <t>08/05/2016</t>
  </si>
  <si>
    <t>10/15/2002</t>
  </si>
  <si>
    <t>04/04/1994</t>
  </si>
  <si>
    <t>08/18/2004</t>
  </si>
  <si>
    <t>06/23/1992</t>
  </si>
  <si>
    <t>10/23/1990</t>
  </si>
  <si>
    <t>RENUMBERED FROM 2400</t>
  </si>
  <si>
    <t>09/07/2018</t>
  </si>
  <si>
    <t>09/09/2019</t>
  </si>
  <si>
    <t>CALIF ST PRISON, FRESNO CO</t>
  </si>
  <si>
    <t>CALIF ST PRISON, IMPERIAL CO</t>
  </si>
  <si>
    <t>CALIF RECEPTION CENTER, LA</t>
  </si>
  <si>
    <t>CALIF ST PRISON RIVERSIDE</t>
  </si>
  <si>
    <t>08/19/1986</t>
  </si>
  <si>
    <t>08/15/2003</t>
  </si>
  <si>
    <t>08/03/1998</t>
  </si>
  <si>
    <t>DEBT SERV ON PUB SCHL BLDG</t>
  </si>
  <si>
    <t>10/28/2005</t>
  </si>
  <si>
    <t>09/14/2006</t>
  </si>
  <si>
    <t>04/26/1991</t>
  </si>
  <si>
    <t>10/25/2002</t>
  </si>
  <si>
    <t>08/07/1998</t>
  </si>
  <si>
    <t>12/28/1994</t>
  </si>
  <si>
    <t>06/13/1988</t>
  </si>
  <si>
    <t>01/22/2010</t>
  </si>
  <si>
    <t>08/12/2015</t>
  </si>
  <si>
    <t>03/05/2009</t>
  </si>
  <si>
    <t>11/06/1993</t>
  </si>
  <si>
    <t>WHEN TOBACCO REVENUE IS SHORT</t>
  </si>
  <si>
    <t>02/26/2008</t>
  </si>
  <si>
    <t>03/30/1994</t>
  </si>
  <si>
    <t>S.F.-OAKLAND BAY BR.&amp;I-880</t>
  </si>
  <si>
    <t>06/23/1987</t>
  </si>
  <si>
    <t>12/16/1988</t>
  </si>
  <si>
    <t>04/06/1984</t>
  </si>
  <si>
    <t>11/02/2004</t>
  </si>
  <si>
    <t>01/23/1991</t>
  </si>
  <si>
    <t>STABILIZATION ACCOUNT</t>
  </si>
  <si>
    <t>04/01/2020</t>
  </si>
  <si>
    <t>11/22/2019</t>
  </si>
  <si>
    <t>11/04/1998</t>
  </si>
  <si>
    <t>10/17/1988</t>
  </si>
  <si>
    <t>09/13/2002</t>
  </si>
  <si>
    <t>Rounded to the nearest thousand</t>
  </si>
  <si>
    <t>FOR SCO USE ONLY</t>
  </si>
  <si>
    <t xml:space="preserve">FOR SCO USE ONLY </t>
  </si>
  <si>
    <t xml:space="preserve"> Rounded to the nearest thousand</t>
  </si>
  <si>
    <t>ADJUSTMENT</t>
  </si>
  <si>
    <t>CR</t>
  </si>
  <si>
    <t>DR</t>
  </si>
  <si>
    <t>If yes, record the amount below:</t>
  </si>
  <si>
    <t>(Transfer from)</t>
  </si>
  <si>
    <t>Version 3</t>
  </si>
  <si>
    <t>Cr: Acct 0475 - ACCUMULATED AMORTIZATION - RIGHT-TO-USE SBITA</t>
  </si>
  <si>
    <t>Cr: Acct 0651 - RIGHT-TO-USE SBITA LIABILITY (CURRENT PORTION LT)</t>
  </si>
  <si>
    <t xml:space="preserve">Cr: Acct 0475 - ACCUMULATED AMORTIZATION - RIGHT-TO-USE SBITA </t>
  </si>
  <si>
    <t>0957</t>
  </si>
  <si>
    <t>HOPE CHILDREN TRST ACCT PRG BD</t>
  </si>
  <si>
    <t>05/09/2024</t>
  </si>
  <si>
    <t>2667</t>
  </si>
  <si>
    <t>HIGH-SPD RL ATH OFC INSP GENRL</t>
  </si>
  <si>
    <t>02/12/2025</t>
  </si>
  <si>
    <t>7504</t>
  </si>
  <si>
    <t>OFFICE OF DATA AND INNOVATION</t>
  </si>
  <si>
    <t>8815</t>
  </si>
  <si>
    <t>Youth Empowerment Commission</t>
  </si>
  <si>
    <t>General Government</t>
  </si>
  <si>
    <t>07/30/2024</t>
  </si>
  <si>
    <r>
      <t xml:space="preserve">This sheet details the changes made between version 2 and version 3 of the </t>
    </r>
    <r>
      <rPr>
        <u/>
        <sz val="11"/>
        <color theme="1"/>
        <rFont val="Arial"/>
        <family val="2"/>
      </rPr>
      <t>GASB 96 Annual Reporting Submission Workbook</t>
    </r>
    <r>
      <rPr>
        <sz val="11"/>
        <color theme="1"/>
        <rFont val="Arial"/>
        <family val="2"/>
      </rPr>
      <t>. Familiarize yourself with the changes in the table below and follow the instructions for updating data from template version 2 to version 3.</t>
    </r>
  </si>
  <si>
    <t>N/A</t>
  </si>
  <si>
    <t>Columns V through AF</t>
  </si>
  <si>
    <t>To round the adjusting entries to the nearest thousand.</t>
  </si>
  <si>
    <t>Cell F10</t>
  </si>
  <si>
    <t>Complete the Department Note Disclosure questionnaire for the selected fund type.</t>
  </si>
  <si>
    <t>Location V3</t>
  </si>
  <si>
    <t>Cell B82</t>
  </si>
  <si>
    <t>Cell B90</t>
  </si>
  <si>
    <t>Added - For SCO Use Only</t>
  </si>
  <si>
    <t xml:space="preserve">Added a note that the SBITA asset (Acct 0480) amount should be included as "Deductions" on Report 18. </t>
  </si>
  <si>
    <t xml:space="preserve">Added a note that the SBITA asset (Acct 0480) amount should be included as "Additions" on Report 18. </t>
  </si>
  <si>
    <t>Revised - Entry #9</t>
  </si>
  <si>
    <t>Added a note - Acct 0480</t>
  </si>
  <si>
    <t>Added a note - Entry #9</t>
  </si>
  <si>
    <t>Cell B93</t>
  </si>
  <si>
    <t>Review and correct the entries if the ending balance of acct 0480 is negative.</t>
  </si>
  <si>
    <t xml:space="preserve">Report any amounts as appropriate. 
</t>
  </si>
  <si>
    <t xml:space="preserve">Ensure SBITA assets are reported correctly on Report 18.
 </t>
  </si>
  <si>
    <t xml:space="preserve">No action required.
</t>
  </si>
  <si>
    <t xml:space="preserve">Complete the Department Note Disclosure questionnaire for the selected fund type.
</t>
  </si>
  <si>
    <t xml:space="preserve">To remind users not to enter any values for accts 0475 and 0870 (or functional expense) for SBITA modifications. 
</t>
  </si>
  <si>
    <t>Cell L99</t>
  </si>
  <si>
    <t>Cell L100</t>
  </si>
  <si>
    <t>Cell L101</t>
  </si>
  <si>
    <t>Cell L102</t>
  </si>
  <si>
    <t>Rows 83-86</t>
  </si>
  <si>
    <t>Rows 84-89</t>
  </si>
  <si>
    <t>Cells B11, B12, and B13</t>
  </si>
  <si>
    <t xml:space="preserve">Linked fiscal year, org code/business unit, and reporting unit to the Fund #### Journal Entries worksheet to auto-populate the information. </t>
  </si>
  <si>
    <t>Linked cells</t>
  </si>
  <si>
    <t>Columns K through M</t>
  </si>
  <si>
    <t>Review and correct the entries if the ending balance of acct 0475 has a total reduction greater than the acct 0480 ending balance.</t>
  </si>
  <si>
    <t>Review and correct the entries if the ending balance of acct 0674 is positive.</t>
  </si>
  <si>
    <t>Review and correct the entries if the ending balance of acct 0651 is positive.</t>
  </si>
  <si>
    <t>Column D</t>
  </si>
  <si>
    <t>Revised - 
Questions #2, #3, and #4</t>
  </si>
  <si>
    <t>Added a yes or no drop-down list for questions #2, #3, and #4 for all fund types. Also, a reminder to enter the amount will auto-populate if yes is selected for any of those disclosure questions.</t>
  </si>
  <si>
    <t xml:space="preserve">To round the principal and interest payments to the nearest thousand. 
</t>
  </si>
  <si>
    <t>Ending Balances of Assets and Liabilities</t>
  </si>
  <si>
    <t>Added - Conditional Formatting Rule</t>
  </si>
  <si>
    <t>Applied conditional formatting to notify users if the Department Note Disclosure questionnaire is unanswered or incomplete for the selected fund type.</t>
  </si>
  <si>
    <t>Applied conditional formatting to notify users when the ending balance of Acct 0480 Right-to-Use SBITA-Amortizable should be positive if the ending balance is negative.</t>
  </si>
  <si>
    <t>Applied conditional formatting to notify users that the ending balance of Acct 0475 Accumulated Amortization - Right-to-Use SBITA cannot exceed its initial cost or the total amount of the SBITA's value and should be negative.</t>
  </si>
  <si>
    <t>If yes, record the dollar amount of any other payments for your SBITAs below:</t>
  </si>
  <si>
    <t>Additional entry lines were added to report SBITA transfers from other fund(s).</t>
  </si>
  <si>
    <t>Published on SCO website in October 2024 for use for the 2023-2024 reporting period.</t>
  </si>
  <si>
    <t>Dr: Acct 0815 - HLTH&amp;HUM SV SV.LAB (GAAP ADJ)</t>
  </si>
  <si>
    <t>Cr: Acct 0815 - HLTH&amp;HUM SV SV.LAB (GAAP ADJ)</t>
  </si>
  <si>
    <t>For Entry #9, please use accts 0475 and 0870 (or functional expense) only for SBITA transfers from other fund(s), not for SBITA modifications.</t>
  </si>
  <si>
    <t xml:space="preserve">Record SBITA modifications that increase the RTU SBITA asset. </t>
  </si>
  <si>
    <t xml:space="preserve">Record early termination of SBITA contract or SBITA modifications that decrease the RTU SBITA asset. </t>
  </si>
  <si>
    <r>
      <t xml:space="preserve">GASB 96 - SBITA Contracts Fund-by-Fund Journal Entries Form 
</t>
    </r>
    <r>
      <rPr>
        <sz val="16"/>
        <rFont val="Arial"/>
        <family val="2"/>
      </rPr>
      <t>(to be submitted to SCO annually—one form per fund)</t>
    </r>
  </si>
  <si>
    <r>
      <rPr>
        <b/>
        <sz val="16"/>
        <color theme="1"/>
        <rFont val="arial"/>
        <family val="2"/>
      </rPr>
      <t>GASB 96 - SBITA Note Disclosure Form</t>
    </r>
    <r>
      <rPr>
        <sz val="12"/>
        <color theme="1"/>
        <rFont val="arial"/>
        <family val="2"/>
      </rPr>
      <t xml:space="preserve">
</t>
    </r>
    <r>
      <rPr>
        <sz val="14"/>
        <color theme="1"/>
        <rFont val="arial"/>
        <family val="2"/>
      </rPr>
      <t>( Submit one form for the department to SCO annually)</t>
    </r>
  </si>
  <si>
    <t xml:space="preserve">GASB Statement No. 96 Subscription-Based Information Technology Arrangements </t>
  </si>
  <si>
    <t>NOTE: The yellow highlighted fields have formulas embedded to generate the amounts automatically based on inputs in the journal entries tab. 
If multiple funds are included in this workbook, manually complete every yellow field by consolidating the entries by fund type (Governmental Fund, Proprietary - Internal Service Fund, and Proprietary - Enterprise Fund).</t>
  </si>
  <si>
    <t>Note: There are three tables of note disclosures on this form —1) governmental funds, 2) proprietary - internal service funds, and 3) proprietary - enterprise funds. Complete all applicable tables before submitting to SCO.</t>
  </si>
  <si>
    <t>Applied conditional formatting to notify users that the ending balance of Acct 0674 Right-to-Use SBITA Liability should be negative if the ending balance is positive.</t>
  </si>
  <si>
    <t>Applied conditional formatting to notify users that the ending balance of Acct 0651 Right-to-Use SBITA Liability (Current Portion LT) should be negative if the ending balance is positive.</t>
  </si>
  <si>
    <t xml:space="preserve">The purpose of this workbook is to check that the figures entered in the journal entries reconcile to the future principal payments disclosed and the changes in the schedule of SBITA liabilities. </t>
  </si>
  <si>
    <t>Published on SCO website in August 2025 for use for reporting periods 2024-2025 and afterwards.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</si>
</sst>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00"/>
    <numFmt numFmtId="166" formatCode="_(&quot;$&quot;* #,##0_);_(&quot;$&quot;* \(#,##0\);_(&quot;$&quot;* &quot;-&quot;??_);_(@_)"/>
  </numFmts>
  <fonts count="74"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sz val="10"/>
      <name val="MS Sans Serif"/>
      <family val="2"/>
    </font>
    <font>
      <sz val="11"/>
      <name val="Calibri"/>
      <family val="2"/>
      <scheme val="minor"/>
    </font>
    <font>
      <sz val="11"/>
      <color rgb="FF000000"/>
      <name val="Calibri"/>
      <family val="2"/>
    </font>
    <font>
      <sz val="12"/>
      <name val="Arial"/>
      <family val="2"/>
    </font>
    <font>
      <b/>
      <sz val="12"/>
      <color theme="1"/>
      <name val="Arial"/>
      <family val="2"/>
    </font>
    <font>
      <sz val="10"/>
      <name val="MS Sans Serif"/>
    </font>
    <font>
      <sz val="10"/>
      <color rgb="FFFF0000"/>
      <name val="Arial"/>
      <family val="2"/>
    </font>
    <font>
      <sz val="11"/>
      <color theme="1"/>
      <name val="Calibri"/>
      <family val="2"/>
    </font>
    <font>
      <sz val="11"/>
      <color theme="1"/>
      <name val="Calibri"/>
      <family val="2"/>
    </font>
    <font>
      <sz val="11"/>
      <color rgb="FFFF0000"/>
      <name val="Calibri"/>
      <family val="2"/>
      <scheme val="minor"/>
    </font>
    <font>
      <b/>
      <sz val="11"/>
      <color theme="1"/>
      <name val="Calibri"/>
      <family val="2"/>
      <scheme val="minor"/>
    </font>
    <font>
      <sz val="11"/>
      <color theme="1"/>
      <name val="Arial"/>
      <family val="2"/>
    </font>
    <font>
      <u/>
      <sz val="11"/>
      <color theme="1"/>
      <name val="Arial"/>
      <family val="2"/>
    </font>
    <font>
      <b/>
      <sz val="11"/>
      <color theme="1"/>
      <name val="arial"/>
      <family val="2"/>
    </font>
    <font>
      <b/>
      <sz val="11"/>
      <color rgb="FFFF0000"/>
      <name val="arial"/>
      <family val="2"/>
    </font>
    <font>
      <b/>
      <sz val="11"/>
      <name val="arial"/>
      <family val="2"/>
    </font>
    <font>
      <b/>
      <sz val="16"/>
      <name val="Arial"/>
      <family val="2"/>
    </font>
    <font>
      <sz val="16"/>
      <name val="Arial"/>
      <family val="2"/>
    </font>
    <font>
      <sz val="12"/>
      <color theme="1"/>
      <name val="arial"/>
      <family val="2"/>
    </font>
    <font>
      <sz val="14"/>
      <color rgb="FFFF0000"/>
      <name val="arial"/>
      <family val="2"/>
    </font>
    <font>
      <sz val="12"/>
      <color rgb="FFFF0000"/>
      <name val="arial"/>
      <family val="2"/>
    </font>
    <font>
      <sz val="12"/>
      <color theme="8" tint="-0.249977111117893"/>
      <name val="Arial"/>
      <family val="2"/>
    </font>
    <font>
      <b/>
      <sz val="16"/>
      <color rgb="FFFF0000"/>
      <name val="Arial"/>
      <family val="2"/>
    </font>
    <font>
      <i/>
      <sz val="14"/>
      <color rgb="FFFF0000"/>
      <name val="Arial"/>
      <family val="2"/>
    </font>
    <font>
      <i/>
      <sz val="12"/>
      <color rgb="FFFF0000"/>
      <name val="arial"/>
      <family val="2"/>
    </font>
    <font>
      <i/>
      <sz val="12"/>
      <color theme="1"/>
      <name val="Arial"/>
      <family val="2"/>
    </font>
    <font>
      <i/>
      <sz val="12"/>
      <name val="Arial"/>
      <family val="2"/>
    </font>
    <font>
      <b/>
      <sz val="12"/>
      <color rgb="FFFF0000"/>
      <name val="Arial"/>
      <family val="2"/>
    </font>
    <font>
      <b/>
      <sz val="14"/>
      <color rgb="FFFF0000"/>
      <name val="Arial"/>
      <family val="2"/>
    </font>
    <font>
      <b/>
      <sz val="14"/>
      <name val="Arial"/>
      <family val="2"/>
    </font>
    <font>
      <b/>
      <sz val="12"/>
      <color theme="8" tint="-0.249977111117893"/>
      <name val="Arial"/>
      <family val="2"/>
    </font>
    <font>
      <sz val="16"/>
      <color theme="8" tint="-0.249977111117893"/>
      <name val="Arial"/>
      <family val="2"/>
    </font>
    <font>
      <b/>
      <sz val="12"/>
      <color rgb="FF00B050"/>
      <name val="Arial"/>
      <family val="2"/>
    </font>
    <font>
      <i/>
      <sz val="13"/>
      <color rgb="FFFF0000"/>
      <name val="arial"/>
      <family val="2"/>
    </font>
    <font>
      <b/>
      <sz val="16"/>
      <color theme="1"/>
      <name val="arial"/>
      <family val="2"/>
    </font>
    <font>
      <sz val="14"/>
      <color theme="1"/>
      <name val="arial"/>
      <family val="2"/>
    </font>
    <font>
      <sz val="16"/>
      <color rgb="FFFF0000"/>
      <name val="arial"/>
      <family val="2"/>
    </font>
    <font>
      <b/>
      <i/>
      <sz val="12"/>
      <color theme="1"/>
      <name val="Arial"/>
      <family val="2"/>
    </font>
    <font>
      <b/>
      <i/>
      <sz val="12"/>
      <color rgb="FFFF0000"/>
      <name val="Arial"/>
      <family val="2"/>
    </font>
    <font>
      <sz val="14"/>
      <color theme="1"/>
      <name val="Arial Narrow"/>
      <family val="2"/>
    </font>
    <font>
      <b/>
      <sz val="16"/>
      <color theme="1"/>
      <name val="Arial Narrow"/>
      <family val="2"/>
    </font>
    <font>
      <b/>
      <sz val="14"/>
      <color theme="1"/>
      <name val="Arial Narrow"/>
      <family val="2"/>
    </font>
    <font>
      <b/>
      <i/>
      <sz val="14"/>
      <color theme="1"/>
      <name val="Arial Narrow"/>
      <family val="2"/>
    </font>
    <font>
      <b/>
      <sz val="14"/>
      <color rgb="FFFF0000"/>
      <name val="Arial Narrow"/>
      <family val="2"/>
    </font>
    <font>
      <b/>
      <sz val="12"/>
      <color theme="1"/>
      <name val="Calibri"/>
      <family val="2"/>
      <scheme val="minor"/>
    </font>
    <font>
      <sz val="12"/>
      <color theme="1"/>
      <name val="Calibri"/>
      <family val="2"/>
      <scheme val="minor"/>
    </font>
    <font>
      <b/>
      <i/>
      <sz val="11"/>
      <color rgb="FFFF0000"/>
      <name val="Calibri"/>
      <family val="2"/>
      <scheme val="minor"/>
    </font>
    <font>
      <b/>
      <sz val="11"/>
      <name val="Calibri"/>
      <family val="2"/>
      <scheme val="minor"/>
    </font>
    <font>
      <b/>
      <sz val="11"/>
      <color rgb="FFFF0000"/>
      <name val="Calibri"/>
      <family val="2"/>
      <scheme val="minor"/>
    </font>
    <font>
      <b/>
      <sz val="11"/>
      <color rgb="FF00B050"/>
      <name val="Calibri"/>
      <family val="2"/>
      <scheme val="minor"/>
    </font>
    <font>
      <b/>
      <sz val="11"/>
      <color theme="8" tint="-0.249977111117893"/>
      <name val="Calibri"/>
      <family val="2"/>
      <scheme val="minor"/>
    </font>
    <font>
      <b/>
      <sz val="13"/>
      <color rgb="FFFF0000"/>
      <name val="Calibri"/>
      <family val="2"/>
      <scheme val="minor"/>
    </font>
    <font>
      <sz val="12"/>
      <color rgb="FF000000"/>
      <name val="Arial"/>
      <family val="2"/>
    </font>
    <font>
      <b/>
      <sz val="11"/>
      <color rgb="FF000000"/>
      <name val="Calibri"/>
      <family val="2"/>
    </font>
    <font>
      <b/>
      <sz val="28"/>
      <color rgb="FFFF0000"/>
      <name val="Calibri"/>
      <family val="2"/>
      <scheme val="minor"/>
    </font>
    <font>
      <b/>
      <sz val="16"/>
      <color rgb="FFFF0000"/>
      <name val="Calibri"/>
      <family val="2"/>
      <scheme val="minor"/>
    </font>
    <font>
      <b/>
      <sz val="22"/>
      <color rgb="FFFF0000"/>
      <name val="arial"/>
      <family val="2"/>
    </font>
    <font>
      <b/>
      <sz val="12"/>
      <color theme="3"/>
      <name val="arial"/>
      <family val="2"/>
    </font>
    <font>
      <b/>
      <sz val="14"/>
      <color rgb="FF007E39"/>
      <name val="Arial"/>
      <family val="2"/>
    </font>
    <font>
      <b/>
      <sz val="12"/>
      <color rgb="FF7030A0"/>
      <name val="arial"/>
      <family val="2"/>
    </font>
    <font>
      <sz val="12"/>
      <color rgb="FF7030A0"/>
      <name val="arial"/>
      <family val="2"/>
    </font>
    <font>
      <b/>
      <sz val="14"/>
      <color rgb="FF7030A0"/>
      <name val="Arial"/>
      <family val="2"/>
    </font>
    <font>
      <b/>
      <i/>
      <sz val="12"/>
      <color rgb="FF7030A0"/>
      <name val="arial"/>
      <family val="2"/>
    </font>
    <font>
      <sz val="12"/>
      <color theme="0"/>
      <name val="arial"/>
      <family val="2"/>
    </font>
  </fonts>
  <fills count="1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C0C0C0"/>
        <bgColor rgb="FFC0C0C0"/>
      </patternFill>
    </fill>
    <fill>
      <patternFill patternType="solid">
        <fgColor theme="3" tint="0.79998168889431442"/>
        <bgColor indexed="64"/>
      </patternFill>
    </fill>
  </fills>
  <borders count="29">
    <border>
      <left/>
      <right/>
      <top/>
      <bottom/>
      <diagonal/>
    </border>
    <border>
      <left/>
      <right/>
      <top/>
      <bottom style="thin">
        <color indexed="64"/>
      </bottom>
      <diagonal/>
    </border>
    <border>
      <left style="medium">
        <color indexed="64"/>
      </left>
      <right/>
      <top/>
      <bottom/>
      <diagonal/>
    </border>
    <border>
      <left style="thin">
        <color rgb="FFD0D7E5"/>
      </left>
      <right style="thin">
        <color rgb="FFD0D7E5"/>
      </right>
      <top style="thin">
        <color rgb="FFD0D7E5"/>
      </top>
      <bottom style="thin">
        <color rgb="FFD0D7E5"/>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rgb="FFFF0000"/>
      </left>
      <right style="thin">
        <color rgb="FFFF0000"/>
      </right>
      <top style="thin">
        <color rgb="FFFF0000"/>
      </top>
      <bottom style="thin">
        <color rgb="FFFF0000"/>
      </bottom>
      <diagonal/>
    </border>
    <border>
      <left/>
      <right style="thin">
        <color indexed="64"/>
      </right>
      <top style="thin">
        <color indexed="64"/>
      </top>
      <bottom style="thin">
        <color indexed="64"/>
      </bottom>
      <diagonal/>
    </border>
    <border>
      <left style="thin">
        <color rgb="FFFF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top style="thick">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rgb="FFFF0000"/>
      </right>
      <top style="thin">
        <color rgb="FFFF0000"/>
      </top>
      <bottom style="thin">
        <color rgb="FFFF0000"/>
      </bottom>
      <diagonal/>
    </border>
    <border>
      <left style="thin">
        <color indexed="64"/>
      </left>
      <right/>
      <top/>
      <bottom style="thin">
        <color rgb="FFFF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3">
    <xf numFmtId="0" fontId="0" fillId="0" borderId="0"/>
    <xf numFmtId="0" fontId="10" fillId="0" borderId="0"/>
    <xf numFmtId="43" fontId="10"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17" fillId="0" borderId="0"/>
    <xf numFmtId="0" fontId="5" fillId="0" borderId="0"/>
    <xf numFmtId="0" fontId="5" fillId="0" borderId="0"/>
    <xf numFmtId="0" fontId="4" fillId="0" borderId="0"/>
    <xf numFmtId="0" fontId="18" fillId="0" borderId="0"/>
    <xf numFmtId="0" fontId="3" fillId="0" borderId="0"/>
    <xf numFmtId="0" fontId="18" fillId="0" borderId="0"/>
    <xf numFmtId="0" fontId="18" fillId="0" borderId="0"/>
    <xf numFmtId="43" fontId="3" fillId="0" borderId="0" applyFont="0" applyFill="0" applyBorder="0" applyAlignment="0" applyProtection="0"/>
    <xf numFmtId="44" fontId="3" fillId="0" borderId="0" applyFont="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0" fontId="3" fillId="0" borderId="0"/>
    <xf numFmtId="41" fontId="15" fillId="0" borderId="0" applyFont="0" applyFill="0" applyBorder="0" applyAlignment="0" applyProtection="0"/>
    <xf numFmtId="42" fontId="15"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43" fontId="15" fillId="0" borderId="0" applyFont="0" applyFill="0" applyBorder="0" applyAlignment="0" applyProtection="0"/>
    <xf numFmtId="44" fontId="15" fillId="0" borderId="0" applyFont="0" applyFill="0" applyBorder="0" applyAlignment="0" applyProtection="0"/>
    <xf numFmtId="0" fontId="1" fillId="0" borderId="0"/>
    <xf numFmtId="44" fontId="1" fillId="0" borderId="0" applyFont="0" applyFill="0" applyBorder="0" applyAlignment="0" applyProtection="0"/>
  </cellStyleXfs>
  <cellXfs count="357">
    <xf numFmtId="0" fontId="0" fillId="0" borderId="0" xfId="0"/>
    <xf numFmtId="0" fontId="9" fillId="0" borderId="0" xfId="25" applyFont="1" applyAlignment="1" applyProtection="1">
      <alignment vertical="top" wrapText="1"/>
      <protection hidden="1"/>
    </xf>
    <xf numFmtId="0" fontId="28" fillId="0" borderId="0" xfId="25" applyFont="1" applyAlignment="1" applyProtection="1">
      <alignment vertical="top"/>
      <protection hidden="1"/>
    </xf>
    <xf numFmtId="0" fontId="16" fillId="0" borderId="0" xfId="25" applyFont="1" applyAlignment="1" applyProtection="1">
      <alignment vertical="center" wrapText="1"/>
      <protection hidden="1"/>
    </xf>
    <xf numFmtId="0" fontId="9" fillId="0" borderId="0" xfId="25" applyFont="1" applyAlignment="1" applyProtection="1">
      <alignment horizontal="left" vertical="top"/>
      <protection hidden="1"/>
    </xf>
    <xf numFmtId="49" fontId="28" fillId="0" borderId="0" xfId="25" applyNumberFormat="1" applyFont="1" applyAlignment="1" applyProtection="1">
      <alignment vertical="top"/>
      <protection hidden="1"/>
    </xf>
    <xf numFmtId="0" fontId="30" fillId="0" borderId="0" xfId="25" applyFont="1" applyAlignment="1" applyProtection="1">
      <alignment horizontal="left" vertical="top"/>
      <protection hidden="1"/>
    </xf>
    <xf numFmtId="0" fontId="30" fillId="0" borderId="0" xfId="25" quotePrefix="1" applyFont="1" applyAlignment="1" applyProtection="1">
      <alignment horizontal="left" vertical="top"/>
      <protection hidden="1"/>
    </xf>
    <xf numFmtId="166" fontId="31" fillId="0" borderId="0" xfId="25" applyNumberFormat="1" applyFont="1" applyAlignment="1" applyProtection="1">
      <alignment horizontal="left"/>
      <protection hidden="1"/>
    </xf>
    <xf numFmtId="165" fontId="30" fillId="0" borderId="0" xfId="25" quotePrefix="1" applyNumberFormat="1" applyFont="1" applyAlignment="1" applyProtection="1">
      <alignment horizontal="left" vertical="top"/>
      <protection hidden="1"/>
    </xf>
    <xf numFmtId="166" fontId="31" fillId="0" borderId="0" xfId="25" applyNumberFormat="1" applyFont="1" applyProtection="1">
      <protection hidden="1"/>
    </xf>
    <xf numFmtId="0" fontId="32" fillId="3" borderId="0" xfId="25" applyFont="1" applyFill="1" applyAlignment="1" applyProtection="1">
      <alignment horizontal="left"/>
      <protection hidden="1"/>
    </xf>
    <xf numFmtId="0" fontId="30" fillId="0" borderId="0" xfId="25" applyFont="1" applyAlignment="1" applyProtection="1">
      <alignment horizontal="center"/>
      <protection hidden="1"/>
    </xf>
    <xf numFmtId="0" fontId="30" fillId="0" borderId="0" xfId="25" applyFont="1" applyAlignment="1" applyProtection="1">
      <alignment vertical="top"/>
      <protection hidden="1"/>
    </xf>
    <xf numFmtId="0" fontId="30" fillId="0" borderId="13" xfId="25" applyFont="1" applyBorder="1" applyAlignment="1" applyProtection="1">
      <alignment horizontal="center" vertical="top" wrapText="1"/>
      <protection hidden="1"/>
    </xf>
    <xf numFmtId="0" fontId="29" fillId="0" borderId="0" xfId="25" applyFont="1" applyAlignment="1" applyProtection="1">
      <alignment vertical="top"/>
      <protection hidden="1"/>
    </xf>
    <xf numFmtId="0" fontId="29" fillId="0" borderId="8" xfId="25" applyFont="1" applyBorder="1" applyAlignment="1" applyProtection="1">
      <alignment horizontal="center" vertical="top"/>
      <protection hidden="1"/>
    </xf>
    <xf numFmtId="166" fontId="13" fillId="0" borderId="0" xfId="25" applyNumberFormat="1" applyFont="1" applyAlignment="1" applyProtection="1">
      <alignment horizontal="left"/>
      <protection hidden="1"/>
    </xf>
    <xf numFmtId="164" fontId="13" fillId="3" borderId="0" xfId="26" applyNumberFormat="1" applyFont="1" applyFill="1" applyProtection="1">
      <protection hidden="1"/>
    </xf>
    <xf numFmtId="44" fontId="28" fillId="0" borderId="0" xfId="27" applyFont="1" applyProtection="1">
      <protection hidden="1"/>
    </xf>
    <xf numFmtId="166" fontId="28" fillId="2" borderId="0" xfId="27" applyNumberFormat="1" applyFont="1" applyFill="1" applyProtection="1">
      <protection locked="0" hidden="1"/>
    </xf>
    <xf numFmtId="38" fontId="28" fillId="0" borderId="0" xfId="25" applyNumberFormat="1" applyFont="1" applyAlignment="1" applyProtection="1">
      <alignment vertical="top"/>
      <protection hidden="1"/>
    </xf>
    <xf numFmtId="0" fontId="34" fillId="0" borderId="0" xfId="25" applyFont="1" applyAlignment="1" applyProtection="1">
      <alignment vertical="top"/>
      <protection hidden="1"/>
    </xf>
    <xf numFmtId="0" fontId="30" fillId="0" borderId="0" xfId="25" applyFont="1" applyAlignment="1" applyProtection="1">
      <alignment vertical="top" wrapText="1"/>
      <protection hidden="1"/>
    </xf>
    <xf numFmtId="166" fontId="28" fillId="3" borderId="0" xfId="26" applyNumberFormat="1" applyFont="1" applyFill="1" applyAlignment="1" applyProtection="1">
      <alignment vertical="top"/>
      <protection hidden="1"/>
    </xf>
    <xf numFmtId="0" fontId="35" fillId="0" borderId="0" xfId="25" applyFont="1" applyAlignment="1" applyProtection="1">
      <alignment vertical="top"/>
      <protection hidden="1"/>
    </xf>
    <xf numFmtId="166" fontId="28" fillId="0" borderId="0" xfId="25" applyNumberFormat="1" applyFont="1" applyAlignment="1" applyProtection="1">
      <alignment vertical="top"/>
      <protection hidden="1"/>
    </xf>
    <xf numFmtId="166" fontId="9" fillId="0" borderId="0" xfId="25" applyNumberFormat="1" applyFont="1" applyProtection="1">
      <protection hidden="1"/>
    </xf>
    <xf numFmtId="166" fontId="36" fillId="0" borderId="0" xfId="25" applyNumberFormat="1" applyFont="1" applyProtection="1">
      <protection hidden="1"/>
    </xf>
    <xf numFmtId="166" fontId="30" fillId="0" borderId="0" xfId="27" applyNumberFormat="1" applyFont="1" applyFill="1" applyProtection="1">
      <protection hidden="1"/>
    </xf>
    <xf numFmtId="164" fontId="28" fillId="0" borderId="0" xfId="25" applyNumberFormat="1" applyFont="1" applyAlignment="1" applyProtection="1">
      <alignment vertical="top"/>
      <protection hidden="1"/>
    </xf>
    <xf numFmtId="166" fontId="34" fillId="0" borderId="0" xfId="25" applyNumberFormat="1" applyFont="1" applyProtection="1">
      <protection hidden="1"/>
    </xf>
    <xf numFmtId="44" fontId="37" fillId="0" borderId="0" xfId="27" applyFont="1" applyProtection="1">
      <protection hidden="1"/>
    </xf>
    <xf numFmtId="0" fontId="28" fillId="0" borderId="0" xfId="25" applyFont="1" applyProtection="1">
      <protection hidden="1"/>
    </xf>
    <xf numFmtId="166" fontId="38" fillId="0" borderId="0" xfId="25" applyNumberFormat="1" applyFont="1" applyAlignment="1" applyProtection="1">
      <alignment horizontal="left"/>
      <protection hidden="1"/>
    </xf>
    <xf numFmtId="166" fontId="39" fillId="0" borderId="0" xfId="25" applyNumberFormat="1" applyFont="1" applyAlignment="1" applyProtection="1">
      <alignment horizontal="left"/>
      <protection hidden="1"/>
    </xf>
    <xf numFmtId="166" fontId="40" fillId="0" borderId="0" xfId="25" applyNumberFormat="1" applyFont="1" applyProtection="1">
      <protection hidden="1"/>
    </xf>
    <xf numFmtId="166" fontId="40" fillId="0" borderId="0" xfId="27" applyNumberFormat="1" applyFont="1" applyProtection="1">
      <protection hidden="1"/>
    </xf>
    <xf numFmtId="166" fontId="40" fillId="0" borderId="0" xfId="25" applyNumberFormat="1" applyFont="1" applyAlignment="1" applyProtection="1">
      <alignment horizontal="left"/>
      <protection hidden="1"/>
    </xf>
    <xf numFmtId="166" fontId="32" fillId="3" borderId="0" xfId="25" applyNumberFormat="1" applyFont="1" applyFill="1" applyProtection="1">
      <protection hidden="1"/>
    </xf>
    <xf numFmtId="166" fontId="41" fillId="3" borderId="0" xfId="25" applyNumberFormat="1" applyFont="1" applyFill="1" applyProtection="1">
      <protection hidden="1"/>
    </xf>
    <xf numFmtId="166" fontId="41" fillId="3" borderId="0" xfId="27" applyNumberFormat="1" applyFont="1" applyFill="1" applyProtection="1">
      <protection hidden="1"/>
    </xf>
    <xf numFmtId="166" fontId="41" fillId="3" borderId="0" xfId="25" applyNumberFormat="1" applyFont="1" applyFill="1" applyAlignment="1" applyProtection="1">
      <alignment horizontal="left"/>
      <protection hidden="1"/>
    </xf>
    <xf numFmtId="0" fontId="30" fillId="0" borderId="0" xfId="25" applyFont="1" applyAlignment="1" applyProtection="1">
      <alignment horizontal="center" vertical="top" wrapText="1"/>
      <protection hidden="1"/>
    </xf>
    <xf numFmtId="166" fontId="34" fillId="0" borderId="0" xfId="25" applyNumberFormat="1" applyFont="1" applyAlignment="1" applyProtection="1">
      <alignment horizontal="left"/>
      <protection hidden="1"/>
    </xf>
    <xf numFmtId="166" fontId="33" fillId="0" borderId="0" xfId="25" applyNumberFormat="1" applyFont="1" applyProtection="1">
      <protection hidden="1"/>
    </xf>
    <xf numFmtId="166" fontId="28" fillId="0" borderId="0" xfId="27" applyNumberFormat="1" applyFont="1" applyFill="1" applyProtection="1">
      <protection hidden="1"/>
    </xf>
    <xf numFmtId="0" fontId="13" fillId="0" borderId="0" xfId="25" applyFont="1" applyAlignment="1" applyProtection="1">
      <alignment vertical="top"/>
      <protection hidden="1"/>
    </xf>
    <xf numFmtId="166" fontId="36" fillId="0" borderId="0" xfId="25" applyNumberFormat="1" applyFont="1" applyAlignment="1" applyProtection="1">
      <alignment vertical="top" wrapText="1"/>
      <protection hidden="1"/>
    </xf>
    <xf numFmtId="166" fontId="34" fillId="0" borderId="0" xfId="25" applyNumberFormat="1" applyFont="1" applyAlignment="1" applyProtection="1">
      <alignment wrapText="1"/>
      <protection hidden="1"/>
    </xf>
    <xf numFmtId="166" fontId="37" fillId="3" borderId="0" xfId="25" applyNumberFormat="1" applyFont="1" applyFill="1" applyProtection="1">
      <protection hidden="1"/>
    </xf>
    <xf numFmtId="166" fontId="31" fillId="3" borderId="0" xfId="25" applyNumberFormat="1" applyFont="1" applyFill="1" applyProtection="1">
      <protection hidden="1"/>
    </xf>
    <xf numFmtId="166" fontId="31" fillId="3" borderId="0" xfId="27" applyNumberFormat="1" applyFont="1" applyFill="1" applyProtection="1">
      <protection hidden="1"/>
    </xf>
    <xf numFmtId="166" fontId="31" fillId="3" borderId="0" xfId="25" applyNumberFormat="1" applyFont="1" applyFill="1" applyAlignment="1" applyProtection="1">
      <alignment horizontal="left"/>
      <protection hidden="1"/>
    </xf>
    <xf numFmtId="0" fontId="33" fillId="0" borderId="0" xfId="25" applyFont="1" applyAlignment="1" applyProtection="1">
      <alignment horizontal="left"/>
      <protection hidden="1"/>
    </xf>
    <xf numFmtId="166" fontId="31" fillId="0" borderId="0" xfId="27" applyNumberFormat="1" applyFont="1" applyFill="1" applyProtection="1">
      <protection hidden="1"/>
    </xf>
    <xf numFmtId="166" fontId="28" fillId="0" borderId="0" xfId="27" applyNumberFormat="1" applyFont="1" applyProtection="1">
      <protection hidden="1"/>
    </xf>
    <xf numFmtId="166" fontId="30" fillId="0" borderId="0" xfId="27" applyNumberFormat="1" applyFont="1" applyProtection="1">
      <protection hidden="1"/>
    </xf>
    <xf numFmtId="166" fontId="36" fillId="0" borderId="0" xfId="25" applyNumberFormat="1" applyFont="1" applyAlignment="1" applyProtection="1">
      <alignment horizontal="left"/>
      <protection hidden="1"/>
    </xf>
    <xf numFmtId="166" fontId="28" fillId="0" borderId="0" xfId="25" applyNumberFormat="1" applyFont="1" applyProtection="1">
      <protection hidden="1"/>
    </xf>
    <xf numFmtId="166" fontId="42" fillId="0" borderId="0" xfId="25" applyNumberFormat="1" applyFont="1" applyProtection="1">
      <protection hidden="1"/>
    </xf>
    <xf numFmtId="166" fontId="42" fillId="0" borderId="0" xfId="27" applyNumberFormat="1" applyFont="1" applyProtection="1">
      <protection hidden="1"/>
    </xf>
    <xf numFmtId="166" fontId="42" fillId="0" borderId="0" xfId="25" applyNumberFormat="1" applyFont="1" applyAlignment="1" applyProtection="1">
      <alignment horizontal="left"/>
      <protection hidden="1"/>
    </xf>
    <xf numFmtId="166" fontId="13" fillId="2" borderId="0" xfId="27" applyNumberFormat="1" applyFont="1" applyFill="1" applyProtection="1">
      <protection locked="0" hidden="1"/>
    </xf>
    <xf numFmtId="44" fontId="30" fillId="0" borderId="0" xfId="27" applyFont="1" applyProtection="1">
      <protection hidden="1"/>
    </xf>
    <xf numFmtId="166" fontId="30" fillId="0" borderId="0" xfId="27" applyNumberFormat="1" applyFont="1" applyAlignment="1" applyProtection="1">
      <alignment vertical="top"/>
      <protection hidden="1"/>
    </xf>
    <xf numFmtId="166" fontId="28" fillId="0" borderId="0" xfId="26" applyNumberFormat="1" applyFont="1" applyProtection="1">
      <protection hidden="1"/>
    </xf>
    <xf numFmtId="166" fontId="13" fillId="0" borderId="0" xfId="25" applyNumberFormat="1" applyFont="1" applyProtection="1">
      <protection hidden="1"/>
    </xf>
    <xf numFmtId="166" fontId="28" fillId="0" borderId="0" xfId="26" applyNumberFormat="1" applyFont="1" applyAlignment="1" applyProtection="1">
      <alignment vertical="top"/>
      <protection hidden="1"/>
    </xf>
    <xf numFmtId="0" fontId="32" fillId="3" borderId="0" xfId="25" applyFont="1" applyFill="1" applyAlignment="1" applyProtection="1">
      <alignment horizontal="left" vertical="center"/>
      <protection hidden="1"/>
    </xf>
    <xf numFmtId="166" fontId="32" fillId="3" borderId="0" xfId="25" applyNumberFormat="1" applyFont="1" applyFill="1" applyAlignment="1" applyProtection="1">
      <alignment vertical="center"/>
      <protection hidden="1"/>
    </xf>
    <xf numFmtId="166" fontId="41" fillId="3" borderId="0" xfId="25" applyNumberFormat="1" applyFont="1" applyFill="1" applyAlignment="1" applyProtection="1">
      <alignment vertical="center"/>
      <protection hidden="1"/>
    </xf>
    <xf numFmtId="166" fontId="41" fillId="3" borderId="0" xfId="27" applyNumberFormat="1" applyFont="1" applyFill="1" applyAlignment="1" applyProtection="1">
      <alignment vertical="center"/>
      <protection hidden="1"/>
    </xf>
    <xf numFmtId="166" fontId="41" fillId="3" borderId="0" xfId="25" applyNumberFormat="1" applyFont="1" applyFill="1" applyAlignment="1" applyProtection="1">
      <alignment horizontal="left" vertical="center"/>
      <protection hidden="1"/>
    </xf>
    <xf numFmtId="0" fontId="32" fillId="0" borderId="9" xfId="25" applyFont="1" applyBorder="1" applyAlignment="1" applyProtection="1">
      <alignment horizontal="left"/>
      <protection hidden="1"/>
    </xf>
    <xf numFmtId="166" fontId="32" fillId="0" borderId="7" xfId="25" applyNumberFormat="1" applyFont="1" applyBorder="1" applyProtection="1">
      <protection hidden="1"/>
    </xf>
    <xf numFmtId="166" fontId="41" fillId="0" borderId="7" xfId="25" applyNumberFormat="1" applyFont="1" applyBorder="1" applyProtection="1">
      <protection hidden="1"/>
    </xf>
    <xf numFmtId="166" fontId="41" fillId="0" borderId="7" xfId="27" applyNumberFormat="1" applyFont="1" applyFill="1" applyBorder="1" applyProtection="1">
      <protection hidden="1"/>
    </xf>
    <xf numFmtId="166" fontId="41" fillId="0" borderId="14" xfId="27" applyNumberFormat="1" applyFont="1" applyFill="1" applyBorder="1" applyProtection="1">
      <protection hidden="1"/>
    </xf>
    <xf numFmtId="0" fontId="2" fillId="0" borderId="0" xfId="25" applyProtection="1">
      <protection hidden="1"/>
    </xf>
    <xf numFmtId="0" fontId="14" fillId="0" borderId="0" xfId="25" applyFont="1" applyAlignment="1" applyProtection="1">
      <alignment horizontal="center" vertical="top"/>
      <protection hidden="1"/>
    </xf>
    <xf numFmtId="43" fontId="28" fillId="0" borderId="0" xfId="25" applyNumberFormat="1" applyFont="1" applyAlignment="1" applyProtection="1">
      <alignment vertical="top"/>
      <protection hidden="1"/>
    </xf>
    <xf numFmtId="166" fontId="30" fillId="2" borderId="8" xfId="27" applyNumberFormat="1" applyFont="1" applyFill="1" applyBorder="1" applyProtection="1">
      <protection locked="0"/>
    </xf>
    <xf numFmtId="0" fontId="30" fillId="2" borderId="0" xfId="25" applyFont="1" applyFill="1" applyProtection="1">
      <protection locked="0"/>
    </xf>
    <xf numFmtId="0" fontId="2" fillId="0" borderId="0" xfId="28"/>
    <xf numFmtId="164" fontId="11" fillId="0" borderId="0" xfId="26" applyNumberFormat="1" applyFont="1" applyAlignment="1" applyProtection="1">
      <alignment horizontal="center" vertical="top"/>
    </xf>
    <xf numFmtId="164" fontId="11" fillId="0" borderId="0" xfId="26" quotePrefix="1" applyNumberFormat="1" applyFont="1" applyAlignment="1" applyProtection="1">
      <alignment horizontal="center" vertical="top"/>
    </xf>
    <xf numFmtId="43" fontId="11" fillId="0" borderId="0" xfId="26" quotePrefix="1" applyFont="1" applyAlignment="1" applyProtection="1">
      <alignment horizontal="center" vertical="top"/>
    </xf>
    <xf numFmtId="43" fontId="11" fillId="0" borderId="0" xfId="26" applyFont="1" applyAlignment="1" applyProtection="1">
      <alignment horizontal="center" vertical="top"/>
    </xf>
    <xf numFmtId="164" fontId="19" fillId="0" borderId="0" xfId="26" quotePrefix="1" applyNumberFormat="1" applyFont="1" applyAlignment="1" applyProtection="1">
      <alignment horizontal="center" vertical="top"/>
    </xf>
    <xf numFmtId="0" fontId="28" fillId="0" borderId="0" xfId="28" applyFont="1"/>
    <xf numFmtId="0" fontId="28" fillId="0" borderId="0" xfId="28" quotePrefix="1" applyFont="1"/>
    <xf numFmtId="49" fontId="2" fillId="0" borderId="0" xfId="28" applyNumberFormat="1"/>
    <xf numFmtId="0" fontId="62" fillId="0" borderId="3" xfId="28" applyFont="1" applyBorder="1" applyAlignment="1">
      <alignment vertical="center"/>
    </xf>
    <xf numFmtId="49" fontId="28" fillId="0" borderId="0" xfId="28" quotePrefix="1" applyNumberFormat="1" applyFont="1"/>
    <xf numFmtId="0" fontId="63" fillId="8" borderId="8" xfId="28" applyFont="1" applyFill="1" applyBorder="1" applyAlignment="1">
      <alignment horizontal="center" vertical="center"/>
    </xf>
    <xf numFmtId="0" fontId="12" fillId="0" borderId="3" xfId="28" applyFont="1" applyBorder="1" applyAlignment="1">
      <alignment vertical="center"/>
    </xf>
    <xf numFmtId="42" fontId="28" fillId="2" borderId="0" xfId="24" applyFont="1" applyFill="1" applyProtection="1">
      <protection locked="0" hidden="1"/>
    </xf>
    <xf numFmtId="42" fontId="13" fillId="2" borderId="0" xfId="24" applyFont="1" applyFill="1" applyProtection="1">
      <protection locked="0" hidden="1"/>
    </xf>
    <xf numFmtId="42" fontId="49" fillId="2" borderId="0" xfId="24" applyFont="1" applyFill="1" applyProtection="1">
      <protection locked="0"/>
    </xf>
    <xf numFmtId="41" fontId="11" fillId="2" borderId="8" xfId="23" applyFont="1" applyFill="1" applyBorder="1" applyAlignment="1" applyProtection="1">
      <alignment vertical="top"/>
      <protection locked="0"/>
    </xf>
    <xf numFmtId="41" fontId="11" fillId="0" borderId="8" xfId="23" applyFont="1" applyBorder="1" applyAlignment="1" applyProtection="1">
      <alignment vertical="top"/>
    </xf>
    <xf numFmtId="41" fontId="11" fillId="0" borderId="8" xfId="23" applyFont="1" applyFill="1" applyBorder="1" applyAlignment="1" applyProtection="1">
      <alignment vertical="top"/>
    </xf>
    <xf numFmtId="41" fontId="58" fillId="0" borderId="8" xfId="23" applyFont="1" applyBorder="1" applyAlignment="1" applyProtection="1">
      <alignment vertical="top"/>
    </xf>
    <xf numFmtId="41" fontId="2" fillId="0" borderId="8" xfId="23" applyFont="1" applyBorder="1" applyProtection="1"/>
    <xf numFmtId="42" fontId="28" fillId="3" borderId="0" xfId="24" applyFont="1" applyFill="1" applyAlignment="1" applyProtection="1">
      <alignment vertical="top"/>
      <protection hidden="1"/>
    </xf>
    <xf numFmtId="166" fontId="37" fillId="0" borderId="0" xfId="25" applyNumberFormat="1" applyFont="1" applyProtection="1">
      <protection hidden="1"/>
    </xf>
    <xf numFmtId="166" fontId="28" fillId="2" borderId="0" xfId="30" applyNumberFormat="1" applyFont="1" applyFill="1" applyProtection="1">
      <protection locked="0" hidden="1"/>
    </xf>
    <xf numFmtId="0" fontId="28" fillId="0" borderId="24" xfId="25" applyFont="1" applyBorder="1" applyAlignment="1" applyProtection="1">
      <alignment vertical="top"/>
      <protection hidden="1"/>
    </xf>
    <xf numFmtId="0" fontId="30" fillId="0" borderId="25" xfId="25" applyFont="1" applyBorder="1" applyAlignment="1" applyProtection="1">
      <alignment horizontal="center" vertical="top" wrapText="1"/>
      <protection hidden="1"/>
    </xf>
    <xf numFmtId="0" fontId="28" fillId="0" borderId="4" xfId="25" applyFont="1" applyBorder="1" applyAlignment="1" applyProtection="1">
      <alignment vertical="top"/>
      <protection hidden="1"/>
    </xf>
    <xf numFmtId="44" fontId="28" fillId="0" borderId="0" xfId="27" applyFont="1" applyBorder="1" applyProtection="1">
      <protection hidden="1"/>
    </xf>
    <xf numFmtId="0" fontId="30" fillId="0" borderId="4" xfId="25" applyFont="1" applyBorder="1" applyAlignment="1" applyProtection="1">
      <alignment vertical="top" wrapText="1"/>
      <protection hidden="1"/>
    </xf>
    <xf numFmtId="164" fontId="13" fillId="3" borderId="0" xfId="26" applyNumberFormat="1" applyFont="1" applyFill="1" applyBorder="1" applyProtection="1">
      <protection hidden="1"/>
    </xf>
    <xf numFmtId="43" fontId="28" fillId="0" borderId="0" xfId="29" applyFont="1" applyBorder="1" applyAlignment="1" applyProtection="1">
      <alignment vertical="top"/>
      <protection hidden="1"/>
    </xf>
    <xf numFmtId="44" fontId="37" fillId="0" borderId="0" xfId="27" applyFont="1" applyBorder="1" applyProtection="1">
      <protection hidden="1"/>
    </xf>
    <xf numFmtId="0" fontId="28" fillId="0" borderId="4" xfId="25" applyFont="1" applyBorder="1" applyProtection="1">
      <protection hidden="1"/>
    </xf>
    <xf numFmtId="0" fontId="30" fillId="0" borderId="4" xfId="25" applyFont="1" applyBorder="1" applyAlignment="1" applyProtection="1">
      <alignment horizontal="center" vertical="top" wrapText="1"/>
      <protection hidden="1"/>
    </xf>
    <xf numFmtId="166" fontId="28" fillId="0" borderId="0" xfId="27" applyNumberFormat="1" applyFont="1" applyFill="1" applyBorder="1" applyProtection="1">
      <protection hidden="1"/>
    </xf>
    <xf numFmtId="166" fontId="28" fillId="0" borderId="0" xfId="27" applyNumberFormat="1" applyFont="1" applyBorder="1" applyProtection="1">
      <protection hidden="1"/>
    </xf>
    <xf numFmtId="44" fontId="30" fillId="0" borderId="0" xfId="27" applyFont="1" applyBorder="1" applyProtection="1">
      <protection hidden="1"/>
    </xf>
    <xf numFmtId="166" fontId="28" fillId="0" borderId="0" xfId="26" applyNumberFormat="1" applyFont="1" applyBorder="1" applyProtection="1">
      <protection hidden="1"/>
    </xf>
    <xf numFmtId="166" fontId="28" fillId="0" borderId="0" xfId="26" applyNumberFormat="1" applyFont="1" applyBorder="1" applyAlignment="1" applyProtection="1">
      <alignment vertical="top"/>
      <protection hidden="1"/>
    </xf>
    <xf numFmtId="166" fontId="41" fillId="3" borderId="0" xfId="27" applyNumberFormat="1" applyFont="1" applyFill="1" applyBorder="1" applyAlignment="1" applyProtection="1">
      <alignment vertical="center"/>
      <protection hidden="1"/>
    </xf>
    <xf numFmtId="0" fontId="28" fillId="0" borderId="5" xfId="25" applyFont="1" applyBorder="1" applyAlignment="1" applyProtection="1">
      <alignment vertical="top"/>
      <protection hidden="1"/>
    </xf>
    <xf numFmtId="0" fontId="28" fillId="0" borderId="1" xfId="25" applyFont="1" applyBorder="1" applyAlignment="1" applyProtection="1">
      <alignment vertical="top"/>
      <protection hidden="1"/>
    </xf>
    <xf numFmtId="0" fontId="28" fillId="0" borderId="12" xfId="25" applyFont="1" applyBorder="1" applyAlignment="1" applyProtection="1">
      <alignment vertical="top"/>
      <protection hidden="1"/>
    </xf>
    <xf numFmtId="0" fontId="30" fillId="0" borderId="26" xfId="25" applyFont="1" applyBorder="1" applyAlignment="1" applyProtection="1">
      <alignment horizontal="center"/>
      <protection hidden="1"/>
    </xf>
    <xf numFmtId="0" fontId="13" fillId="0" borderId="0" xfId="25" applyFont="1" applyAlignment="1" applyProtection="1">
      <alignment horizontal="left"/>
      <protection hidden="1"/>
    </xf>
    <xf numFmtId="0" fontId="13" fillId="0" borderId="0" xfId="25" applyFont="1" applyAlignment="1" applyProtection="1">
      <alignment horizontal="center"/>
      <protection hidden="1"/>
    </xf>
    <xf numFmtId="0" fontId="13" fillId="0" borderId="0" xfId="25" applyFont="1" applyAlignment="1" applyProtection="1">
      <alignment vertical="top" wrapText="1"/>
      <protection hidden="1"/>
    </xf>
    <xf numFmtId="0" fontId="13" fillId="0" borderId="0" xfId="25" applyFont="1" applyProtection="1">
      <protection hidden="1"/>
    </xf>
    <xf numFmtId="0" fontId="13" fillId="0" borderId="0" xfId="25" applyFont="1" applyAlignment="1" applyProtection="1">
      <alignment horizontal="center" vertical="top" wrapText="1"/>
      <protection hidden="1"/>
    </xf>
    <xf numFmtId="0" fontId="28" fillId="3" borderId="4" xfId="25" applyFont="1" applyFill="1" applyBorder="1" applyAlignment="1" applyProtection="1">
      <alignment vertical="top"/>
      <protection hidden="1"/>
    </xf>
    <xf numFmtId="0" fontId="28" fillId="3" borderId="0" xfId="25" applyFont="1" applyFill="1" applyAlignment="1" applyProtection="1">
      <alignment vertical="top"/>
      <protection hidden="1"/>
    </xf>
    <xf numFmtId="0" fontId="28" fillId="3" borderId="24" xfId="25" applyFont="1" applyFill="1" applyBorder="1" applyAlignment="1" applyProtection="1">
      <alignment vertical="top"/>
      <protection hidden="1"/>
    </xf>
    <xf numFmtId="0" fontId="13" fillId="3" borderId="0" xfId="25" applyFont="1" applyFill="1" applyAlignment="1" applyProtection="1">
      <alignment vertical="top"/>
      <protection hidden="1"/>
    </xf>
    <xf numFmtId="166" fontId="27" fillId="3" borderId="0" xfId="27" applyNumberFormat="1" applyFont="1" applyFill="1" applyBorder="1" applyAlignment="1" applyProtection="1">
      <alignment vertical="center"/>
      <protection hidden="1"/>
    </xf>
    <xf numFmtId="166" fontId="46" fillId="0" borderId="9" xfId="27" applyNumberFormat="1" applyFont="1" applyFill="1" applyBorder="1" applyProtection="1">
      <protection hidden="1"/>
    </xf>
    <xf numFmtId="0" fontId="38" fillId="0" borderId="0" xfId="25" applyFont="1" applyAlignment="1" applyProtection="1">
      <alignment horizontal="left"/>
      <protection hidden="1"/>
    </xf>
    <xf numFmtId="0" fontId="32" fillId="0" borderId="0" xfId="25" applyFont="1" applyAlignment="1" applyProtection="1">
      <alignment horizontal="left"/>
      <protection hidden="1"/>
    </xf>
    <xf numFmtId="164" fontId="13" fillId="9" borderId="0" xfId="26" applyNumberFormat="1" applyFont="1" applyFill="1" applyBorder="1" applyProtection="1">
      <protection hidden="1"/>
    </xf>
    <xf numFmtId="0" fontId="38" fillId="6" borderId="0" xfId="25" applyFont="1" applyFill="1" applyAlignment="1" applyProtection="1">
      <alignment horizontal="left"/>
      <protection hidden="1"/>
    </xf>
    <xf numFmtId="164" fontId="28" fillId="0" borderId="24" xfId="25" applyNumberFormat="1" applyFont="1" applyBorder="1" applyAlignment="1" applyProtection="1">
      <alignment vertical="top"/>
      <protection hidden="1"/>
    </xf>
    <xf numFmtId="0" fontId="30" fillId="6" borderId="17" xfId="25" applyFont="1" applyFill="1" applyBorder="1" applyAlignment="1" applyProtection="1">
      <alignment vertical="top"/>
      <protection hidden="1"/>
    </xf>
    <xf numFmtId="0" fontId="30" fillId="6" borderId="18" xfId="25" applyFont="1" applyFill="1" applyBorder="1" applyAlignment="1" applyProtection="1">
      <alignment vertical="top"/>
      <protection hidden="1"/>
    </xf>
    <xf numFmtId="0" fontId="28" fillId="9" borderId="4" xfId="25" applyFont="1" applyFill="1" applyBorder="1" applyAlignment="1" applyProtection="1">
      <alignment vertical="top"/>
      <protection hidden="1"/>
    </xf>
    <xf numFmtId="165" fontId="38" fillId="9" borderId="0" xfId="25" quotePrefix="1" applyNumberFormat="1" applyFont="1" applyFill="1" applyAlignment="1" applyProtection="1">
      <alignment vertical="top"/>
      <protection hidden="1"/>
    </xf>
    <xf numFmtId="0" fontId="28" fillId="9" borderId="0" xfId="25" applyFont="1" applyFill="1" applyAlignment="1" applyProtection="1">
      <alignment vertical="top"/>
      <protection hidden="1"/>
    </xf>
    <xf numFmtId="165" fontId="37" fillId="9" borderId="0" xfId="25" quotePrefix="1" applyNumberFormat="1" applyFont="1" applyFill="1" applyAlignment="1" applyProtection="1">
      <alignment vertical="top"/>
      <protection hidden="1"/>
    </xf>
    <xf numFmtId="165" fontId="37" fillId="9" borderId="24" xfId="25" quotePrefix="1" applyNumberFormat="1" applyFont="1" applyFill="1" applyBorder="1" applyAlignment="1" applyProtection="1">
      <alignment vertical="top"/>
      <protection hidden="1"/>
    </xf>
    <xf numFmtId="0" fontId="28" fillId="6" borderId="20" xfId="25" applyFont="1" applyFill="1" applyBorder="1" applyAlignment="1" applyProtection="1">
      <alignment vertical="top"/>
      <protection hidden="1"/>
    </xf>
    <xf numFmtId="0" fontId="28" fillId="6" borderId="23" xfId="25" applyFont="1" applyFill="1" applyBorder="1" applyAlignment="1" applyProtection="1">
      <alignment vertical="top"/>
      <protection hidden="1"/>
    </xf>
    <xf numFmtId="0" fontId="28" fillId="0" borderId="0" xfId="25" applyFont="1" applyAlignment="1" applyProtection="1">
      <alignment horizontal="center" vertical="top"/>
      <protection hidden="1"/>
    </xf>
    <xf numFmtId="0" fontId="28" fillId="0" borderId="24" xfId="25" applyFont="1" applyBorder="1" applyAlignment="1" applyProtection="1">
      <alignment horizontal="center" vertical="top"/>
      <protection hidden="1"/>
    </xf>
    <xf numFmtId="38" fontId="28" fillId="6" borderId="20" xfId="29" applyNumberFormat="1" applyFont="1" applyFill="1" applyBorder="1" applyAlignment="1" applyProtection="1">
      <alignment vertical="top"/>
      <protection hidden="1"/>
    </xf>
    <xf numFmtId="0" fontId="28" fillId="6" borderId="20" xfId="31" applyFont="1" applyFill="1" applyBorder="1" applyProtection="1">
      <protection hidden="1"/>
    </xf>
    <xf numFmtId="0" fontId="28" fillId="6" borderId="17" xfId="31" applyFont="1" applyFill="1" applyBorder="1" applyProtection="1">
      <protection hidden="1"/>
    </xf>
    <xf numFmtId="38" fontId="30" fillId="6" borderId="17" xfId="29" applyNumberFormat="1" applyFont="1" applyFill="1" applyBorder="1" applyAlignment="1" applyProtection="1">
      <alignment vertical="top"/>
      <protection hidden="1"/>
    </xf>
    <xf numFmtId="166" fontId="30" fillId="2" borderId="8" xfId="30" applyNumberFormat="1" applyFont="1" applyFill="1" applyBorder="1" applyProtection="1">
      <protection locked="0"/>
    </xf>
    <xf numFmtId="0" fontId="67" fillId="0" borderId="0" xfId="25" applyFont="1" applyAlignment="1" applyProtection="1">
      <alignment vertical="top"/>
      <protection hidden="1"/>
    </xf>
    <xf numFmtId="166" fontId="68" fillId="0" borderId="0" xfId="25" applyNumberFormat="1" applyFont="1" applyAlignment="1" applyProtection="1">
      <alignment horizontal="left"/>
      <protection hidden="1"/>
    </xf>
    <xf numFmtId="166" fontId="69" fillId="0" borderId="0" xfId="25" applyNumberFormat="1" applyFont="1" applyProtection="1">
      <protection hidden="1"/>
    </xf>
    <xf numFmtId="166" fontId="70" fillId="0" borderId="0" xfId="25" applyNumberFormat="1" applyFont="1" applyProtection="1">
      <protection hidden="1"/>
    </xf>
    <xf numFmtId="166" fontId="71" fillId="0" borderId="0" xfId="25" applyNumberFormat="1" applyFont="1" applyAlignment="1" applyProtection="1">
      <alignment horizontal="left"/>
      <protection hidden="1"/>
    </xf>
    <xf numFmtId="166" fontId="72" fillId="0" borderId="0" xfId="25" applyNumberFormat="1" applyFont="1" applyProtection="1">
      <protection hidden="1"/>
    </xf>
    <xf numFmtId="164" fontId="28" fillId="9" borderId="0" xfId="29" applyNumberFormat="1" applyFont="1" applyFill="1" applyAlignment="1" applyProtection="1">
      <alignment vertical="top"/>
      <protection hidden="1"/>
    </xf>
    <xf numFmtId="166" fontId="30" fillId="2" borderId="0" xfId="30" applyNumberFormat="1" applyFont="1" applyFill="1" applyBorder="1" applyProtection="1">
      <protection locked="0"/>
    </xf>
    <xf numFmtId="166" fontId="30" fillId="2" borderId="0" xfId="27" applyNumberFormat="1" applyFont="1" applyFill="1" applyBorder="1" applyProtection="1">
      <protection locked="0"/>
    </xf>
    <xf numFmtId="164" fontId="11" fillId="0" borderId="0" xfId="26" applyNumberFormat="1" applyFont="1" applyFill="1" applyBorder="1" applyAlignment="1" applyProtection="1">
      <alignment horizontal="center" vertical="top"/>
    </xf>
    <xf numFmtId="164" fontId="11" fillId="0" borderId="0" xfId="26" quotePrefix="1" applyNumberFormat="1" applyFont="1" applyFill="1" applyBorder="1" applyAlignment="1" applyProtection="1">
      <alignment horizontal="center" vertical="top"/>
    </xf>
    <xf numFmtId="41" fontId="11" fillId="0" borderId="0" xfId="23" applyFont="1" applyFill="1" applyBorder="1" applyAlignment="1" applyProtection="1">
      <alignment vertical="top"/>
    </xf>
    <xf numFmtId="41" fontId="58" fillId="0" borderId="0" xfId="23" applyFont="1" applyFill="1" applyBorder="1" applyAlignment="1" applyProtection="1">
      <alignment vertical="top"/>
    </xf>
    <xf numFmtId="43" fontId="11" fillId="0" borderId="0" xfId="26" quotePrefix="1" applyFont="1" applyFill="1" applyBorder="1" applyAlignment="1" applyProtection="1">
      <alignment horizontal="center" vertical="top"/>
    </xf>
    <xf numFmtId="43" fontId="11" fillId="0" borderId="0" xfId="26" applyFont="1" applyFill="1" applyBorder="1" applyAlignment="1" applyProtection="1">
      <alignment horizontal="center" vertical="top"/>
    </xf>
    <xf numFmtId="41" fontId="2" fillId="0" borderId="0" xfId="23" applyFont="1" applyFill="1" applyBorder="1" applyProtection="1"/>
    <xf numFmtId="164" fontId="19" fillId="0" borderId="0" xfId="26" quotePrefix="1" applyNumberFormat="1" applyFont="1" applyFill="1" applyBorder="1" applyAlignment="1" applyProtection="1">
      <alignment horizontal="center" vertical="top"/>
    </xf>
    <xf numFmtId="0" fontId="55" fillId="0" borderId="0" xfId="28" applyFont="1"/>
    <xf numFmtId="0" fontId="64" fillId="0" borderId="0" xfId="28" applyFont="1" applyAlignment="1">
      <alignment vertical="center"/>
    </xf>
    <xf numFmtId="0" fontId="55" fillId="0" borderId="0" xfId="28" applyFont="1" applyAlignment="1">
      <alignment horizontal="center"/>
    </xf>
    <xf numFmtId="0" fontId="11" fillId="0" borderId="0" xfId="28" applyFont="1" applyAlignment="1">
      <alignment horizontal="left" vertical="top" wrapText="1"/>
    </xf>
    <xf numFmtId="0" fontId="11" fillId="0" borderId="0" xfId="28" applyFont="1" applyAlignment="1">
      <alignment vertical="top" wrapText="1"/>
    </xf>
    <xf numFmtId="0" fontId="65" fillId="0" borderId="0" xfId="28" applyFont="1" applyAlignment="1">
      <alignment vertical="center" wrapText="1"/>
    </xf>
    <xf numFmtId="0" fontId="20" fillId="0" borderId="0" xfId="28" applyFont="1"/>
    <xf numFmtId="0" fontId="57" fillId="0" borderId="0" xfId="28" applyFont="1" applyAlignment="1">
      <alignment vertical="top"/>
    </xf>
    <xf numFmtId="0" fontId="11" fillId="0" borderId="0" xfId="28" applyFont="1" applyAlignment="1">
      <alignment horizontal="center" vertical="top" wrapText="1"/>
    </xf>
    <xf numFmtId="0" fontId="57" fillId="0" borderId="1" xfId="28" applyFont="1" applyBorder="1" applyAlignment="1">
      <alignment horizontal="center" vertical="top" wrapText="1"/>
    </xf>
    <xf numFmtId="0" fontId="57" fillId="0" borderId="0" xfId="28" applyFont="1" applyAlignment="1">
      <alignment horizontal="center" vertical="top" wrapText="1"/>
    </xf>
    <xf numFmtId="0" fontId="57" fillId="0" borderId="0" xfId="28" applyFont="1" applyAlignment="1">
      <alignment vertical="top" wrapText="1"/>
    </xf>
    <xf numFmtId="0" fontId="57" fillId="0" borderId="0" xfId="28" applyFont="1" applyAlignment="1">
      <alignment horizontal="center" vertical="top"/>
    </xf>
    <xf numFmtId="0" fontId="58" fillId="0" borderId="0" xfId="28" applyFont="1" applyAlignment="1">
      <alignment horizontal="center" vertical="top" wrapText="1"/>
    </xf>
    <xf numFmtId="0" fontId="58" fillId="0" borderId="0" xfId="28" quotePrefix="1" applyFont="1" applyAlignment="1">
      <alignment horizontal="center" vertical="top" wrapText="1"/>
    </xf>
    <xf numFmtId="0" fontId="59" fillId="0" borderId="0" xfId="28" quotePrefix="1" applyFont="1" applyAlignment="1">
      <alignment horizontal="center" vertical="top" wrapText="1"/>
    </xf>
    <xf numFmtId="0" fontId="59" fillId="0" borderId="0" xfId="28" applyFont="1" applyAlignment="1">
      <alignment horizontal="center" vertical="top" wrapText="1"/>
    </xf>
    <xf numFmtId="0" fontId="60" fillId="0" borderId="0" xfId="28" applyFont="1" applyAlignment="1">
      <alignment horizontal="center" vertical="top" wrapText="1"/>
    </xf>
    <xf numFmtId="0" fontId="11" fillId="0" borderId="0" xfId="28" applyFont="1" applyAlignment="1">
      <alignment vertical="top"/>
    </xf>
    <xf numFmtId="0" fontId="11" fillId="0" borderId="0" xfId="28" applyFont="1" applyAlignment="1">
      <alignment horizontal="center" vertical="top"/>
    </xf>
    <xf numFmtId="0" fontId="61" fillId="0" borderId="0" xfId="28" applyFont="1" applyAlignment="1">
      <alignment vertical="top"/>
    </xf>
    <xf numFmtId="0" fontId="57" fillId="0" borderId="4" xfId="28" applyFont="1" applyBorder="1" applyAlignment="1">
      <alignment vertical="top"/>
    </xf>
    <xf numFmtId="0" fontId="57" fillId="0" borderId="0" xfId="28" applyFont="1" applyAlignment="1">
      <alignment horizontal="left" vertical="top" wrapText="1"/>
    </xf>
    <xf numFmtId="0" fontId="58" fillId="0" borderId="0" xfId="28" applyFont="1" applyAlignment="1">
      <alignment horizontal="left" vertical="top" wrapText="1"/>
    </xf>
    <xf numFmtId="0" fontId="2" fillId="0" borderId="0" xfId="28" applyAlignment="1">
      <alignment horizontal="center"/>
    </xf>
    <xf numFmtId="0" fontId="60" fillId="0" borderId="0" xfId="28" applyFont="1"/>
    <xf numFmtId="0" fontId="19" fillId="0" borderId="0" xfId="28" applyFont="1" applyAlignment="1">
      <alignment horizontal="center"/>
    </xf>
    <xf numFmtId="0" fontId="58" fillId="0" borderId="0" xfId="28" applyFont="1" applyAlignment="1">
      <alignment vertical="top"/>
    </xf>
    <xf numFmtId="0" fontId="20" fillId="7" borderId="0" xfId="28" applyFont="1" applyFill="1"/>
    <xf numFmtId="0" fontId="2" fillId="7" borderId="0" xfId="28" applyFill="1"/>
    <xf numFmtId="0" fontId="2" fillId="7" borderId="0" xfId="28" applyFill="1" applyAlignment="1">
      <alignment horizontal="center"/>
    </xf>
    <xf numFmtId="0" fontId="49" fillId="5" borderId="0" xfId="25" applyFont="1" applyFill="1"/>
    <xf numFmtId="38" fontId="49" fillId="5" borderId="0" xfId="25" applyNumberFormat="1" applyFont="1" applyFill="1"/>
    <xf numFmtId="0" fontId="49" fillId="5" borderId="16" xfId="25" applyFont="1" applyFill="1" applyBorder="1"/>
    <xf numFmtId="0" fontId="49" fillId="5" borderId="17" xfId="25" applyFont="1" applyFill="1" applyBorder="1"/>
    <xf numFmtId="38" fontId="49" fillId="5" borderId="17" xfId="25" applyNumberFormat="1" applyFont="1" applyFill="1" applyBorder="1"/>
    <xf numFmtId="0" fontId="49" fillId="5" borderId="18" xfId="25" applyFont="1" applyFill="1" applyBorder="1"/>
    <xf numFmtId="0" fontId="49" fillId="5" borderId="2" xfId="25" applyFont="1" applyFill="1" applyBorder="1"/>
    <xf numFmtId="0" fontId="49" fillId="5" borderId="19" xfId="25" applyFont="1" applyFill="1" applyBorder="1"/>
    <xf numFmtId="38" fontId="51" fillId="5" borderId="20" xfId="25" applyNumberFormat="1" applyFont="1" applyFill="1" applyBorder="1" applyAlignment="1">
      <alignment horizontal="center" wrapText="1"/>
    </xf>
    <xf numFmtId="0" fontId="51" fillId="5" borderId="0" xfId="25" applyFont="1" applyFill="1"/>
    <xf numFmtId="38" fontId="51" fillId="5" borderId="20" xfId="25" applyNumberFormat="1" applyFont="1" applyFill="1" applyBorder="1" applyAlignment="1">
      <alignment horizontal="center"/>
    </xf>
    <xf numFmtId="38" fontId="52" fillId="5" borderId="0" xfId="25" applyNumberFormat="1" applyFont="1" applyFill="1" applyAlignment="1">
      <alignment horizontal="center" wrapText="1"/>
    </xf>
    <xf numFmtId="38" fontId="52" fillId="5" borderId="0" xfId="25" applyNumberFormat="1" applyFont="1" applyFill="1" applyAlignment="1">
      <alignment horizontal="center"/>
    </xf>
    <xf numFmtId="38" fontId="51" fillId="5" borderId="0" xfId="25" applyNumberFormat="1" applyFont="1" applyFill="1" applyAlignment="1">
      <alignment horizontal="center" wrapText="1"/>
    </xf>
    <xf numFmtId="0" fontId="51" fillId="5" borderId="0" xfId="25" applyFont="1" applyFill="1" applyAlignment="1">
      <alignment horizontal="left"/>
    </xf>
    <xf numFmtId="42" fontId="49" fillId="5" borderId="0" xfId="24" applyFont="1" applyFill="1" applyProtection="1"/>
    <xf numFmtId="42" fontId="49" fillId="5" borderId="21" xfId="25" applyNumberFormat="1" applyFont="1" applyFill="1" applyBorder="1"/>
    <xf numFmtId="0" fontId="49" fillId="5" borderId="0" xfId="25" quotePrefix="1" applyFont="1" applyFill="1"/>
    <xf numFmtId="42" fontId="49" fillId="5" borderId="0" xfId="25" applyNumberFormat="1" applyFont="1" applyFill="1"/>
    <xf numFmtId="0" fontId="49" fillId="5" borderId="22" xfId="25" applyFont="1" applyFill="1" applyBorder="1"/>
    <xf numFmtId="0" fontId="49" fillId="5" borderId="20" xfId="25" applyFont="1" applyFill="1" applyBorder="1"/>
    <xf numFmtId="38" fontId="49" fillId="5" borderId="20" xfId="25" applyNumberFormat="1" applyFont="1" applyFill="1" applyBorder="1"/>
    <xf numFmtId="0" fontId="49" fillId="5" borderId="23" xfId="25" applyFont="1" applyFill="1" applyBorder="1"/>
    <xf numFmtId="0" fontId="53" fillId="5" borderId="0" xfId="25" applyFont="1" applyFill="1"/>
    <xf numFmtId="0" fontId="28" fillId="0" borderId="0" xfId="25" applyFont="1"/>
    <xf numFmtId="0" fontId="9" fillId="0" borderId="0" xfId="25" applyFont="1" applyAlignment="1">
      <alignment vertical="top" wrapText="1"/>
    </xf>
    <xf numFmtId="0" fontId="9" fillId="0" borderId="0" xfId="25" applyFont="1" applyAlignment="1">
      <alignment horizontal="center"/>
    </xf>
    <xf numFmtId="0" fontId="30" fillId="0" borderId="0" xfId="25" applyFont="1" applyAlignment="1">
      <alignment horizontal="left" vertical="top" wrapText="1"/>
    </xf>
    <xf numFmtId="0" fontId="40" fillId="0" borderId="0" xfId="25" applyFont="1" applyAlignment="1">
      <alignment horizontal="left"/>
    </xf>
    <xf numFmtId="0" fontId="9" fillId="3" borderId="2" xfId="25" applyFont="1" applyFill="1" applyBorder="1" applyAlignment="1">
      <alignment horizontal="left"/>
    </xf>
    <xf numFmtId="0" fontId="28" fillId="3" borderId="0" xfId="25" applyFont="1" applyFill="1"/>
    <xf numFmtId="0" fontId="28" fillId="3" borderId="19" xfId="25" applyFont="1" applyFill="1" applyBorder="1"/>
    <xf numFmtId="0" fontId="9" fillId="0" borderId="0" xfId="25" applyFont="1" applyAlignment="1">
      <alignment horizontal="left"/>
    </xf>
    <xf numFmtId="0" fontId="28" fillId="3" borderId="2" xfId="25" applyFont="1" applyFill="1" applyBorder="1"/>
    <xf numFmtId="0" fontId="13" fillId="0" borderId="0" xfId="25" applyFont="1" applyAlignment="1">
      <alignment horizontal="left"/>
    </xf>
    <xf numFmtId="0" fontId="13" fillId="3" borderId="2" xfId="25" applyFont="1" applyFill="1" applyBorder="1" applyAlignment="1">
      <alignment horizontal="left"/>
    </xf>
    <xf numFmtId="0" fontId="13" fillId="6" borderId="2" xfId="25" applyFont="1" applyFill="1" applyBorder="1" applyAlignment="1">
      <alignment horizontal="left"/>
    </xf>
    <xf numFmtId="0" fontId="47" fillId="6" borderId="19" xfId="25" applyFont="1" applyFill="1" applyBorder="1" applyAlignment="1">
      <alignment horizontal="center"/>
    </xf>
    <xf numFmtId="0" fontId="28" fillId="0" borderId="8" xfId="25" applyFont="1" applyBorder="1"/>
    <xf numFmtId="0" fontId="14" fillId="0" borderId="0" xfId="25" applyFont="1" applyAlignment="1">
      <alignment horizontal="left"/>
    </xf>
    <xf numFmtId="0" fontId="28" fillId="6" borderId="27" xfId="25" applyFont="1" applyFill="1" applyBorder="1"/>
    <xf numFmtId="0" fontId="28" fillId="6" borderId="8" xfId="25" applyFont="1" applyFill="1" applyBorder="1"/>
    <xf numFmtId="0" fontId="28" fillId="6" borderId="28" xfId="25" applyFont="1" applyFill="1" applyBorder="1"/>
    <xf numFmtId="0" fontId="28" fillId="0" borderId="0" xfId="25" applyFont="1" applyAlignment="1">
      <alignment horizontal="left" vertical="top" wrapText="1"/>
    </xf>
    <xf numFmtId="0" fontId="30" fillId="0" borderId="0" xfId="25" applyFont="1" applyAlignment="1">
      <alignment horizontal="left"/>
    </xf>
    <xf numFmtId="0" fontId="28" fillId="3" borderId="27" xfId="25" applyFont="1" applyFill="1" applyBorder="1"/>
    <xf numFmtId="166" fontId="30" fillId="9" borderId="8" xfId="27" applyNumberFormat="1" applyFont="1" applyFill="1" applyBorder="1" applyProtection="1"/>
    <xf numFmtId="166" fontId="30" fillId="9" borderId="28" xfId="27" applyNumberFormat="1" applyFont="1" applyFill="1" applyBorder="1" applyProtection="1"/>
    <xf numFmtId="0" fontId="14" fillId="0" borderId="0" xfId="25" applyFont="1" applyAlignment="1">
      <alignment horizontal="left" vertical="top"/>
    </xf>
    <xf numFmtId="0" fontId="28" fillId="0" borderId="0" xfId="25" applyFont="1" applyAlignment="1">
      <alignment horizontal="left" vertical="top"/>
    </xf>
    <xf numFmtId="0" fontId="14" fillId="0" borderId="0" xfId="25" applyFont="1" applyAlignment="1">
      <alignment horizontal="left" vertical="top" wrapText="1"/>
    </xf>
    <xf numFmtId="0" fontId="73" fillId="0" borderId="0" xfId="25" applyFont="1"/>
    <xf numFmtId="0" fontId="13" fillId="3" borderId="0" xfId="25" applyFont="1" applyFill="1" applyAlignment="1">
      <alignment horizontal="left"/>
    </xf>
    <xf numFmtId="0" fontId="13" fillId="3" borderId="19" xfId="25" applyFont="1" applyFill="1" applyBorder="1" applyAlignment="1">
      <alignment horizontal="left"/>
    </xf>
    <xf numFmtId="165" fontId="13" fillId="3" borderId="0" xfId="25" applyNumberFormat="1" applyFont="1" applyFill="1" applyAlignment="1">
      <alignment horizontal="left"/>
    </xf>
    <xf numFmtId="165" fontId="13" fillId="3" borderId="19" xfId="25" applyNumberFormat="1" applyFont="1" applyFill="1" applyBorder="1" applyAlignment="1">
      <alignment horizontal="left"/>
    </xf>
    <xf numFmtId="0" fontId="28" fillId="6" borderId="2" xfId="25" applyFont="1" applyFill="1" applyBorder="1"/>
    <xf numFmtId="0" fontId="21" fillId="0" borderId="0" xfId="25" applyFont="1" applyAlignment="1">
      <alignment vertical="top" wrapText="1"/>
    </xf>
    <xf numFmtId="0" fontId="23" fillId="0" borderId="0" xfId="25" applyFont="1" applyAlignment="1">
      <alignment vertical="top" wrapText="1"/>
    </xf>
    <xf numFmtId="0" fontId="21" fillId="0" borderId="0" xfId="25" applyFont="1" applyAlignment="1">
      <alignment vertical="top"/>
    </xf>
    <xf numFmtId="0" fontId="24" fillId="0" borderId="0" xfId="25" applyFont="1" applyAlignment="1">
      <alignment vertical="top"/>
    </xf>
    <xf numFmtId="0" fontId="23" fillId="0" borderId="0" xfId="25" applyFont="1" applyAlignment="1">
      <alignment horizontal="right" vertical="top" wrapText="1"/>
    </xf>
    <xf numFmtId="0" fontId="25" fillId="0" borderId="0" xfId="25" applyFont="1" applyAlignment="1">
      <alignment horizontal="left" vertical="top"/>
    </xf>
    <xf numFmtId="0" fontId="23" fillId="4" borderId="1" xfId="25" applyFont="1" applyFill="1" applyBorder="1" applyAlignment="1">
      <alignment vertical="top" wrapText="1"/>
    </xf>
    <xf numFmtId="0" fontId="21" fillId="0" borderId="0" xfId="0" applyFont="1" applyAlignment="1">
      <alignment vertical="top" wrapText="1"/>
    </xf>
    <xf numFmtId="0" fontId="28" fillId="0" borderId="7" xfId="25" applyFont="1" applyBorder="1" applyAlignment="1" applyProtection="1">
      <alignment vertical="top"/>
      <protection hidden="1"/>
    </xf>
    <xf numFmtId="0" fontId="28" fillId="0" borderId="14" xfId="25" applyFont="1" applyBorder="1" applyAlignment="1" applyProtection="1">
      <alignment vertical="top"/>
      <protection hidden="1"/>
    </xf>
    <xf numFmtId="0" fontId="9" fillId="0" borderId="0" xfId="25" applyFont="1" applyAlignment="1" applyProtection="1">
      <alignment horizontal="left"/>
      <protection hidden="1"/>
    </xf>
    <xf numFmtId="0" fontId="66" fillId="6" borderId="17" xfId="25" applyFont="1" applyFill="1" applyBorder="1" applyAlignment="1" applyProtection="1">
      <alignment vertical="center"/>
      <protection hidden="1"/>
    </xf>
    <xf numFmtId="0" fontId="66" fillId="6" borderId="20" xfId="25" applyFont="1" applyFill="1" applyBorder="1" applyAlignment="1" applyProtection="1">
      <alignment vertical="center"/>
      <protection hidden="1"/>
    </xf>
    <xf numFmtId="43" fontId="28" fillId="3" borderId="0" xfId="29" applyFont="1" applyFill="1" applyBorder="1" applyAlignment="1" applyProtection="1">
      <alignment vertical="top"/>
      <protection hidden="1"/>
    </xf>
    <xf numFmtId="164" fontId="28" fillId="9" borderId="0" xfId="29" applyNumberFormat="1" applyFont="1" applyFill="1" applyBorder="1" applyProtection="1">
      <protection hidden="1"/>
    </xf>
    <xf numFmtId="164" fontId="30" fillId="0" borderId="0" xfId="29" applyNumberFormat="1" applyFont="1" applyFill="1" applyBorder="1" applyProtection="1">
      <protection hidden="1"/>
    </xf>
    <xf numFmtId="164" fontId="30" fillId="0" borderId="24" xfId="29" applyNumberFormat="1" applyFont="1" applyFill="1" applyBorder="1" applyProtection="1">
      <protection hidden="1"/>
    </xf>
    <xf numFmtId="0" fontId="30" fillId="0" borderId="24" xfId="25" applyFont="1" applyBorder="1" applyAlignment="1" applyProtection="1">
      <alignment vertical="top"/>
      <protection hidden="1"/>
    </xf>
    <xf numFmtId="164" fontId="30" fillId="0" borderId="0" xfId="29" applyNumberFormat="1" applyFont="1" applyBorder="1" applyProtection="1">
      <protection hidden="1"/>
    </xf>
    <xf numFmtId="164" fontId="28" fillId="3" borderId="0" xfId="29" applyNumberFormat="1" applyFont="1" applyFill="1" applyBorder="1" applyAlignment="1" applyProtection="1">
      <alignment vertical="top"/>
      <protection hidden="1"/>
    </xf>
    <xf numFmtId="0" fontId="30" fillId="2" borderId="0" xfId="0" applyFont="1" applyFill="1" applyAlignment="1" applyProtection="1">
      <alignment horizontal="left" vertical="top"/>
      <protection locked="0" hidden="1"/>
    </xf>
    <xf numFmtId="0" fontId="45" fillId="0" borderId="0" xfId="25" applyFont="1" applyAlignment="1">
      <alignment horizontal="center"/>
    </xf>
    <xf numFmtId="0" fontId="21" fillId="0" borderId="6" xfId="25" applyFont="1" applyBorder="1" applyAlignment="1">
      <alignment horizontal="left" vertical="top" wrapText="1"/>
    </xf>
    <xf numFmtId="0" fontId="21" fillId="0" borderId="10" xfId="25" applyFont="1" applyBorder="1" applyAlignment="1">
      <alignment horizontal="left" vertical="top" wrapText="1"/>
    </xf>
    <xf numFmtId="0" fontId="21" fillId="0" borderId="11" xfId="25" applyFont="1" applyBorder="1" applyAlignment="1">
      <alignment horizontal="left" vertical="top" wrapText="1"/>
    </xf>
    <xf numFmtId="0" fontId="21" fillId="0" borderId="5" xfId="25" applyFont="1" applyBorder="1" applyAlignment="1">
      <alignment horizontal="left" vertical="top" wrapText="1"/>
    </xf>
    <xf numFmtId="0" fontId="21" fillId="0" borderId="1" xfId="25" applyFont="1" applyBorder="1" applyAlignment="1">
      <alignment horizontal="left" vertical="top" wrapText="1"/>
    </xf>
    <xf numFmtId="0" fontId="21" fillId="0" borderId="12" xfId="25" applyFont="1" applyBorder="1" applyAlignment="1">
      <alignment horizontal="left" vertical="top" wrapText="1"/>
    </xf>
    <xf numFmtId="0" fontId="13" fillId="0" borderId="0" xfId="25" applyFont="1" applyAlignment="1" applyProtection="1">
      <alignment horizontal="left" vertical="top"/>
      <protection hidden="1"/>
    </xf>
    <xf numFmtId="0" fontId="28" fillId="0" borderId="0" xfId="25" applyFont="1" applyAlignment="1" applyProtection="1">
      <alignment horizontal="left" vertical="top"/>
      <protection hidden="1"/>
    </xf>
    <xf numFmtId="0" fontId="34" fillId="0" borderId="15" xfId="25" applyFont="1" applyBorder="1" applyAlignment="1" applyProtection="1">
      <alignment horizontal="left" vertical="top" wrapText="1"/>
      <protection hidden="1"/>
    </xf>
    <xf numFmtId="0" fontId="34" fillId="0" borderId="0" xfId="25" applyFont="1" applyAlignment="1" applyProtection="1">
      <alignment horizontal="left" vertical="top" wrapText="1"/>
      <protection hidden="1"/>
    </xf>
    <xf numFmtId="0" fontId="34" fillId="0" borderId="24" xfId="25" applyFont="1" applyBorder="1" applyAlignment="1" applyProtection="1">
      <alignment horizontal="left" vertical="top" wrapText="1"/>
      <protection hidden="1"/>
    </xf>
    <xf numFmtId="0" fontId="37" fillId="0" borderId="4" xfId="25" applyFont="1" applyBorder="1" applyAlignment="1" applyProtection="1">
      <alignment horizontal="left"/>
      <protection hidden="1"/>
    </xf>
    <xf numFmtId="0" fontId="37" fillId="0" borderId="0" xfId="25" applyFont="1" applyAlignment="1" applyProtection="1">
      <alignment horizontal="left"/>
      <protection hidden="1"/>
    </xf>
    <xf numFmtId="0" fontId="37" fillId="0" borderId="24" xfId="25" applyFont="1" applyBorder="1" applyAlignment="1" applyProtection="1">
      <alignment horizontal="left"/>
      <protection hidden="1"/>
    </xf>
    <xf numFmtId="0" fontId="37" fillId="0" borderId="0" xfId="25" applyFont="1" applyAlignment="1" applyProtection="1">
      <alignment horizontal="left" vertical="top"/>
      <protection hidden="1"/>
    </xf>
    <xf numFmtId="166" fontId="69" fillId="0" borderId="0" xfId="25" applyNumberFormat="1" applyFont="1" applyAlignment="1" applyProtection="1">
      <alignment horizontal="left"/>
      <protection hidden="1"/>
    </xf>
    <xf numFmtId="0" fontId="29" fillId="0" borderId="9" xfId="25" applyFont="1" applyBorder="1" applyAlignment="1" applyProtection="1">
      <alignment horizontal="center" vertical="top"/>
      <protection hidden="1"/>
    </xf>
    <xf numFmtId="0" fontId="29" fillId="0" borderId="14" xfId="25" applyFont="1" applyBorder="1" applyAlignment="1" applyProtection="1">
      <alignment horizontal="center" vertical="top"/>
      <protection hidden="1"/>
    </xf>
    <xf numFmtId="166" fontId="13" fillId="0" borderId="0" xfId="25" applyNumberFormat="1" applyFont="1" applyAlignment="1" applyProtection="1">
      <alignment horizontal="left"/>
      <protection hidden="1"/>
    </xf>
    <xf numFmtId="0" fontId="13" fillId="0" borderId="0" xfId="25" applyFont="1" applyAlignment="1" applyProtection="1">
      <alignment horizontal="center"/>
      <protection hidden="1"/>
    </xf>
    <xf numFmtId="166" fontId="43" fillId="0" borderId="0" xfId="25" applyNumberFormat="1" applyFont="1" applyAlignment="1" applyProtection="1">
      <alignment horizontal="left" wrapText="1"/>
      <protection hidden="1"/>
    </xf>
    <xf numFmtId="166" fontId="38" fillId="0" borderId="0" xfId="25" applyNumberFormat="1" applyFont="1" applyAlignment="1" applyProtection="1">
      <alignment horizontal="left"/>
      <protection hidden="1"/>
    </xf>
    <xf numFmtId="166" fontId="33" fillId="0" borderId="15" xfId="25" applyNumberFormat="1" applyFont="1" applyBorder="1" applyAlignment="1" applyProtection="1">
      <alignment horizontal="left"/>
      <protection hidden="1"/>
    </xf>
    <xf numFmtId="166" fontId="33" fillId="0" borderId="0" xfId="25" applyNumberFormat="1" applyFont="1" applyAlignment="1" applyProtection="1">
      <alignment horizontal="left"/>
      <protection hidden="1"/>
    </xf>
    <xf numFmtId="166" fontId="32" fillId="0" borderId="0" xfId="25" applyNumberFormat="1" applyFont="1" applyAlignment="1" applyProtection="1">
      <alignment horizontal="left"/>
      <protection hidden="1"/>
    </xf>
    <xf numFmtId="0" fontId="33" fillId="0" borderId="15" xfId="25" applyFont="1" applyBorder="1" applyAlignment="1" applyProtection="1">
      <alignment horizontal="left"/>
      <protection hidden="1"/>
    </xf>
    <xf numFmtId="0" fontId="33" fillId="0" borderId="0" xfId="25" applyFont="1" applyAlignment="1" applyProtection="1">
      <alignment horizontal="left"/>
      <protection hidden="1"/>
    </xf>
    <xf numFmtId="0" fontId="66" fillId="6" borderId="16" xfId="25" applyFont="1" applyFill="1" applyBorder="1" applyAlignment="1" applyProtection="1">
      <alignment horizontal="center" vertical="center"/>
      <protection hidden="1"/>
    </xf>
    <xf numFmtId="0" fontId="66" fillId="6" borderId="17" xfId="25" applyFont="1" applyFill="1" applyBorder="1" applyAlignment="1" applyProtection="1">
      <alignment horizontal="center" vertical="center"/>
      <protection hidden="1"/>
    </xf>
    <xf numFmtId="0" fontId="66" fillId="6" borderId="22" xfId="25" applyFont="1" applyFill="1" applyBorder="1" applyAlignment="1" applyProtection="1">
      <alignment horizontal="center" vertical="center"/>
      <protection hidden="1"/>
    </xf>
    <xf numFmtId="0" fontId="66" fillId="6" borderId="20" xfId="25" applyFont="1" applyFill="1" applyBorder="1" applyAlignment="1" applyProtection="1">
      <alignment horizontal="center" vertical="center"/>
      <protection hidden="1"/>
    </xf>
    <xf numFmtId="0" fontId="45" fillId="0" borderId="0" xfId="25" applyFont="1" applyAlignment="1" applyProtection="1">
      <alignment horizontal="left" vertical="top"/>
      <protection hidden="1"/>
    </xf>
    <xf numFmtId="166" fontId="33" fillId="0" borderId="15" xfId="25" applyNumberFormat="1" applyFont="1" applyBorder="1" applyProtection="1">
      <protection hidden="1"/>
    </xf>
    <xf numFmtId="166" fontId="33" fillId="0" borderId="0" xfId="25" applyNumberFormat="1" applyFont="1" applyProtection="1">
      <protection hidden="1"/>
    </xf>
    <xf numFmtId="0" fontId="26" fillId="0" borderId="0" xfId="25" applyFont="1" applyAlignment="1" applyProtection="1">
      <alignment horizontal="center" vertical="top" wrapText="1"/>
      <protection hidden="1"/>
    </xf>
    <xf numFmtId="0" fontId="29" fillId="0" borderId="0" xfId="25" applyFont="1" applyAlignment="1" applyProtection="1">
      <alignment horizontal="left" vertical="center" wrapText="1"/>
      <protection hidden="1"/>
    </xf>
    <xf numFmtId="0" fontId="9" fillId="0" borderId="0" xfId="25" applyFont="1" applyAlignment="1" applyProtection="1">
      <alignment horizontal="left" vertical="top"/>
      <protection hidden="1"/>
    </xf>
    <xf numFmtId="0" fontId="30" fillId="2" borderId="0" xfId="25" applyFont="1" applyFill="1" applyAlignment="1" applyProtection="1">
      <alignment horizontal="left" vertical="top"/>
      <protection locked="0" hidden="1"/>
    </xf>
    <xf numFmtId="49" fontId="30" fillId="2" borderId="0" xfId="29" applyNumberFormat="1" applyFont="1" applyFill="1" applyBorder="1" applyAlignment="1" applyProtection="1">
      <alignment horizontal="left"/>
      <protection locked="0" hidden="1"/>
    </xf>
    <xf numFmtId="165" fontId="30" fillId="2" borderId="0" xfId="0" quotePrefix="1" applyNumberFormat="1" applyFont="1" applyFill="1" applyAlignment="1" applyProtection="1">
      <alignment horizontal="left" vertical="top"/>
      <protection locked="0" hidden="1"/>
    </xf>
    <xf numFmtId="165" fontId="30" fillId="0" borderId="0" xfId="25" quotePrefix="1" applyNumberFormat="1" applyFont="1" applyAlignment="1" applyProtection="1">
      <alignment horizontal="left" vertical="top"/>
      <protection hidden="1"/>
    </xf>
    <xf numFmtId="0" fontId="32" fillId="3" borderId="0" xfId="25" applyFont="1" applyFill="1" applyAlignment="1" applyProtection="1">
      <alignment horizontal="left"/>
      <protection hidden="1"/>
    </xf>
    <xf numFmtId="0" fontId="28" fillId="0" borderId="0" xfId="25" applyFont="1" applyAlignment="1">
      <alignment horizontal="left" vertical="top" wrapText="1"/>
    </xf>
    <xf numFmtId="165" fontId="32" fillId="6" borderId="16" xfId="25" quotePrefix="1" applyNumberFormat="1" applyFont="1" applyFill="1" applyBorder="1" applyAlignment="1" applyProtection="1">
      <alignment horizontal="center" vertical="center"/>
      <protection hidden="1"/>
    </xf>
    <xf numFmtId="165" fontId="32" fillId="6" borderId="17" xfId="25" quotePrefix="1" applyNumberFormat="1" applyFont="1" applyFill="1" applyBorder="1" applyAlignment="1" applyProtection="1">
      <alignment horizontal="center" vertical="center"/>
      <protection hidden="1"/>
    </xf>
    <xf numFmtId="165" fontId="32" fillId="6" borderId="18" xfId="25" quotePrefix="1" applyNumberFormat="1" applyFont="1" applyFill="1" applyBorder="1" applyAlignment="1" applyProtection="1">
      <alignment horizontal="center" vertical="center"/>
      <protection hidden="1"/>
    </xf>
    <xf numFmtId="165" fontId="32" fillId="6" borderId="2" xfId="25" quotePrefix="1" applyNumberFormat="1" applyFont="1" applyFill="1" applyBorder="1" applyAlignment="1" applyProtection="1">
      <alignment horizontal="center" vertical="center"/>
      <protection hidden="1"/>
    </xf>
    <xf numFmtId="165" fontId="32" fillId="6" borderId="0" xfId="25" quotePrefix="1" applyNumberFormat="1" applyFont="1" applyFill="1" applyAlignment="1" applyProtection="1">
      <alignment horizontal="center" vertical="center"/>
      <protection hidden="1"/>
    </xf>
    <xf numFmtId="165" fontId="32" fillId="6" borderId="19" xfId="25" quotePrefix="1" applyNumberFormat="1" applyFont="1" applyFill="1" applyBorder="1" applyAlignment="1" applyProtection="1">
      <alignment horizontal="center" vertical="center"/>
      <protection hidden="1"/>
    </xf>
    <xf numFmtId="165" fontId="13" fillId="0" borderId="0" xfId="25" applyNumberFormat="1" applyFont="1" applyAlignment="1">
      <alignment horizontal="left"/>
    </xf>
    <xf numFmtId="0" fontId="13" fillId="0" borderId="0" xfId="25" applyFont="1" applyAlignment="1">
      <alignment horizontal="left"/>
    </xf>
    <xf numFmtId="0" fontId="47" fillId="0" borderId="0" xfId="25" applyFont="1" applyAlignment="1">
      <alignment horizontal="center" wrapText="1"/>
    </xf>
    <xf numFmtId="0" fontId="47" fillId="0" borderId="0" xfId="25" applyFont="1" applyAlignment="1">
      <alignment horizontal="center"/>
    </xf>
    <xf numFmtId="0" fontId="28" fillId="0" borderId="0" xfId="25" applyFont="1" applyAlignment="1">
      <alignment horizontal="center" vertical="center" wrapText="1"/>
    </xf>
    <xf numFmtId="0" fontId="46" fillId="0" borderId="0" xfId="25" applyFont="1" applyAlignment="1">
      <alignment horizontal="left" vertical="top" wrapText="1"/>
    </xf>
    <xf numFmtId="0" fontId="13" fillId="0" borderId="0" xfId="25" applyFont="1" applyAlignment="1">
      <alignment horizontal="center" vertical="top" wrapText="1"/>
    </xf>
    <xf numFmtId="0" fontId="13" fillId="0" borderId="0" xfId="25" applyFont="1" applyAlignment="1">
      <alignment horizontal="left" vertical="top" wrapText="1"/>
    </xf>
    <xf numFmtId="0" fontId="51" fillId="5" borderId="0" xfId="25" applyFont="1" applyFill="1" applyAlignment="1">
      <alignment horizontal="left"/>
    </xf>
    <xf numFmtId="0" fontId="50" fillId="5" borderId="0" xfId="25" applyFont="1" applyFill="1" applyAlignment="1">
      <alignment horizontal="center"/>
    </xf>
    <xf numFmtId="0" fontId="50" fillId="0" borderId="0" xfId="25" applyFont="1" applyAlignment="1">
      <alignment horizontal="center"/>
    </xf>
    <xf numFmtId="0" fontId="57" fillId="0" borderId="1" xfId="28" applyFont="1" applyBorder="1" applyAlignment="1">
      <alignment horizontal="center" vertical="top" wrapText="1"/>
    </xf>
    <xf numFmtId="0" fontId="57" fillId="0" borderId="1" xfId="28" applyFont="1" applyBorder="1" applyAlignment="1">
      <alignment horizontal="center" vertical="top"/>
    </xf>
    <xf numFmtId="0" fontId="57" fillId="0" borderId="0" xfId="28" applyFont="1" applyAlignment="1">
      <alignment horizontal="left" vertical="top"/>
    </xf>
    <xf numFmtId="0" fontId="20" fillId="7" borderId="0" xfId="28" applyFont="1" applyFill="1" applyAlignment="1">
      <alignment horizontal="left"/>
    </xf>
    <xf numFmtId="0" fontId="57" fillId="0" borderId="1" xfId="28" applyFont="1" applyBorder="1" applyAlignment="1">
      <alignment horizontal="left" vertical="top"/>
    </xf>
    <xf numFmtId="0" fontId="57" fillId="0" borderId="10" xfId="28" applyFont="1" applyBorder="1" applyAlignment="1">
      <alignment horizontal="center" vertical="top" wrapText="1"/>
    </xf>
    <xf numFmtId="0" fontId="54" fillId="6" borderId="0" xfId="28" applyFont="1" applyFill="1" applyAlignment="1">
      <alignment horizontal="left"/>
    </xf>
    <xf numFmtId="0" fontId="11" fillId="0" borderId="0" xfId="28" applyFont="1" applyAlignment="1">
      <alignment horizontal="left" vertical="top" wrapText="1"/>
    </xf>
    <xf numFmtId="0" fontId="56" fillId="2" borderId="0" xfId="28" applyFont="1" applyFill="1" applyAlignment="1">
      <alignment horizontal="left" vertical="top" wrapText="1"/>
    </xf>
    <xf numFmtId="166" fontId="69" fillId="0" borderId="0" xfId="25" applyNumberFormat="1" applyFont="1" applyAlignment="1" applyProtection="1">
      <protection hidden="1"/>
    </xf>
  </cellXfs>
  <cellStyles count="33">
    <cellStyle name="Comma" xfId="29" builtinId="3"/>
    <cellStyle name="Comma [0]" xfId="23" builtinId="6"/>
    <cellStyle name="Comma 10" xfId="20" xr:uid="{6A089904-6B14-4111-B349-9DE0B5446F93}"/>
    <cellStyle name="Comma 2" xfId="4" xr:uid="{00000000-0005-0000-0000-000002000000}"/>
    <cellStyle name="Comma 2 11" xfId="2" xr:uid="{00000000-0005-0000-0000-000003000000}"/>
    <cellStyle name="Comma 2 2" xfId="6" xr:uid="{00000000-0005-0000-0000-000004000000}"/>
    <cellStyle name="Comma 2 3" xfId="18" xr:uid="{D98932E0-73A5-45AD-BE72-5C0729B7CF95}"/>
    <cellStyle name="Comma 3" xfId="15" xr:uid="{BBA50994-5508-4416-AD63-FFE3C2AB23D1}"/>
    <cellStyle name="Comma 4" xfId="21" xr:uid="{A74A35F9-3340-4ED1-8CEF-905D2164022C}"/>
    <cellStyle name="Comma 5" xfId="26" xr:uid="{E60024AD-7833-43C4-938E-33042A2942E8}"/>
    <cellStyle name="Currency" xfId="30" builtinId="4"/>
    <cellStyle name="Currency [0]" xfId="24" builtinId="7"/>
    <cellStyle name="Currency 2" xfId="19" xr:uid="{ADD006C4-FE3A-4987-ABE8-C228E8401236}"/>
    <cellStyle name="Currency 3" xfId="16" xr:uid="{4B7CC780-979C-43DE-AA05-A963E90A8BB7}"/>
    <cellStyle name="Currency 4" xfId="27" xr:uid="{D6E0A79F-CF59-4EA8-A2FF-5A548B3C3D7C}"/>
    <cellStyle name="Currency 5" xfId="32" xr:uid="{F0EEBCA4-6E07-4BDA-AF67-981118947BF0}"/>
    <cellStyle name="Normal" xfId="0" builtinId="0"/>
    <cellStyle name="Normal 10" xfId="31" xr:uid="{73D5C831-E650-41FA-874F-BABC5808D1A3}"/>
    <cellStyle name="Normal 2" xfId="1" xr:uid="{00000000-0005-0000-0000-000007000000}"/>
    <cellStyle name="Normal 2 2" xfId="17" xr:uid="{2C975A9D-F4C6-4A66-ACCC-655839BE8755}"/>
    <cellStyle name="Normal 2 3" xfId="28" xr:uid="{C96CF63A-277B-4579-B7C1-8733D83898B0}"/>
    <cellStyle name="Normal 3" xfId="3" xr:uid="{00000000-0005-0000-0000-000008000000}"/>
    <cellStyle name="Normal 3 2" xfId="5" xr:uid="{00000000-0005-0000-0000-000009000000}"/>
    <cellStyle name="Normal 4" xfId="7" xr:uid="{B2CAF324-7F9E-4A23-8367-40EADB3174A0}"/>
    <cellStyle name="Normal 4 2" xfId="9" xr:uid="{1A930034-9390-45D2-8F86-E1DFC8BC034D}"/>
    <cellStyle name="Normal 4 2 2" xfId="22" xr:uid="{D52B8624-BBF6-43A3-9ECF-C85E74EBF8EE}"/>
    <cellStyle name="Normal 5" xfId="8" xr:uid="{4CCEACC9-632D-4AE7-8338-23E87789AC66}"/>
    <cellStyle name="Normal 5 2" xfId="11" xr:uid="{27DA1491-02D8-491A-9ED0-C1AD4A3F5656}"/>
    <cellStyle name="Normal 6" xfId="10" xr:uid="{20305BE3-EAB7-4F73-A9AF-2C3859B8F242}"/>
    <cellStyle name="Normal 6 2" xfId="14" xr:uid="{4023299A-FDCA-41D5-A2D6-F4AA8627D20D}"/>
    <cellStyle name="Normal 7" xfId="12" xr:uid="{A2E0FEB6-5CAB-4736-857F-48857910777F}"/>
    <cellStyle name="Normal 8" xfId="25" xr:uid="{F9C50AC3-A08A-49A6-ACE5-2C7E734F0F67}"/>
    <cellStyle name="Normal 9" xfId="13" xr:uid="{A343E8CB-36B8-439B-A46D-6289D8519B61}"/>
  </cellStyles>
  <dxfs count="7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006100"/>
      </font>
      <fill>
        <patternFill>
          <bgColor rgb="FFC6EFCE"/>
        </patternFill>
      </fill>
    </dxf>
    <dxf>
      <font>
        <b/>
        <i val="0"/>
        <color rgb="FF006100"/>
      </font>
      <fill>
        <patternFill>
          <bgColor rgb="FFC6EFCE"/>
        </patternFill>
      </fill>
    </dxf>
    <dxf>
      <font>
        <b/>
        <i val="0"/>
        <color rgb="FF006100"/>
      </font>
      <fill>
        <patternFill>
          <bgColor rgb="FFC6EFCE"/>
        </patternFill>
      </fill>
    </dxf>
    <dxf>
      <font>
        <color rgb="FF9C0006"/>
      </font>
      <fill>
        <patternFill>
          <bgColor rgb="FFFFC7CE"/>
        </patternFill>
      </fill>
    </dxf>
    <dxf>
      <fill>
        <patternFill>
          <bgColor rgb="FFFFC7CE"/>
        </patternFill>
      </fill>
    </dxf>
    <dxf>
      <font>
        <b/>
        <i val="0"/>
      </font>
    </dxf>
    <dxf>
      <font>
        <b/>
        <i val="0"/>
        <color rgb="FFFF0000"/>
      </font>
      <fill>
        <patternFill>
          <bgColor rgb="FFF4B084"/>
        </patternFill>
      </fill>
    </dxf>
    <dxf>
      <font>
        <b/>
        <i val="0"/>
        <color rgb="FFFF0000"/>
      </font>
      <fill>
        <patternFill>
          <bgColor rgb="FFF4B084"/>
        </patternFill>
      </fill>
    </dxf>
    <dxf>
      <font>
        <b/>
        <i val="0"/>
        <color rgb="FFFF0000"/>
      </font>
      <fill>
        <patternFill>
          <bgColor rgb="FFF4B084"/>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b/>
        <i val="0"/>
        <color rgb="FFFF0000"/>
      </font>
      <fill>
        <patternFill>
          <bgColor rgb="FFF8CBAD"/>
        </patternFill>
      </fill>
    </dxf>
    <dxf>
      <font>
        <b/>
        <i val="0"/>
        <color rgb="FFFF0000"/>
      </font>
      <fill>
        <patternFill>
          <bgColor rgb="FFF4B084"/>
        </patternFill>
      </fill>
    </dxf>
    <dxf>
      <font>
        <b/>
        <i val="0"/>
        <color rgb="FFFF0000"/>
      </font>
      <fill>
        <patternFill>
          <bgColor rgb="FFF4B084"/>
        </patternFill>
      </fill>
    </dxf>
    <dxf>
      <font>
        <b/>
        <i val="0"/>
        <color rgb="FFFF0000"/>
      </font>
      <fill>
        <patternFill patternType="solid">
          <bgColor rgb="FFF4B084"/>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numFmt numFmtId="0" formatCode="General"/>
      <fill>
        <patternFill>
          <bgColor rgb="FFF4B084"/>
        </patternFill>
      </fill>
    </dxf>
    <dxf>
      <font>
        <b/>
        <i val="0"/>
        <color rgb="FFFF0000"/>
      </font>
      <fill>
        <patternFill>
          <bgColor rgb="FFF8CBAD"/>
        </patternFill>
      </fill>
    </dxf>
    <dxf>
      <font>
        <b/>
        <i val="0"/>
        <color rgb="FFFF0000"/>
      </font>
      <numFmt numFmtId="0" formatCode="General"/>
      <fill>
        <patternFill>
          <bgColor rgb="FFF4B084"/>
        </patternFill>
      </fill>
    </dxf>
    <dxf>
      <font>
        <b/>
        <i val="0"/>
        <color rgb="FFFF0000"/>
      </font>
      <fill>
        <patternFill>
          <bgColor rgb="FFFABF8F"/>
        </patternFill>
      </fill>
    </dxf>
    <dxf>
      <font>
        <b/>
        <i val="0"/>
        <color rgb="FFFF0000"/>
      </font>
      <fill>
        <patternFill>
          <bgColor rgb="FFF4B084"/>
        </patternFill>
      </fill>
    </dxf>
    <dxf>
      <font>
        <b/>
        <i val="0"/>
        <color rgb="FFFF0000"/>
      </font>
      <fill>
        <patternFill>
          <bgColor theme="9" tint="0.39994506668294322"/>
        </patternFill>
      </fill>
    </dxf>
    <dxf>
      <font>
        <b/>
        <i val="0"/>
        <color rgb="FFFF0000"/>
      </font>
      <fill>
        <patternFill>
          <bgColor rgb="FFF4B084"/>
        </patternFill>
      </fill>
    </dxf>
    <dxf>
      <font>
        <b/>
        <i val="0"/>
        <color rgb="FFFF0000"/>
      </font>
      <fill>
        <patternFill>
          <bgColor rgb="FFF4B084"/>
        </patternFill>
      </fill>
    </dxf>
    <dxf>
      <font>
        <b/>
        <i val="0"/>
        <color rgb="FFFF0000"/>
      </font>
      <fill>
        <patternFill>
          <bgColor rgb="FFF4B084"/>
        </patternFill>
      </fill>
    </dxf>
    <dxf>
      <font>
        <b/>
        <i val="0"/>
        <color rgb="FFFF0000"/>
      </font>
      <fill>
        <patternFill>
          <bgColor rgb="FFFABF8F"/>
        </patternFill>
      </fill>
    </dxf>
    <dxf>
      <font>
        <b/>
        <i val="0"/>
        <color rgb="FFFF0000"/>
      </font>
      <fill>
        <patternFill>
          <bgColor rgb="FFF8CBAD"/>
        </patternFill>
      </fill>
    </dxf>
    <dxf>
      <font>
        <b/>
        <i val="0"/>
        <color rgb="FFFF0000"/>
      </font>
      <numFmt numFmtId="0" formatCode="General"/>
      <fill>
        <patternFill>
          <bgColor rgb="FFFABF8F"/>
        </patternFill>
      </fill>
    </dxf>
    <dxf>
      <font>
        <b/>
        <i val="0"/>
        <color rgb="FFFF0000"/>
      </font>
      <fill>
        <patternFill>
          <bgColor rgb="FFFABF8F"/>
        </patternFill>
      </fill>
    </dxf>
    <dxf>
      <font>
        <b/>
        <i val="0"/>
        <color rgb="FFFF0000"/>
      </font>
      <fill>
        <patternFill>
          <bgColor rgb="FFF4B084"/>
        </patternFill>
      </fill>
    </dxf>
  </dxfs>
  <tableStyles count="0" defaultTableStyle="TableStyleMedium9" defaultPivotStyle="PivotStyleLight16"/>
  <colors>
    <mruColors>
      <color rgb="FFF8CBAD"/>
      <color rgb="FFF4B084"/>
      <color rgb="FFFABF8F"/>
      <color rgb="FF007E39"/>
      <color rgb="FFDEFFFF"/>
      <color rgb="FFCCECFF"/>
      <color rgb="FFFFFF99"/>
      <color rgb="FFFFCC99"/>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SHPNC\Health\GASB%207475%20Study\05032017%20Files\GASB7475-MAP--withUpdates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L"/>
      <sheetName val="GASB67 Exhibits"/>
      <sheetName val="Adjust"/>
      <sheetName val="Import"/>
      <sheetName val="BM_GASB"/>
      <sheetName val="BM_GASBExhibits"/>
      <sheetName val="BM_Adjust"/>
      <sheetName val="Assets"/>
      <sheetName val="TPL_Adjust"/>
      <sheetName val="NPLExpense"/>
      <sheetName val="QuickChecks"/>
      <sheetName val="Deferred Amounts Exhibits"/>
      <sheetName val="InOutFlow"/>
      <sheetName val="GASB68 Exhibits"/>
      <sheetName val="OneERView"/>
      <sheetName val="ER_Input"/>
      <sheetName val="ER_Allocation"/>
      <sheetName val="ER_ChangeProportion"/>
      <sheetName val="ER_ShareContributions"/>
      <sheetName val="ER_AllocationofChanges"/>
      <sheetName val="ER_Schedule1"/>
      <sheetName val="ER_Schedule2"/>
      <sheetName val="ER_NPLExpense"/>
      <sheetName val="ER_DATA"/>
      <sheetName val="Buffer"/>
      <sheetName val="Template"/>
      <sheetName val="FullPlan"/>
      <sheetName val="DeveloperInfo"/>
      <sheetName val="GASB67_Exhibits"/>
      <sheetName val="Deferred_Amounts_Exhibits"/>
      <sheetName val="GASB68_Exhibits"/>
    </sheetNames>
    <sheetDataSet>
      <sheetData sheetId="0">
        <row r="43">
          <cell r="C43">
            <v>0.5</v>
          </cell>
        </row>
      </sheetData>
      <sheetData sheetId="1"/>
      <sheetData sheetId="2">
        <row r="102">
          <cell r="G102">
            <v>0</v>
          </cell>
          <cell r="H102">
            <v>0</v>
          </cell>
        </row>
        <row r="195">
          <cell r="G195">
            <v>1</v>
          </cell>
          <cell r="H195">
            <v>1</v>
          </cell>
          <cell r="I195">
            <v>1</v>
          </cell>
          <cell r="J195">
            <v>1</v>
          </cell>
          <cell r="K195">
            <v>1</v>
          </cell>
          <cell r="L195">
            <v>1</v>
          </cell>
        </row>
        <row r="197">
          <cell r="G197">
            <v>1.0015833333333333</v>
          </cell>
          <cell r="I197">
            <v>1.0011874999999999</v>
          </cell>
          <cell r="J197">
            <v>1.0011874999999999</v>
          </cell>
          <cell r="K197">
            <v>1.0016041666666666</v>
          </cell>
          <cell r="L197">
            <v>1.0007708333333334</v>
          </cell>
        </row>
        <row r="199">
          <cell r="G199">
            <v>1</v>
          </cell>
          <cell r="H199">
            <v>1</v>
          </cell>
          <cell r="K199">
            <v>1</v>
          </cell>
          <cell r="L199">
            <v>1</v>
          </cell>
        </row>
        <row r="200">
          <cell r="G200">
            <v>0</v>
          </cell>
          <cell r="H200">
            <v>0</v>
          </cell>
          <cell r="K200">
            <v>0</v>
          </cell>
          <cell r="L200">
            <v>0</v>
          </cell>
        </row>
      </sheetData>
      <sheetData sheetId="3"/>
      <sheetData sheetId="4"/>
      <sheetData sheetId="5"/>
      <sheetData sheetId="6"/>
      <sheetData sheetId="7"/>
      <sheetData sheetId="8"/>
      <sheetData sheetId="9"/>
      <sheetData sheetId="10"/>
      <sheetData sheetId="11"/>
      <sheetData sheetId="12"/>
      <sheetData sheetId="13"/>
      <sheetData sheetId="14"/>
      <sheetData sheetId="15">
        <row r="16">
          <cell r="B16">
            <v>10200</v>
          </cell>
          <cell r="C16" t="str">
            <v>North Carolina Education Lottery</v>
          </cell>
          <cell r="D16">
            <v>13140078.810000001</v>
          </cell>
          <cell r="E16">
            <v>14107712.330000008</v>
          </cell>
          <cell r="F16">
            <v>117258395.09909993</v>
          </cell>
          <cell r="G16">
            <v>158330013.72638756</v>
          </cell>
          <cell r="M16">
            <v>838417.64999999991</v>
          </cell>
          <cell r="R16" t="str">
            <v>TRUE</v>
          </cell>
          <cell r="V16">
            <v>16</v>
          </cell>
        </row>
        <row r="17">
          <cell r="B17" t="str">
            <v>SPA</v>
          </cell>
          <cell r="C17" t="str">
            <v>NC State Ports Authority (subset of DOT)</v>
          </cell>
          <cell r="D17">
            <v>9908200.6700000055</v>
          </cell>
          <cell r="E17">
            <v>11585996.839999992</v>
          </cell>
          <cell r="F17">
            <v>73579293.954100028</v>
          </cell>
          <cell r="G17">
            <v>103182162.23689999</v>
          </cell>
          <cell r="M17">
            <v>690060.76502732246</v>
          </cell>
          <cell r="V17">
            <v>17</v>
          </cell>
        </row>
        <row r="18">
          <cell r="B18" t="str">
            <v>GTPA</v>
          </cell>
          <cell r="C18" t="str">
            <v>NC Global TransPark Authority (subset of DOT)</v>
          </cell>
          <cell r="D18">
            <v>381770.5</v>
          </cell>
          <cell r="E18">
            <v>413152.68</v>
          </cell>
          <cell r="F18">
            <v>2135270.6086999997</v>
          </cell>
          <cell r="G18">
            <v>2592522.6902000001</v>
          </cell>
          <cell r="M18">
            <v>25039.650273224044</v>
          </cell>
          <cell r="V18">
            <v>18</v>
          </cell>
        </row>
        <row r="19">
          <cell r="B19" t="str">
            <v>SEAA</v>
          </cell>
          <cell r="C19" t="str">
            <v>State Education Assistance Authority (subset of UNC General Administration)</v>
          </cell>
          <cell r="D19">
            <v>1736323.6300000001</v>
          </cell>
          <cell r="E19">
            <v>1806684.4100000004</v>
          </cell>
          <cell r="F19">
            <v>12895805.5305</v>
          </cell>
          <cell r="G19">
            <v>16489783.240600001</v>
          </cell>
          <cell r="M19">
            <v>114494.60109289618</v>
          </cell>
          <cell r="V19">
            <v>19</v>
          </cell>
        </row>
        <row r="20">
          <cell r="B20" t="str">
            <v>SHP</v>
          </cell>
          <cell r="C20" t="str">
            <v>State Health Plan (subset of Department of Treasurer)</v>
          </cell>
          <cell r="D20">
            <v>1877198.62</v>
          </cell>
          <cell r="E20">
            <v>2028909.9300000002</v>
          </cell>
          <cell r="F20">
            <v>16332188.791200001</v>
          </cell>
          <cell r="G20">
            <v>21766640.335700005</v>
          </cell>
          <cell r="M20">
            <v>153883.10382513664</v>
          </cell>
          <cell r="V20">
            <v>20</v>
          </cell>
        </row>
        <row r="21">
          <cell r="B21">
            <v>10400</v>
          </cell>
          <cell r="C21" t="str">
            <v>Department Of Justice</v>
          </cell>
          <cell r="D21">
            <v>45032680.989999987</v>
          </cell>
          <cell r="E21">
            <v>46652416.75000006</v>
          </cell>
          <cell r="F21">
            <v>346712388.41399986</v>
          </cell>
          <cell r="G21">
            <v>461834540.907691</v>
          </cell>
          <cell r="M21">
            <v>2712836.9099999992</v>
          </cell>
          <cell r="V21">
            <v>21</v>
          </cell>
        </row>
        <row r="22">
          <cell r="B22">
            <v>10500</v>
          </cell>
          <cell r="C22" t="str">
            <v>State Auditor</v>
          </cell>
          <cell r="D22">
            <v>9913585.9800000004</v>
          </cell>
          <cell r="E22">
            <v>9868361.1599999983</v>
          </cell>
          <cell r="F22">
            <v>80315788.587900028</v>
          </cell>
          <cell r="G22">
            <v>104202614.37525001</v>
          </cell>
          <cell r="M22">
            <v>596251.93000000005</v>
          </cell>
          <cell r="V22">
            <v>22</v>
          </cell>
        </row>
        <row r="23">
          <cell r="B23">
            <v>10700</v>
          </cell>
          <cell r="C23" t="str">
            <v>Department Of Cultural Resources</v>
          </cell>
          <cell r="D23">
            <v>29104363.569999993</v>
          </cell>
          <cell r="E23">
            <v>66506369.379999906</v>
          </cell>
          <cell r="F23">
            <v>202614613.91110012</v>
          </cell>
          <cell r="G23">
            <v>633740389.29310656</v>
          </cell>
          <cell r="M23">
            <v>3341643.25</v>
          </cell>
          <cell r="V23">
            <v>23</v>
          </cell>
        </row>
        <row r="24">
          <cell r="B24">
            <v>10800</v>
          </cell>
          <cell r="C24" t="str">
            <v>Administrative Office Of The Courts</v>
          </cell>
          <cell r="D24">
            <v>276165065.26999789</v>
          </cell>
          <cell r="E24">
            <v>276869699.74999952</v>
          </cell>
          <cell r="F24">
            <v>2134089260.0327041</v>
          </cell>
          <cell r="G24">
            <v>2770283572.9092622</v>
          </cell>
          <cell r="M24">
            <v>16051570.390000001</v>
          </cell>
          <cell r="V24">
            <v>24</v>
          </cell>
        </row>
        <row r="25">
          <cell r="B25">
            <v>10850</v>
          </cell>
          <cell r="C25" t="str">
            <v>Office Of Administrative Hearing</v>
          </cell>
          <cell r="D25">
            <v>2416963.3499999996</v>
          </cell>
          <cell r="E25">
            <v>2828498.3000000003</v>
          </cell>
          <cell r="F25">
            <v>13094147.137200002</v>
          </cell>
          <cell r="G25">
            <v>19725979.857292328</v>
          </cell>
          <cell r="M25">
            <v>164164.12</v>
          </cell>
          <cell r="V25">
            <v>25</v>
          </cell>
        </row>
        <row r="26">
          <cell r="B26">
            <v>10900</v>
          </cell>
          <cell r="C26" t="str">
            <v>Department Of Administration</v>
          </cell>
          <cell r="D26">
            <v>32258183.599999968</v>
          </cell>
          <cell r="E26">
            <v>32080362.910000026</v>
          </cell>
          <cell r="F26">
            <v>214291080.30210024</v>
          </cell>
          <cell r="G26">
            <v>266733548.8190397</v>
          </cell>
          <cell r="M26">
            <v>1838476.8499999996</v>
          </cell>
          <cell r="V26">
            <v>26</v>
          </cell>
        </row>
        <row r="27">
          <cell r="B27">
            <v>10910</v>
          </cell>
          <cell r="C27" t="str">
            <v>Office Of State Budget &amp; Management</v>
          </cell>
          <cell r="D27">
            <v>4630052.5100000007</v>
          </cell>
          <cell r="E27">
            <v>3813313.13</v>
          </cell>
          <cell r="F27">
            <v>33769642.060700007</v>
          </cell>
          <cell r="G27">
            <v>40166172.460000008</v>
          </cell>
          <cell r="M27">
            <v>228972.61</v>
          </cell>
          <cell r="V27">
            <v>27</v>
          </cell>
        </row>
        <row r="28">
          <cell r="B28">
            <v>10930</v>
          </cell>
          <cell r="C28" t="str">
            <v>Information Technology Services</v>
          </cell>
          <cell r="D28">
            <v>40051803.189999998</v>
          </cell>
          <cell r="E28">
            <v>40792819.800000012</v>
          </cell>
          <cell r="F28">
            <v>282653028.59919977</v>
          </cell>
          <cell r="G28">
            <v>355223499.50040084</v>
          </cell>
          <cell r="M28">
            <v>2335030.2499999995</v>
          </cell>
          <cell r="V28">
            <v>28</v>
          </cell>
        </row>
        <row r="29">
          <cell r="B29">
            <v>10940</v>
          </cell>
          <cell r="C29" t="str">
            <v>Office Of State Controller</v>
          </cell>
          <cell r="D29">
            <v>11087519.829999996</v>
          </cell>
          <cell r="E29">
            <v>10915232.039999992</v>
          </cell>
          <cell r="F29">
            <v>77064137.500400007</v>
          </cell>
          <cell r="G29">
            <v>97490247.369223759</v>
          </cell>
          <cell r="M29">
            <v>641379.92999999993</v>
          </cell>
          <cell r="V29">
            <v>29</v>
          </cell>
        </row>
        <row r="30">
          <cell r="B30">
            <v>10950</v>
          </cell>
          <cell r="C30" t="str">
            <v>N.C. School Of Science &amp; Mathematics</v>
          </cell>
          <cell r="D30">
            <v>11853204.720000012</v>
          </cell>
          <cell r="E30">
            <v>12169359.4</v>
          </cell>
          <cell r="F30">
            <v>93896356.444600001</v>
          </cell>
          <cell r="G30">
            <v>127757506.78350005</v>
          </cell>
          <cell r="M30">
            <v>693898.79</v>
          </cell>
          <cell r="V30">
            <v>30</v>
          </cell>
        </row>
        <row r="31">
          <cell r="B31">
            <v>11300</v>
          </cell>
          <cell r="C31" t="str">
            <v>Environment And Natural Resources</v>
          </cell>
          <cell r="D31">
            <v>119549453.71999982</v>
          </cell>
          <cell r="E31">
            <v>81503903.549999997</v>
          </cell>
          <cell r="F31">
            <v>888668927.11740065</v>
          </cell>
          <cell r="G31">
            <v>742415346.24827659</v>
          </cell>
          <cell r="M31">
            <v>5216636.1899999995</v>
          </cell>
          <cell r="V31">
            <v>31</v>
          </cell>
        </row>
        <row r="32">
          <cell r="B32">
            <v>11310</v>
          </cell>
          <cell r="C32" t="str">
            <v>N.C. Housing Finance Agency</v>
          </cell>
          <cell r="D32">
            <v>7601380.0300000021</v>
          </cell>
          <cell r="E32">
            <v>7711680.4799999986</v>
          </cell>
          <cell r="F32">
            <v>55970482.748200007</v>
          </cell>
          <cell r="G32">
            <v>71497564.273457065</v>
          </cell>
          <cell r="M32">
            <v>440657.49000000005</v>
          </cell>
          <cell r="V32">
            <v>32</v>
          </cell>
        </row>
        <row r="33">
          <cell r="B33">
            <v>11600</v>
          </cell>
          <cell r="C33" t="str">
            <v>Wildlife Resources Commission</v>
          </cell>
          <cell r="D33">
            <v>27926389.21999998</v>
          </cell>
          <cell r="E33">
            <v>28412137.169999994</v>
          </cell>
          <cell r="F33">
            <v>233589540.2854999</v>
          </cell>
          <cell r="G33">
            <v>305189205.14313018</v>
          </cell>
          <cell r="M33">
            <v>1642062.2200000002</v>
          </cell>
          <cell r="V33">
            <v>33</v>
          </cell>
        </row>
        <row r="34">
          <cell r="B34">
            <v>11900</v>
          </cell>
          <cell r="C34" t="str">
            <v>State Board Of Elections</v>
          </cell>
          <cell r="D34">
            <v>3140884.0100000002</v>
          </cell>
          <cell r="E34">
            <v>3220506.4499999997</v>
          </cell>
          <cell r="F34">
            <v>28013267.772500012</v>
          </cell>
          <cell r="G34">
            <v>35457958.022800013</v>
          </cell>
          <cell r="M34">
            <v>182558.12</v>
          </cell>
          <cell r="V34">
            <v>34</v>
          </cell>
        </row>
        <row r="35">
          <cell r="B35">
            <v>12100</v>
          </cell>
          <cell r="C35" t="str">
            <v>Governor's Office</v>
          </cell>
          <cell r="D35">
            <v>4037476.6399999992</v>
          </cell>
          <cell r="E35">
            <v>4186906.6799999992</v>
          </cell>
          <cell r="F35">
            <v>32196933.971600004</v>
          </cell>
          <cell r="G35">
            <v>41849957.136910535</v>
          </cell>
          <cell r="M35">
            <v>231747.3</v>
          </cell>
          <cell r="V35">
            <v>35</v>
          </cell>
        </row>
        <row r="36">
          <cell r="B36">
            <v>12150</v>
          </cell>
          <cell r="C36" t="str">
            <v>Lt. Governor's Office</v>
          </cell>
          <cell r="D36">
            <v>498234.02</v>
          </cell>
          <cell r="E36">
            <v>509215.18000000005</v>
          </cell>
          <cell r="F36">
            <v>5048017.9245999996</v>
          </cell>
          <cell r="G36">
            <v>6257049.967699999</v>
          </cell>
          <cell r="M36">
            <v>26996.550000000003</v>
          </cell>
          <cell r="V36">
            <v>36</v>
          </cell>
        </row>
        <row r="37">
          <cell r="B37">
            <v>12160</v>
          </cell>
          <cell r="C37" t="str">
            <v>General Assembly</v>
          </cell>
          <cell r="D37">
            <v>27431475.109999951</v>
          </cell>
          <cell r="E37">
            <v>29167151.46999998</v>
          </cell>
          <cell r="F37">
            <v>202874970.85329992</v>
          </cell>
          <cell r="G37">
            <v>274894843.96160227</v>
          </cell>
          <cell r="M37">
            <v>1634685.2699999998</v>
          </cell>
          <cell r="V37">
            <v>37</v>
          </cell>
        </row>
        <row r="38">
          <cell r="B38">
            <v>12220</v>
          </cell>
          <cell r="C38" t="str">
            <v>Health &amp; Human Services</v>
          </cell>
          <cell r="D38">
            <v>691208318.22000325</v>
          </cell>
          <cell r="E38">
            <v>714528160.84999931</v>
          </cell>
          <cell r="F38">
            <v>5138406918.7609119</v>
          </cell>
          <cell r="G38">
            <v>6788464923.7811136</v>
          </cell>
          <cell r="M38">
            <v>41418259.039999999</v>
          </cell>
          <cell r="V38">
            <v>38</v>
          </cell>
        </row>
        <row r="39">
          <cell r="B39">
            <v>12510</v>
          </cell>
          <cell r="C39" t="str">
            <v>Department Of Commerce</v>
          </cell>
          <cell r="D39">
            <v>94929199.229999915</v>
          </cell>
          <cell r="E39">
            <v>89318474.35999988</v>
          </cell>
          <cell r="F39">
            <v>648314450.72300053</v>
          </cell>
          <cell r="G39">
            <v>760563563.3649689</v>
          </cell>
          <cell r="M39">
            <v>5078458.17</v>
          </cell>
          <cell r="V39">
            <v>39</v>
          </cell>
        </row>
        <row r="40">
          <cell r="B40">
            <v>12600</v>
          </cell>
          <cell r="C40" t="str">
            <v>Insurance Department</v>
          </cell>
          <cell r="D40">
            <v>23057745.250000004</v>
          </cell>
          <cell r="E40">
            <v>23967770.510000024</v>
          </cell>
          <cell r="F40">
            <v>158336687.30759996</v>
          </cell>
          <cell r="G40">
            <v>204541993.27083603</v>
          </cell>
          <cell r="M40">
            <v>1375917.37</v>
          </cell>
          <cell r="V40">
            <v>40</v>
          </cell>
        </row>
        <row r="41">
          <cell r="B41">
            <v>12700</v>
          </cell>
          <cell r="C41" t="str">
            <v>Labor Department</v>
          </cell>
          <cell r="D41">
            <v>18476884.369999997</v>
          </cell>
          <cell r="E41">
            <v>18256095.459999993</v>
          </cell>
          <cell r="F41">
            <v>128071452.31869987</v>
          </cell>
          <cell r="G41">
            <v>161789949.37498331</v>
          </cell>
          <cell r="M41">
            <v>1039464.27</v>
          </cell>
          <cell r="V41">
            <v>41</v>
          </cell>
        </row>
        <row r="42">
          <cell r="B42">
            <v>13500</v>
          </cell>
          <cell r="C42" t="str">
            <v>Revenue Department</v>
          </cell>
          <cell r="D42">
            <v>59351472.210000016</v>
          </cell>
          <cell r="E42">
            <v>62437210.360000014</v>
          </cell>
          <cell r="F42">
            <v>442424282.30579895</v>
          </cell>
          <cell r="G42">
            <v>602068278.6938957</v>
          </cell>
          <cell r="M42">
            <v>3744870.41</v>
          </cell>
          <cell r="V42">
            <v>42</v>
          </cell>
        </row>
        <row r="43">
          <cell r="B43">
            <v>13700</v>
          </cell>
          <cell r="C43" t="str">
            <v>Secretary Of State</v>
          </cell>
          <cell r="D43">
            <v>7847466.9099999927</v>
          </cell>
          <cell r="E43">
            <v>8062460.2200000007</v>
          </cell>
          <cell r="F43">
            <v>57193045.723199986</v>
          </cell>
          <cell r="G43">
            <v>72996997.871200055</v>
          </cell>
          <cell r="M43">
            <v>459933.8600000001</v>
          </cell>
          <cell r="V43">
            <v>43</v>
          </cell>
        </row>
        <row r="44">
          <cell r="B44">
            <v>14300</v>
          </cell>
          <cell r="C44" t="str">
            <v>State Treasurer</v>
          </cell>
          <cell r="D44">
            <v>18668224.000000007</v>
          </cell>
          <cell r="E44">
            <v>20301876.740000028</v>
          </cell>
          <cell r="F44">
            <v>150427880.4119001</v>
          </cell>
          <cell r="G44">
            <v>207837874.1576499</v>
          </cell>
          <cell r="M44">
            <v>1232776.0161748636</v>
          </cell>
          <cell r="V44">
            <v>44</v>
          </cell>
        </row>
        <row r="45">
          <cell r="B45">
            <v>18400</v>
          </cell>
          <cell r="C45" t="str">
            <v>Department Of Agriculture</v>
          </cell>
          <cell r="D45">
            <v>81700719.910000011</v>
          </cell>
          <cell r="E45">
            <v>83685513.720000148</v>
          </cell>
          <cell r="F45">
            <v>611241679.95879889</v>
          </cell>
          <cell r="G45">
            <v>796113367.33703518</v>
          </cell>
          <cell r="M45">
            <v>4837731.8500000006</v>
          </cell>
          <cell r="V45">
            <v>45</v>
          </cell>
        </row>
        <row r="46">
          <cell r="B46">
            <v>18600</v>
          </cell>
          <cell r="C46" t="str">
            <v>Barber Examiners, State Board Of</v>
          </cell>
          <cell r="D46">
            <v>319127.02</v>
          </cell>
          <cell r="E46">
            <v>393697.74</v>
          </cell>
          <cell r="F46">
            <v>1951641.5970000001</v>
          </cell>
          <cell r="G46">
            <v>3353264.1546999998</v>
          </cell>
          <cell r="M46">
            <v>19103.669999999998</v>
          </cell>
          <cell r="V46">
            <v>46</v>
          </cell>
        </row>
        <row r="47">
          <cell r="B47">
            <v>18690</v>
          </cell>
          <cell r="C47" t="str">
            <v>N.C. Real Estate Commission</v>
          </cell>
          <cell r="D47">
            <v>338774.41000000003</v>
          </cell>
          <cell r="E47">
            <v>188638.13</v>
          </cell>
          <cell r="F47">
            <v>1082094.4539999999</v>
          </cell>
          <cell r="G47">
            <v>707488.27860000008</v>
          </cell>
          <cell r="M47">
            <v>10729.84</v>
          </cell>
          <cell r="V47">
            <v>47</v>
          </cell>
        </row>
        <row r="48">
          <cell r="B48">
            <v>18740</v>
          </cell>
          <cell r="C48" t="str">
            <v>N.C. Auctioneers Licensing Board</v>
          </cell>
          <cell r="D48">
            <v>109040</v>
          </cell>
          <cell r="E48">
            <v>108964.61</v>
          </cell>
          <cell r="F48">
            <v>708002.30050000001</v>
          </cell>
          <cell r="G48">
            <v>1012516.5645999999</v>
          </cell>
          <cell r="M48">
            <v>5820.32</v>
          </cell>
          <cell r="V48">
            <v>48</v>
          </cell>
        </row>
        <row r="49">
          <cell r="B49">
            <v>18780</v>
          </cell>
          <cell r="C49" t="str">
            <v>N.C. State Board Of Examiners Of Practicing Psychol</v>
          </cell>
          <cell r="D49">
            <v>206759.04000000001</v>
          </cell>
          <cell r="E49">
            <v>230054.08000000002</v>
          </cell>
          <cell r="F49">
            <v>1470948.3160000001</v>
          </cell>
          <cell r="G49">
            <v>2032913.4622</v>
          </cell>
          <cell r="M49">
            <v>14063.73</v>
          </cell>
          <cell r="V49">
            <v>49</v>
          </cell>
        </row>
        <row r="50">
          <cell r="B50">
            <v>19005</v>
          </cell>
          <cell r="C50" t="str">
            <v>Community Colleges Administration</v>
          </cell>
          <cell r="D50">
            <v>13028678.059999997</v>
          </cell>
          <cell r="E50">
            <v>13017121.449999999</v>
          </cell>
          <cell r="F50">
            <v>88238046.576200023</v>
          </cell>
          <cell r="G50">
            <v>109465670.70650002</v>
          </cell>
          <cell r="M50">
            <v>723012.18</v>
          </cell>
          <cell r="V50">
            <v>50</v>
          </cell>
        </row>
        <row r="51">
          <cell r="B51">
            <v>19100</v>
          </cell>
          <cell r="C51" t="str">
            <v>Department Of Public Safety</v>
          </cell>
          <cell r="D51">
            <v>907264421.91999543</v>
          </cell>
          <cell r="E51">
            <v>943822179.58999956</v>
          </cell>
          <cell r="F51">
            <v>7370668111.5191793</v>
          </cell>
          <cell r="G51">
            <v>9720683817.2060966</v>
          </cell>
          <cell r="M51">
            <v>55737001.779999994</v>
          </cell>
          <cell r="V51">
            <v>51</v>
          </cell>
        </row>
        <row r="52">
          <cell r="B52">
            <v>20100</v>
          </cell>
          <cell r="C52" t="str">
            <v>Appalachian State University</v>
          </cell>
          <cell r="D52">
            <v>152463131.52999961</v>
          </cell>
          <cell r="E52">
            <v>159125172.04999989</v>
          </cell>
          <cell r="F52">
            <v>1332750627.1713004</v>
          </cell>
          <cell r="G52">
            <v>1839576773.3837574</v>
          </cell>
          <cell r="M52">
            <v>9121256.3499999996</v>
          </cell>
          <cell r="V52">
            <v>52</v>
          </cell>
        </row>
        <row r="53">
          <cell r="B53">
            <v>20200</v>
          </cell>
          <cell r="C53" t="str">
            <v>N.C. School Of The Arts</v>
          </cell>
          <cell r="D53">
            <v>21633821.469999999</v>
          </cell>
          <cell r="E53">
            <v>23139714.909999985</v>
          </cell>
          <cell r="F53">
            <v>169069273.20410007</v>
          </cell>
          <cell r="G53">
            <v>238134398.71108416</v>
          </cell>
          <cell r="M53">
            <v>1312092.25</v>
          </cell>
          <cell r="V53">
            <v>53</v>
          </cell>
        </row>
        <row r="54">
          <cell r="B54">
            <v>20300</v>
          </cell>
          <cell r="C54" t="str">
            <v>East Carolina University</v>
          </cell>
          <cell r="D54">
            <v>374135353.39999753</v>
          </cell>
          <cell r="E54">
            <v>384458364.83999896</v>
          </cell>
          <cell r="F54">
            <v>3411596370.1930079</v>
          </cell>
          <cell r="G54">
            <v>4450859407.7966146</v>
          </cell>
          <cell r="M54">
            <v>21253621.16</v>
          </cell>
          <cell r="V54">
            <v>54</v>
          </cell>
        </row>
        <row r="55">
          <cell r="B55">
            <v>20400</v>
          </cell>
          <cell r="C55" t="str">
            <v>Elizabeth City State University</v>
          </cell>
          <cell r="D55">
            <v>24194754.610000022</v>
          </cell>
          <cell r="E55">
            <v>21065056.790000014</v>
          </cell>
          <cell r="F55">
            <v>190303612.04370016</v>
          </cell>
          <cell r="G55">
            <v>216730966.73224127</v>
          </cell>
          <cell r="M55">
            <v>1180498.3799999999</v>
          </cell>
          <cell r="V55">
            <v>55</v>
          </cell>
        </row>
        <row r="56">
          <cell r="B56">
            <v>20600</v>
          </cell>
          <cell r="C56" t="str">
            <v>Fayetteville State University</v>
          </cell>
          <cell r="D56">
            <v>46279011.609999999</v>
          </cell>
          <cell r="E56">
            <v>46059741.430000059</v>
          </cell>
          <cell r="F56">
            <v>379722128.42330003</v>
          </cell>
          <cell r="G56">
            <v>483077135.13638604</v>
          </cell>
          <cell r="M56">
            <v>2567090.4700000002</v>
          </cell>
          <cell r="V56">
            <v>56</v>
          </cell>
        </row>
        <row r="57">
          <cell r="B57">
            <v>20700</v>
          </cell>
          <cell r="C57" t="str">
            <v>N.C. A&amp;T University</v>
          </cell>
          <cell r="D57">
            <v>100701604.96999973</v>
          </cell>
          <cell r="E57">
            <v>100882755.96999997</v>
          </cell>
          <cell r="F57">
            <v>815989515.76950097</v>
          </cell>
          <cell r="G57">
            <v>1061976163.6406304</v>
          </cell>
          <cell r="M57">
            <v>5684012.8000000007</v>
          </cell>
          <cell r="V57">
            <v>57</v>
          </cell>
        </row>
        <row r="58">
          <cell r="B58">
            <v>20800</v>
          </cell>
          <cell r="C58" t="str">
            <v>N.C. Central University</v>
          </cell>
          <cell r="D58">
            <v>78164186.909999877</v>
          </cell>
          <cell r="E58">
            <v>78015479.829999864</v>
          </cell>
          <cell r="F58">
            <v>628971903.90429926</v>
          </cell>
          <cell r="G58">
            <v>837930452.33546937</v>
          </cell>
          <cell r="M58">
            <v>4372226.5500000007</v>
          </cell>
          <cell r="V58">
            <v>58</v>
          </cell>
        </row>
        <row r="59">
          <cell r="B59">
            <v>20900</v>
          </cell>
          <cell r="C59" t="str">
            <v>University Of North Carolina At Greensboro</v>
          </cell>
          <cell r="D59">
            <v>153703020.53999996</v>
          </cell>
          <cell r="E59">
            <v>153380773.23999989</v>
          </cell>
          <cell r="F59">
            <v>1334901916.7378001</v>
          </cell>
          <cell r="G59">
            <v>1726488746.8844199</v>
          </cell>
          <cell r="M59">
            <v>8688124</v>
          </cell>
          <cell r="V59">
            <v>59</v>
          </cell>
        </row>
        <row r="60">
          <cell r="B60">
            <v>21200</v>
          </cell>
          <cell r="C60" t="str">
            <v>UNC - Pembroke</v>
          </cell>
          <cell r="D60">
            <v>44476774.709999993</v>
          </cell>
          <cell r="E60">
            <v>48158850.890000053</v>
          </cell>
          <cell r="F60">
            <v>391930345.44640017</v>
          </cell>
          <cell r="G60">
            <v>565555534.55427539</v>
          </cell>
          <cell r="M60">
            <v>2683334.2999999998</v>
          </cell>
          <cell r="V60">
            <v>60</v>
          </cell>
        </row>
        <row r="61">
          <cell r="B61">
            <v>21300</v>
          </cell>
          <cell r="C61" t="str">
            <v>N.C. State University</v>
          </cell>
          <cell r="D61">
            <v>556878486.70999837</v>
          </cell>
          <cell r="E61">
            <v>581913565.08000124</v>
          </cell>
          <cell r="F61">
            <v>4923630164.3049107</v>
          </cell>
          <cell r="G61">
            <v>6771987881.9966269</v>
          </cell>
          <cell r="M61">
            <v>33170603.32</v>
          </cell>
          <cell r="V61">
            <v>61</v>
          </cell>
        </row>
        <row r="62">
          <cell r="B62">
            <v>21520</v>
          </cell>
          <cell r="C62" t="str">
            <v>UNC-CH CB 1260</v>
          </cell>
          <cell r="D62">
            <v>977823595.88999951</v>
          </cell>
          <cell r="E62">
            <v>1037963761.8100019</v>
          </cell>
          <cell r="F62">
            <v>9203325743.5181789</v>
          </cell>
          <cell r="G62">
            <v>12343375481.386206</v>
          </cell>
          <cell r="M62">
            <v>58923861.240000002</v>
          </cell>
          <cell r="V62">
            <v>62</v>
          </cell>
        </row>
        <row r="63">
          <cell r="B63">
            <v>21525</v>
          </cell>
          <cell r="C63" t="str">
            <v>UNC-General Administration</v>
          </cell>
          <cell r="D63">
            <v>26289411.439999998</v>
          </cell>
          <cell r="E63">
            <v>27240178.579999987</v>
          </cell>
          <cell r="F63">
            <v>215462075.18339983</v>
          </cell>
          <cell r="G63">
            <v>298915016.01031876</v>
          </cell>
          <cell r="M63">
            <v>1636125.2789071039</v>
          </cell>
          <cell r="V63">
            <v>63</v>
          </cell>
        </row>
        <row r="64">
          <cell r="B64">
            <v>21550</v>
          </cell>
          <cell r="C64" t="str">
            <v>UNC Health Care System</v>
          </cell>
          <cell r="D64">
            <v>497424933.12000048</v>
          </cell>
          <cell r="E64">
            <v>525945521.43999976</v>
          </cell>
          <cell r="F64">
            <v>4713269831.466692</v>
          </cell>
          <cell r="G64">
            <v>6670988864.1124773</v>
          </cell>
          <cell r="M64">
            <v>32115489.009999994</v>
          </cell>
          <cell r="V64">
            <v>64</v>
          </cell>
        </row>
        <row r="65">
          <cell r="B65">
            <v>21570</v>
          </cell>
          <cell r="C65" t="str">
            <v>University Of North Carolina Press</v>
          </cell>
          <cell r="D65">
            <v>2730178.14</v>
          </cell>
          <cell r="E65">
            <v>2811511.41</v>
          </cell>
          <cell r="F65">
            <v>21110274.446299996</v>
          </cell>
          <cell r="G65">
            <v>26798459.970199998</v>
          </cell>
          <cell r="M65">
            <v>165114.88999999998</v>
          </cell>
          <cell r="V65">
            <v>65</v>
          </cell>
        </row>
        <row r="66">
          <cell r="B66">
            <v>21800</v>
          </cell>
          <cell r="C66" t="str">
            <v>Western Carolina University</v>
          </cell>
          <cell r="D66">
            <v>81977394.010000005</v>
          </cell>
          <cell r="E66">
            <v>84770573.239999905</v>
          </cell>
          <cell r="F66">
            <v>716645001.98660028</v>
          </cell>
          <cell r="G66">
            <v>998094809.3206625</v>
          </cell>
          <cell r="M66">
            <v>4834362.2</v>
          </cell>
          <cell r="V66">
            <v>66</v>
          </cell>
        </row>
        <row r="67">
          <cell r="B67">
            <v>21900</v>
          </cell>
          <cell r="C67" t="str">
            <v>Winston-Salem State University</v>
          </cell>
          <cell r="D67">
            <v>55203377.569999985</v>
          </cell>
          <cell r="E67">
            <v>53762735.439999938</v>
          </cell>
          <cell r="F67">
            <v>455979947.9205001</v>
          </cell>
          <cell r="G67">
            <v>574886370.75963628</v>
          </cell>
          <cell r="M67">
            <v>3049632.5</v>
          </cell>
          <cell r="V67">
            <v>67</v>
          </cell>
        </row>
        <row r="68">
          <cell r="B68">
            <v>22000</v>
          </cell>
          <cell r="C68" t="str">
            <v>Department Of Public Instruction</v>
          </cell>
          <cell r="D68">
            <v>64904889.819999985</v>
          </cell>
          <cell r="E68">
            <v>61444720.999999948</v>
          </cell>
          <cell r="F68">
            <v>466149875.54069984</v>
          </cell>
          <cell r="G68">
            <v>564894877.32439375</v>
          </cell>
          <cell r="M68">
            <v>3547697.5900000003</v>
          </cell>
          <cell r="V68">
            <v>68</v>
          </cell>
        </row>
        <row r="69">
          <cell r="B69">
            <v>23000</v>
          </cell>
          <cell r="C69" t="str">
            <v>University Of North Carolina At Asheville</v>
          </cell>
          <cell r="D69">
            <v>37366144.430000015</v>
          </cell>
          <cell r="E69">
            <v>37896518.979999989</v>
          </cell>
          <cell r="F69">
            <v>316900261.63699943</v>
          </cell>
          <cell r="G69">
            <v>434366191.347305</v>
          </cell>
          <cell r="M69">
            <v>2215314.13</v>
          </cell>
          <cell r="V69">
            <v>69</v>
          </cell>
        </row>
        <row r="70">
          <cell r="B70">
            <v>23100</v>
          </cell>
          <cell r="C70" t="str">
            <v>University Of North Carolina At Charlotte</v>
          </cell>
          <cell r="D70">
            <v>205992830.08000067</v>
          </cell>
          <cell r="E70">
            <v>214830271.9000006</v>
          </cell>
          <cell r="F70">
            <v>1831324169.1407039</v>
          </cell>
          <cell r="G70">
            <v>2518260422.8764181</v>
          </cell>
          <cell r="M70">
            <v>12514087.529999999</v>
          </cell>
          <cell r="V70">
            <v>70</v>
          </cell>
        </row>
        <row r="71">
          <cell r="B71">
            <v>23200</v>
          </cell>
          <cell r="C71" t="str">
            <v>University Of North Carolina At Wilmington</v>
          </cell>
          <cell r="D71">
            <v>108198225.66999948</v>
          </cell>
          <cell r="E71">
            <v>113827268.77999999</v>
          </cell>
          <cell r="F71">
            <v>946326477.90640259</v>
          </cell>
          <cell r="G71">
            <v>1327351938.9052331</v>
          </cell>
          <cell r="M71">
            <v>6585519.0799999991</v>
          </cell>
          <cell r="V71">
            <v>71</v>
          </cell>
        </row>
        <row r="72">
          <cell r="B72">
            <v>30000</v>
          </cell>
          <cell r="C72" t="str">
            <v>Yancey County Schools</v>
          </cell>
          <cell r="D72">
            <v>13031347.669999994</v>
          </cell>
          <cell r="E72">
            <v>13112906.86999999</v>
          </cell>
          <cell r="F72">
            <v>112603928.53299998</v>
          </cell>
          <cell r="G72">
            <v>148858147.21044779</v>
          </cell>
          <cell r="M72">
            <v>747288.26</v>
          </cell>
          <cell r="V72">
            <v>72</v>
          </cell>
        </row>
        <row r="73">
          <cell r="B73">
            <v>30100</v>
          </cell>
          <cell r="C73" t="str">
            <v>Alamance County Schools</v>
          </cell>
          <cell r="D73">
            <v>105902601.34000026</v>
          </cell>
          <cell r="E73">
            <v>110519985.77999982</v>
          </cell>
          <cell r="F73">
            <v>943806604.37829947</v>
          </cell>
          <cell r="G73">
            <v>1315975123.4475124</v>
          </cell>
          <cell r="M73">
            <v>6391482.4500000002</v>
          </cell>
          <cell r="V73">
            <v>73</v>
          </cell>
        </row>
        <row r="74">
          <cell r="B74">
            <v>30102</v>
          </cell>
          <cell r="C74" t="str">
            <v>Clover Garden Charter School</v>
          </cell>
          <cell r="D74">
            <v>1519454.8899999997</v>
          </cell>
          <cell r="E74">
            <v>1936670.5900000003</v>
          </cell>
          <cell r="F74">
            <v>14860235.458700003</v>
          </cell>
          <cell r="G74">
            <v>24565618.844999999</v>
          </cell>
          <cell r="M74">
            <v>111275.96</v>
          </cell>
          <cell r="V74">
            <v>74</v>
          </cell>
        </row>
        <row r="75">
          <cell r="B75">
            <v>30103</v>
          </cell>
          <cell r="C75" t="str">
            <v>River Mill Academy Charter</v>
          </cell>
          <cell r="D75">
            <v>2123645.1999999993</v>
          </cell>
          <cell r="E75">
            <v>2194122.9700000007</v>
          </cell>
          <cell r="F75">
            <v>20471167.812699996</v>
          </cell>
          <cell r="G75">
            <v>28106871.640900012</v>
          </cell>
          <cell r="M75">
            <v>129638.95</v>
          </cell>
          <cell r="V75">
            <v>75</v>
          </cell>
        </row>
        <row r="76">
          <cell r="B76">
            <v>30104</v>
          </cell>
          <cell r="C76" t="str">
            <v>The Hawbridge School</v>
          </cell>
          <cell r="D76">
            <v>975550.09999999974</v>
          </cell>
          <cell r="E76">
            <v>1290327.7399999995</v>
          </cell>
          <cell r="F76">
            <v>10020105.476999996</v>
          </cell>
          <cell r="G76">
            <v>17922597.775549997</v>
          </cell>
          <cell r="M76">
            <v>72361.23</v>
          </cell>
          <cell r="V76">
            <v>76</v>
          </cell>
        </row>
        <row r="77">
          <cell r="B77">
            <v>30105</v>
          </cell>
          <cell r="C77" t="str">
            <v>Alamance Community College</v>
          </cell>
          <cell r="D77">
            <v>12276715.640000001</v>
          </cell>
          <cell r="E77">
            <v>12013260.689999999</v>
          </cell>
          <cell r="F77">
            <v>93694444.576300025</v>
          </cell>
          <cell r="G77">
            <v>122039540.98607707</v>
          </cell>
          <cell r="M77">
            <v>700821.97</v>
          </cell>
          <cell r="V77">
            <v>77</v>
          </cell>
        </row>
        <row r="78">
          <cell r="B78">
            <v>30200</v>
          </cell>
          <cell r="C78" t="str">
            <v>Alexander County Schools</v>
          </cell>
          <cell r="D78">
            <v>25525775.909999959</v>
          </cell>
          <cell r="E78">
            <v>25714708.279999994</v>
          </cell>
          <cell r="F78">
            <v>220167585.53150004</v>
          </cell>
          <cell r="G78">
            <v>289255275.02418065</v>
          </cell>
          <cell r="M78">
            <v>1467244.5999999999</v>
          </cell>
          <cell r="V78">
            <v>78</v>
          </cell>
        </row>
        <row r="79">
          <cell r="B79">
            <v>30300</v>
          </cell>
          <cell r="C79" t="str">
            <v>Alleghany County Schools</v>
          </cell>
          <cell r="D79">
            <v>8764748.0699999966</v>
          </cell>
          <cell r="E79">
            <v>8935775.4199999999</v>
          </cell>
          <cell r="F79">
            <v>74847802.275299981</v>
          </cell>
          <cell r="G79">
            <v>99135837.153100967</v>
          </cell>
          <cell r="M79">
            <v>514114.92000000004</v>
          </cell>
          <cell r="V79">
            <v>79</v>
          </cell>
        </row>
        <row r="80">
          <cell r="B80">
            <v>30400</v>
          </cell>
          <cell r="C80" t="str">
            <v>Anson County Schools</v>
          </cell>
          <cell r="D80">
            <v>18511623.109999988</v>
          </cell>
          <cell r="E80">
            <v>17862843.95999999</v>
          </cell>
          <cell r="F80">
            <v>145560271.24089998</v>
          </cell>
          <cell r="G80">
            <v>182571738.43050006</v>
          </cell>
          <cell r="M80">
            <v>1037458.53</v>
          </cell>
          <cell r="V80">
            <v>80</v>
          </cell>
        </row>
        <row r="81">
          <cell r="B81">
            <v>30405</v>
          </cell>
          <cell r="C81" t="str">
            <v>South Piedmont Community College</v>
          </cell>
          <cell r="D81">
            <v>10676622.369999995</v>
          </cell>
          <cell r="E81">
            <v>10981955.869999997</v>
          </cell>
          <cell r="F81">
            <v>94571837.140199959</v>
          </cell>
          <cell r="G81">
            <v>126665953.00343375</v>
          </cell>
          <cell r="M81">
            <v>631676.55999999994</v>
          </cell>
          <cell r="V81">
            <v>81</v>
          </cell>
        </row>
        <row r="82">
          <cell r="B82">
            <v>30500</v>
          </cell>
          <cell r="C82" t="str">
            <v>Ashe County Schools</v>
          </cell>
          <cell r="D82">
            <v>16891159.300000008</v>
          </cell>
          <cell r="E82">
            <v>17406464.430000011</v>
          </cell>
          <cell r="F82">
            <v>142492235.53230006</v>
          </cell>
          <cell r="G82">
            <v>192489327.76847321</v>
          </cell>
          <cell r="M82">
            <v>1000188.52</v>
          </cell>
          <cell r="V82">
            <v>82</v>
          </cell>
        </row>
        <row r="83">
          <cell r="B83">
            <v>30600</v>
          </cell>
          <cell r="C83" t="str">
            <v>Avery County Schools</v>
          </cell>
          <cell r="D83">
            <v>13347129.399999995</v>
          </cell>
          <cell r="E83">
            <v>13750307.159999993</v>
          </cell>
          <cell r="F83">
            <v>110626073.18459992</v>
          </cell>
          <cell r="G83">
            <v>149968079.5864</v>
          </cell>
          <cell r="M83">
            <v>781149.03999999992</v>
          </cell>
          <cell r="V83">
            <v>83</v>
          </cell>
        </row>
        <row r="84">
          <cell r="B84">
            <v>30601</v>
          </cell>
          <cell r="C84" t="str">
            <v>Grandfather Academy</v>
          </cell>
          <cell r="D84">
            <v>301713.57</v>
          </cell>
          <cell r="E84">
            <v>283559.88999999996</v>
          </cell>
          <cell r="F84">
            <v>2883222.6488999999</v>
          </cell>
          <cell r="G84">
            <v>3758350.7156000002</v>
          </cell>
          <cell r="M84">
            <v>16741.000000000004</v>
          </cell>
          <cell r="V84">
            <v>84</v>
          </cell>
        </row>
        <row r="85">
          <cell r="B85">
            <v>30700</v>
          </cell>
          <cell r="C85" t="str">
            <v>Beaufort County Schools</v>
          </cell>
          <cell r="D85">
            <v>35950135.379999995</v>
          </cell>
          <cell r="E85">
            <v>35413191.710000023</v>
          </cell>
          <cell r="F85">
            <v>295446375.5456</v>
          </cell>
          <cell r="G85">
            <v>384055889.41871679</v>
          </cell>
          <cell r="M85">
            <v>2064064.7600000002</v>
          </cell>
          <cell r="V85">
            <v>85</v>
          </cell>
        </row>
        <row r="86">
          <cell r="B86">
            <v>30705</v>
          </cell>
          <cell r="C86" t="str">
            <v>Beaufort County Community College</v>
          </cell>
          <cell r="D86">
            <v>7067343.4100000011</v>
          </cell>
          <cell r="E86">
            <v>7293056.6900000023</v>
          </cell>
          <cell r="F86">
            <v>55357607.234200016</v>
          </cell>
          <cell r="G86">
            <v>76342124.522497058</v>
          </cell>
          <cell r="M86">
            <v>429161.42999999993</v>
          </cell>
          <cell r="V86">
            <v>86</v>
          </cell>
        </row>
        <row r="87">
          <cell r="B87">
            <v>30800</v>
          </cell>
          <cell r="C87" t="str">
            <v>Bertie County Schools</v>
          </cell>
          <cell r="D87">
            <v>14889750.080000015</v>
          </cell>
          <cell r="E87">
            <v>14297118.020000001</v>
          </cell>
          <cell r="F87">
            <v>120965830.46959998</v>
          </cell>
          <cell r="G87">
            <v>149249889.03292903</v>
          </cell>
          <cell r="M87">
            <v>840230.13</v>
          </cell>
          <cell r="V87">
            <v>87</v>
          </cell>
        </row>
        <row r="88">
          <cell r="B88">
            <v>30900</v>
          </cell>
          <cell r="C88" t="str">
            <v>Bladen County Schools</v>
          </cell>
          <cell r="D88">
            <v>24470480.339999992</v>
          </cell>
          <cell r="E88">
            <v>23961633.410000011</v>
          </cell>
          <cell r="F88">
            <v>193657797.64629993</v>
          </cell>
          <cell r="G88">
            <v>249150663.22814754</v>
          </cell>
          <cell r="M88">
            <v>1375376.3199999998</v>
          </cell>
          <cell r="V88">
            <v>88</v>
          </cell>
        </row>
        <row r="89">
          <cell r="B89">
            <v>30905</v>
          </cell>
          <cell r="C89" t="str">
            <v>Bladen Community College</v>
          </cell>
          <cell r="D89">
            <v>5695714.0800000029</v>
          </cell>
          <cell r="E89">
            <v>5723122.6500000013</v>
          </cell>
          <cell r="F89">
            <v>42095421.583200015</v>
          </cell>
          <cell r="G89">
            <v>51575576.516830571</v>
          </cell>
          <cell r="M89">
            <v>315615.95</v>
          </cell>
          <cell r="V89">
            <v>89</v>
          </cell>
        </row>
        <row r="90">
          <cell r="B90">
            <v>31000</v>
          </cell>
          <cell r="C90" t="str">
            <v>Brunswick County Schools</v>
          </cell>
          <cell r="D90">
            <v>64948632.759999983</v>
          </cell>
          <cell r="E90">
            <v>64067581.710000083</v>
          </cell>
          <cell r="F90">
            <v>534620340.58959943</v>
          </cell>
          <cell r="G90">
            <v>709717633.272493</v>
          </cell>
          <cell r="M90">
            <v>3691012.3200000003</v>
          </cell>
          <cell r="V90">
            <v>90</v>
          </cell>
        </row>
        <row r="91">
          <cell r="B91">
            <v>31005</v>
          </cell>
          <cell r="C91" t="str">
            <v>Brunswick Community College</v>
          </cell>
          <cell r="D91">
            <v>7141530.990000003</v>
          </cell>
          <cell r="E91">
            <v>7512434.1100000022</v>
          </cell>
          <cell r="F91">
            <v>52990233.921899997</v>
          </cell>
          <cell r="G91">
            <v>70495969.770887136</v>
          </cell>
          <cell r="M91">
            <v>429428.59</v>
          </cell>
          <cell r="V91">
            <v>91</v>
          </cell>
        </row>
        <row r="92">
          <cell r="B92">
            <v>31100</v>
          </cell>
          <cell r="C92" t="str">
            <v>Buncombe County Schools</v>
          </cell>
          <cell r="D92">
            <v>127855359.8200004</v>
          </cell>
          <cell r="E92">
            <v>129776898.55999997</v>
          </cell>
          <cell r="F92">
            <v>1096255442.8021002</v>
          </cell>
          <cell r="G92">
            <v>1481539091.7470157</v>
          </cell>
          <cell r="M92">
            <v>7441833.4299999997</v>
          </cell>
          <cell r="V92">
            <v>92</v>
          </cell>
        </row>
        <row r="93">
          <cell r="B93">
            <v>31101</v>
          </cell>
          <cell r="C93" t="str">
            <v>F. Delany New School For Children</v>
          </cell>
          <cell r="D93">
            <v>752793.35</v>
          </cell>
          <cell r="E93">
            <v>758738.24999999988</v>
          </cell>
          <cell r="F93">
            <v>7874178.2448999994</v>
          </cell>
          <cell r="G93">
            <v>10039090.600400001</v>
          </cell>
          <cell r="M93">
            <v>43901.68</v>
          </cell>
          <cell r="V93">
            <v>93</v>
          </cell>
        </row>
        <row r="94">
          <cell r="B94">
            <v>31102</v>
          </cell>
          <cell r="C94" t="str">
            <v>Evergreen Community Charter School</v>
          </cell>
          <cell r="D94">
            <v>1767528.4500000009</v>
          </cell>
          <cell r="E94">
            <v>1780792.73</v>
          </cell>
          <cell r="F94">
            <v>17834011.990000006</v>
          </cell>
          <cell r="G94">
            <v>24905613.844707288</v>
          </cell>
          <cell r="M94">
            <v>100928.47</v>
          </cell>
          <cell r="V94">
            <v>94</v>
          </cell>
        </row>
        <row r="95">
          <cell r="B95">
            <v>31105</v>
          </cell>
          <cell r="C95" t="str">
            <v>Asheville-Buncombe Technical College</v>
          </cell>
          <cell r="D95">
            <v>21910659.469999976</v>
          </cell>
          <cell r="E95">
            <v>21942969.110000011</v>
          </cell>
          <cell r="F95">
            <v>181017184.37960017</v>
          </cell>
          <cell r="G95">
            <v>236729179.39203152</v>
          </cell>
          <cell r="M95">
            <v>1267278.3799999999</v>
          </cell>
          <cell r="V95">
            <v>95</v>
          </cell>
        </row>
        <row r="96">
          <cell r="B96">
            <v>31110</v>
          </cell>
          <cell r="C96" t="str">
            <v>Asheville City Schools</v>
          </cell>
          <cell r="D96">
            <v>28750380.699999977</v>
          </cell>
          <cell r="E96">
            <v>28443769.960000005</v>
          </cell>
          <cell r="F96">
            <v>261926022.04389995</v>
          </cell>
          <cell r="G96">
            <v>343947043.29053557</v>
          </cell>
          <cell r="M96">
            <v>1632015.24</v>
          </cell>
          <cell r="V96">
            <v>96</v>
          </cell>
        </row>
        <row r="97">
          <cell r="B97">
            <v>31200</v>
          </cell>
          <cell r="C97" t="str">
            <v>Burke County Schools</v>
          </cell>
          <cell r="D97">
            <v>62905900.439999983</v>
          </cell>
          <cell r="E97">
            <v>63059125.209999941</v>
          </cell>
          <cell r="F97">
            <v>540345065.27859974</v>
          </cell>
          <cell r="G97">
            <v>700390399.49469924</v>
          </cell>
          <cell r="M97">
            <v>3576358.79</v>
          </cell>
          <cell r="V97">
            <v>97</v>
          </cell>
        </row>
        <row r="98">
          <cell r="B98">
            <v>31205</v>
          </cell>
          <cell r="C98" t="str">
            <v>Western Piedmont Community College</v>
          </cell>
          <cell r="D98">
            <v>9037730.9999999981</v>
          </cell>
          <cell r="E98">
            <v>8767270.7700000014</v>
          </cell>
          <cell r="F98">
            <v>72265602.304499999</v>
          </cell>
          <cell r="G98">
            <v>86113188.520000011</v>
          </cell>
          <cell r="M98">
            <v>499527.33</v>
          </cell>
          <cell r="V98">
            <v>98</v>
          </cell>
        </row>
        <row r="99">
          <cell r="B99">
            <v>31300</v>
          </cell>
          <cell r="C99" t="str">
            <v>Cabarrus County Schools</v>
          </cell>
          <cell r="D99">
            <v>135311229.06999975</v>
          </cell>
          <cell r="E99">
            <v>143348965.94999999</v>
          </cell>
          <cell r="F99">
            <v>1257837736.1727977</v>
          </cell>
          <cell r="G99">
            <v>1768462598.34375</v>
          </cell>
          <cell r="M99">
            <v>8357210.9700000007</v>
          </cell>
          <cell r="V99">
            <v>99</v>
          </cell>
        </row>
        <row r="100">
          <cell r="B100">
            <v>31301</v>
          </cell>
          <cell r="C100" t="str">
            <v>Carolina International School</v>
          </cell>
          <cell r="D100">
            <v>2023366.7800000003</v>
          </cell>
          <cell r="E100">
            <v>2594207.0499999993</v>
          </cell>
          <cell r="F100">
            <v>20676946.978299998</v>
          </cell>
          <cell r="G100">
            <v>34071367.213900007</v>
          </cell>
          <cell r="M100">
            <v>160406.21000000002</v>
          </cell>
          <cell r="V100">
            <v>100</v>
          </cell>
        </row>
        <row r="101">
          <cell r="B101">
            <v>31320</v>
          </cell>
          <cell r="C101" t="str">
            <v>Kannapolis City Schools</v>
          </cell>
          <cell r="D101">
            <v>26524779.199999981</v>
          </cell>
          <cell r="E101">
            <v>27324139.419999998</v>
          </cell>
          <cell r="F101">
            <v>246221894.77109998</v>
          </cell>
          <cell r="G101">
            <v>331389648.85337532</v>
          </cell>
          <cell r="M101">
            <v>1579369.91</v>
          </cell>
          <cell r="V101">
            <v>101</v>
          </cell>
        </row>
        <row r="102">
          <cell r="B102">
            <v>31400</v>
          </cell>
          <cell r="C102" t="str">
            <v>Caldwell County Schools</v>
          </cell>
          <cell r="D102">
            <v>61460651.279999897</v>
          </cell>
          <cell r="E102">
            <v>62632254.550000124</v>
          </cell>
          <cell r="F102">
            <v>519676465.63999957</v>
          </cell>
          <cell r="G102">
            <v>690951239.94812691</v>
          </cell>
          <cell r="M102">
            <v>3601142.0500000003</v>
          </cell>
          <cell r="V102">
            <v>102</v>
          </cell>
        </row>
        <row r="103">
          <cell r="B103">
            <v>31405</v>
          </cell>
          <cell r="C103" t="str">
            <v>Caldwell Community College</v>
          </cell>
          <cell r="D103">
            <v>14777320.380000012</v>
          </cell>
          <cell r="E103">
            <v>14321380.540000012</v>
          </cell>
          <cell r="F103">
            <v>113182789.79310001</v>
          </cell>
          <cell r="G103">
            <v>139189350.79784983</v>
          </cell>
          <cell r="M103">
            <v>826096.32000000018</v>
          </cell>
          <cell r="V103">
            <v>103</v>
          </cell>
        </row>
        <row r="104">
          <cell r="B104">
            <v>31500</v>
          </cell>
          <cell r="C104" t="str">
            <v>Camden County Schools</v>
          </cell>
          <cell r="D104">
            <v>9852711.339999998</v>
          </cell>
          <cell r="E104">
            <v>10090422.93</v>
          </cell>
          <cell r="F104">
            <v>81809654.070100054</v>
          </cell>
          <cell r="G104">
            <v>106680078.60839999</v>
          </cell>
          <cell r="M104">
            <v>584050.2699999999</v>
          </cell>
          <cell r="V104">
            <v>104</v>
          </cell>
        </row>
        <row r="105">
          <cell r="B105">
            <v>31600</v>
          </cell>
          <cell r="C105" t="str">
            <v>Carteret County Schools</v>
          </cell>
          <cell r="D105">
            <v>44501315.880000032</v>
          </cell>
          <cell r="E105">
            <v>44557895.530000061</v>
          </cell>
          <cell r="F105">
            <v>366224690.73940021</v>
          </cell>
          <cell r="G105">
            <v>493095520.61112005</v>
          </cell>
          <cell r="M105">
            <v>2539583.1999999997</v>
          </cell>
          <cell r="V105">
            <v>105</v>
          </cell>
        </row>
        <row r="106">
          <cell r="B106">
            <v>31605</v>
          </cell>
          <cell r="C106" t="str">
            <v>Carteret Community College</v>
          </cell>
          <cell r="D106">
            <v>7012980.4799999986</v>
          </cell>
          <cell r="E106">
            <v>7142382.8599999985</v>
          </cell>
          <cell r="F106">
            <v>51480581.102199972</v>
          </cell>
          <cell r="G106">
            <v>67874025.654912695</v>
          </cell>
          <cell r="M106">
            <v>418219.78</v>
          </cell>
          <cell r="V106">
            <v>106</v>
          </cell>
        </row>
        <row r="107">
          <cell r="B107">
            <v>31700</v>
          </cell>
          <cell r="C107" t="str">
            <v>Caswell County Schools</v>
          </cell>
          <cell r="D107">
            <v>13968786.370000007</v>
          </cell>
          <cell r="E107">
            <v>13772995.999999993</v>
          </cell>
          <cell r="F107">
            <v>109954546.40759997</v>
          </cell>
          <cell r="G107">
            <v>143096515.73373985</v>
          </cell>
          <cell r="M107">
            <v>811590.37000000011</v>
          </cell>
          <cell r="V107">
            <v>107</v>
          </cell>
        </row>
        <row r="108">
          <cell r="B108">
            <v>31800</v>
          </cell>
          <cell r="C108" t="str">
            <v>Catawba County Schools</v>
          </cell>
          <cell r="D108">
            <v>81039419.090000018</v>
          </cell>
          <cell r="E108">
            <v>82414063.260000065</v>
          </cell>
          <cell r="F108">
            <v>687927268.97030091</v>
          </cell>
          <cell r="G108">
            <v>907197434.60667217</v>
          </cell>
          <cell r="M108">
            <v>4666941.1500000004</v>
          </cell>
          <cell r="V108">
            <v>108</v>
          </cell>
        </row>
        <row r="109">
          <cell r="B109">
            <v>31805</v>
          </cell>
          <cell r="C109" t="str">
            <v>Catawba Valley Community College</v>
          </cell>
          <cell r="D109">
            <v>17361800.369999994</v>
          </cell>
          <cell r="E109">
            <v>16926582.729999989</v>
          </cell>
          <cell r="F109">
            <v>130528452.04869987</v>
          </cell>
          <cell r="G109">
            <v>168763191.96074688</v>
          </cell>
          <cell r="M109">
            <v>984462.41000000015</v>
          </cell>
          <cell r="V109">
            <v>109</v>
          </cell>
        </row>
        <row r="110">
          <cell r="B110">
            <v>31810</v>
          </cell>
          <cell r="C110" t="str">
            <v>Hickory City Schools</v>
          </cell>
          <cell r="D110">
            <v>19785394.159999996</v>
          </cell>
          <cell r="E110">
            <v>20050932.22000001</v>
          </cell>
          <cell r="F110">
            <v>166799813.75370002</v>
          </cell>
          <cell r="G110">
            <v>225416660.24890015</v>
          </cell>
          <cell r="M110">
            <v>1164278.3999999999</v>
          </cell>
          <cell r="V110">
            <v>110</v>
          </cell>
        </row>
        <row r="111">
          <cell r="B111">
            <v>31820</v>
          </cell>
          <cell r="C111" t="str">
            <v>Newton-Conover City Schools</v>
          </cell>
          <cell r="D111">
            <v>16095314.310000001</v>
          </cell>
          <cell r="E111">
            <v>16854643.890000008</v>
          </cell>
          <cell r="F111">
            <v>145330374.45430011</v>
          </cell>
          <cell r="G111">
            <v>201114695.69890016</v>
          </cell>
          <cell r="M111">
            <v>966713.2899999998</v>
          </cell>
          <cell r="V111">
            <v>111</v>
          </cell>
        </row>
        <row r="112">
          <cell r="B112">
            <v>31900</v>
          </cell>
          <cell r="C112" t="str">
            <v>Chatham County Schools</v>
          </cell>
          <cell r="D112">
            <v>45419718.050000034</v>
          </cell>
          <cell r="E112">
            <v>45846473.449999966</v>
          </cell>
          <cell r="F112">
            <v>398867950.97809964</v>
          </cell>
          <cell r="G112">
            <v>529647263.10611236</v>
          </cell>
          <cell r="M112">
            <v>2656470.5000000005</v>
          </cell>
          <cell r="V112">
            <v>112</v>
          </cell>
        </row>
        <row r="113">
          <cell r="B113">
            <v>32000</v>
          </cell>
          <cell r="C113" t="str">
            <v>Cherokee County Schools</v>
          </cell>
          <cell r="D113">
            <v>17939030.000000004</v>
          </cell>
          <cell r="E113">
            <v>18666686.109999992</v>
          </cell>
          <cell r="F113">
            <v>151756448.22019994</v>
          </cell>
          <cell r="G113">
            <v>212912478.82260874</v>
          </cell>
          <cell r="M113">
            <v>1088380.05</v>
          </cell>
          <cell r="V113">
            <v>113</v>
          </cell>
        </row>
        <row r="114">
          <cell r="B114">
            <v>32005</v>
          </cell>
          <cell r="C114" t="str">
            <v>Tri-County Community College</v>
          </cell>
          <cell r="D114">
            <v>4433596.3600000013</v>
          </cell>
          <cell r="E114">
            <v>4742534.0500000007</v>
          </cell>
          <cell r="F114">
            <v>33707948.462099999</v>
          </cell>
          <cell r="G114">
            <v>48015712.040344745</v>
          </cell>
          <cell r="M114">
            <v>273319.93000000005</v>
          </cell>
          <cell r="V114">
            <v>114</v>
          </cell>
        </row>
        <row r="115">
          <cell r="B115">
            <v>32100</v>
          </cell>
          <cell r="C115" t="str">
            <v>Edenton-Chowan County Schools</v>
          </cell>
          <cell r="D115">
            <v>12579217.870000005</v>
          </cell>
          <cell r="E115">
            <v>12404863.179999989</v>
          </cell>
          <cell r="F115">
            <v>103670001.09210008</v>
          </cell>
          <cell r="G115">
            <v>132767746.29320997</v>
          </cell>
          <cell r="M115">
            <v>701321.67</v>
          </cell>
          <cell r="V115">
            <v>115</v>
          </cell>
        </row>
        <row r="116">
          <cell r="B116">
            <v>32200</v>
          </cell>
          <cell r="C116" t="str">
            <v>Clay County Schools</v>
          </cell>
          <cell r="D116">
            <v>7162579.6999999974</v>
          </cell>
          <cell r="E116">
            <v>7296762.5800000038</v>
          </cell>
          <cell r="F116">
            <v>58227961.717499994</v>
          </cell>
          <cell r="G116">
            <v>81734057.554073185</v>
          </cell>
          <cell r="M116">
            <v>423160.93</v>
          </cell>
          <cell r="V116">
            <v>116</v>
          </cell>
        </row>
        <row r="117">
          <cell r="B117">
            <v>32300</v>
          </cell>
          <cell r="C117" t="str">
            <v>Cleveland County Schools</v>
          </cell>
          <cell r="D117">
            <v>79222817.200000063</v>
          </cell>
          <cell r="E117">
            <v>80257674.519999996</v>
          </cell>
          <cell r="F117">
            <v>694105623.57039905</v>
          </cell>
          <cell r="G117">
            <v>929025133.40120316</v>
          </cell>
          <cell r="M117">
            <v>4600158.58</v>
          </cell>
          <cell r="V117">
            <v>117</v>
          </cell>
        </row>
        <row r="118">
          <cell r="B118">
            <v>32305</v>
          </cell>
          <cell r="C118" t="str">
            <v>Cleveland Technical College</v>
          </cell>
          <cell r="D118">
            <v>9432073.8199999966</v>
          </cell>
          <cell r="E118">
            <v>9632273.0300000012</v>
          </cell>
          <cell r="F118">
            <v>72434493.646200001</v>
          </cell>
          <cell r="G118">
            <v>95464721.90110001</v>
          </cell>
          <cell r="M118">
            <v>562796.46</v>
          </cell>
          <cell r="V118">
            <v>118</v>
          </cell>
        </row>
        <row r="119">
          <cell r="B119">
            <v>32400</v>
          </cell>
          <cell r="C119" t="str">
            <v>Columbus County Schools</v>
          </cell>
          <cell r="D119">
            <v>30307843.97000001</v>
          </cell>
          <cell r="E119">
            <v>31292810.310000047</v>
          </cell>
          <cell r="F119">
            <v>242031931.12379974</v>
          </cell>
          <cell r="G119">
            <v>329063471.68641323</v>
          </cell>
          <cell r="M119">
            <v>1803256.7000000002</v>
          </cell>
          <cell r="V119">
            <v>119</v>
          </cell>
        </row>
        <row r="120">
          <cell r="B120">
            <v>32405</v>
          </cell>
          <cell r="C120" t="str">
            <v>Southeastern Community College</v>
          </cell>
          <cell r="D120">
            <v>8855177.1099999994</v>
          </cell>
          <cell r="E120">
            <v>8446599.3999999985</v>
          </cell>
          <cell r="F120">
            <v>66011949.488999985</v>
          </cell>
          <cell r="G120">
            <v>82246311.512199968</v>
          </cell>
          <cell r="M120">
            <v>488429.27999999997</v>
          </cell>
          <cell r="V120">
            <v>120</v>
          </cell>
        </row>
        <row r="121">
          <cell r="B121">
            <v>32410</v>
          </cell>
          <cell r="C121" t="str">
            <v>Whiteville City Schools</v>
          </cell>
          <cell r="D121">
            <v>12562228.100000007</v>
          </cell>
          <cell r="E121">
            <v>12612983.220000003</v>
          </cell>
          <cell r="F121">
            <v>100461318.99999997</v>
          </cell>
          <cell r="G121">
            <v>131058988.42799997</v>
          </cell>
          <cell r="M121">
            <v>724239.97</v>
          </cell>
          <cell r="V121">
            <v>121</v>
          </cell>
        </row>
        <row r="122">
          <cell r="B122">
            <v>32500</v>
          </cell>
          <cell r="C122" t="str">
            <v>New Bern/Craven County Board Of Education</v>
          </cell>
          <cell r="D122">
            <v>65739933.16999986</v>
          </cell>
          <cell r="E122">
            <v>66814500.440000139</v>
          </cell>
          <cell r="F122">
            <v>553734799.86949992</v>
          </cell>
          <cell r="G122">
            <v>751463628.71451771</v>
          </cell>
          <cell r="M122">
            <v>3858650.53</v>
          </cell>
          <cell r="V122">
            <v>122</v>
          </cell>
        </row>
        <row r="123">
          <cell r="B123">
            <v>32505</v>
          </cell>
          <cell r="C123" t="str">
            <v>Craven Community College</v>
          </cell>
          <cell r="D123">
            <v>10164390.000000006</v>
          </cell>
          <cell r="E123">
            <v>10117872.079999996</v>
          </cell>
          <cell r="F123">
            <v>82144699.435000017</v>
          </cell>
          <cell r="G123">
            <v>109586342.02042952</v>
          </cell>
          <cell r="M123">
            <v>574795.8899999999</v>
          </cell>
          <cell r="V123">
            <v>123</v>
          </cell>
        </row>
        <row r="124">
          <cell r="B124">
            <v>32600</v>
          </cell>
          <cell r="C124" t="str">
            <v>Cumberland County Schools</v>
          </cell>
          <cell r="D124">
            <v>241973389.43999976</v>
          </cell>
          <cell r="E124">
            <v>236983812.70999849</v>
          </cell>
          <cell r="F124">
            <v>2087538107.7927005</v>
          </cell>
          <cell r="G124">
            <v>2698672922.500627</v>
          </cell>
          <cell r="M124">
            <v>13526134.420000002</v>
          </cell>
          <cell r="V124">
            <v>124</v>
          </cell>
        </row>
        <row r="125">
          <cell r="B125">
            <v>32605</v>
          </cell>
          <cell r="C125" t="str">
            <v>Fayetteville Technical Community College</v>
          </cell>
          <cell r="D125">
            <v>36527293.129999988</v>
          </cell>
          <cell r="E125">
            <v>37431550.5</v>
          </cell>
          <cell r="F125">
            <v>281698716.81259972</v>
          </cell>
          <cell r="G125">
            <v>383772986.3054682</v>
          </cell>
          <cell r="M125">
            <v>2132182.7000000002</v>
          </cell>
          <cell r="V125">
            <v>125</v>
          </cell>
        </row>
        <row r="126">
          <cell r="B126">
            <v>32700</v>
          </cell>
          <cell r="C126" t="str">
            <v>Currituck County Schools</v>
          </cell>
          <cell r="D126">
            <v>20244862.339999989</v>
          </cell>
          <cell r="E126">
            <v>20714552.539999999</v>
          </cell>
          <cell r="F126">
            <v>169456624.49879983</v>
          </cell>
          <cell r="G126">
            <v>229541841.44503731</v>
          </cell>
          <cell r="M126">
            <v>1207773.6499999999</v>
          </cell>
          <cell r="V126">
            <v>126</v>
          </cell>
        </row>
        <row r="127">
          <cell r="B127">
            <v>32800</v>
          </cell>
          <cell r="C127" t="str">
            <v>Dare County Schools</v>
          </cell>
          <cell r="D127">
            <v>31316632.339999981</v>
          </cell>
          <cell r="E127">
            <v>31559927.679999985</v>
          </cell>
          <cell r="F127">
            <v>231824683.23170018</v>
          </cell>
          <cell r="G127">
            <v>307712099.49276775</v>
          </cell>
          <cell r="M127">
            <v>1812643.01</v>
          </cell>
          <cell r="V127">
            <v>127</v>
          </cell>
        </row>
        <row r="128">
          <cell r="B128">
            <v>32900</v>
          </cell>
          <cell r="C128" t="str">
            <v>Davidson County Schools</v>
          </cell>
          <cell r="D128">
            <v>85207736.559999779</v>
          </cell>
          <cell r="E128">
            <v>86770011.830000177</v>
          </cell>
          <cell r="F128">
            <v>732544895.72070062</v>
          </cell>
          <cell r="G128">
            <v>979338173.18845117</v>
          </cell>
          <cell r="M128">
            <v>4967240.21</v>
          </cell>
          <cell r="V128">
            <v>128</v>
          </cell>
        </row>
        <row r="129">
          <cell r="B129">
            <v>32901</v>
          </cell>
          <cell r="C129" t="str">
            <v>Invest Collegiate Charter School</v>
          </cell>
          <cell r="D129">
            <v>1347489.2899999998</v>
          </cell>
          <cell r="E129">
            <v>2206162.0200000005</v>
          </cell>
          <cell r="F129">
            <v>13834081.556499997</v>
          </cell>
          <cell r="G129">
            <v>33655641.5145</v>
          </cell>
          <cell r="M129">
            <v>123637.35999999997</v>
          </cell>
          <cell r="V129">
            <v>129</v>
          </cell>
        </row>
        <row r="130">
          <cell r="B130">
            <v>32905</v>
          </cell>
          <cell r="C130" t="str">
            <v>Davidson County Community College</v>
          </cell>
          <cell r="D130">
            <v>13299918.769999998</v>
          </cell>
          <cell r="E130">
            <v>13363003.759999996</v>
          </cell>
          <cell r="F130">
            <v>108969942.02679999</v>
          </cell>
          <cell r="G130">
            <v>141526662.77274996</v>
          </cell>
          <cell r="M130">
            <v>768667.2300000001</v>
          </cell>
          <cell r="V130">
            <v>130</v>
          </cell>
        </row>
        <row r="131">
          <cell r="B131">
            <v>32910</v>
          </cell>
          <cell r="C131" t="str">
            <v>Lexington City Schools</v>
          </cell>
          <cell r="D131">
            <v>16201975.220000017</v>
          </cell>
          <cell r="E131">
            <v>16502634.739999995</v>
          </cell>
          <cell r="F131">
            <v>135416117.9043</v>
          </cell>
          <cell r="G131">
            <v>178247922.94302073</v>
          </cell>
          <cell r="M131">
            <v>957832.84</v>
          </cell>
          <cell r="V131">
            <v>131</v>
          </cell>
        </row>
        <row r="132">
          <cell r="B132">
            <v>32920</v>
          </cell>
          <cell r="C132" t="str">
            <v>Thomasville City Schools</v>
          </cell>
          <cell r="D132">
            <v>12994875.190000003</v>
          </cell>
          <cell r="E132">
            <v>12899764.759999992</v>
          </cell>
          <cell r="F132">
            <v>112511051.44719993</v>
          </cell>
          <cell r="G132">
            <v>146242903.88170004</v>
          </cell>
          <cell r="M132">
            <v>766288.93</v>
          </cell>
          <cell r="V132">
            <v>132</v>
          </cell>
        </row>
        <row r="133">
          <cell r="B133">
            <v>33000</v>
          </cell>
          <cell r="C133" t="str">
            <v>Davie County Schools</v>
          </cell>
          <cell r="D133">
            <v>32690806.749999974</v>
          </cell>
          <cell r="E133">
            <v>32554020.660000037</v>
          </cell>
          <cell r="F133">
            <v>286175444.66159993</v>
          </cell>
          <cell r="G133">
            <v>378285211.09255856</v>
          </cell>
          <cell r="M133">
            <v>1861430.54</v>
          </cell>
          <cell r="V133">
            <v>133</v>
          </cell>
        </row>
        <row r="134">
          <cell r="B134">
            <v>33001</v>
          </cell>
          <cell r="C134" t="str">
            <v>N.E. Regional School For Biotechnology</v>
          </cell>
          <cell r="D134">
            <v>583559.75</v>
          </cell>
          <cell r="E134">
            <v>746290.78</v>
          </cell>
          <cell r="F134">
            <v>6160817.843700001</v>
          </cell>
          <cell r="G134">
            <v>10066611.2788</v>
          </cell>
          <cell r="M134">
            <v>49703.859999999993</v>
          </cell>
          <cell r="V134">
            <v>134</v>
          </cell>
        </row>
        <row r="135">
          <cell r="B135">
            <v>33027</v>
          </cell>
          <cell r="C135" t="str">
            <v>Cornerstone Academy</v>
          </cell>
          <cell r="D135">
            <v>2098097.4</v>
          </cell>
          <cell r="E135">
            <v>2796774.3499999982</v>
          </cell>
          <cell r="F135">
            <v>22279178.684700012</v>
          </cell>
          <cell r="G135">
            <v>38902117.024400003</v>
          </cell>
          <cell r="M135">
            <v>153643.65000000002</v>
          </cell>
          <cell r="V135">
            <v>135</v>
          </cell>
        </row>
        <row r="136">
          <cell r="B136">
            <v>33100</v>
          </cell>
          <cell r="C136" t="str">
            <v>Duplin County Schools</v>
          </cell>
          <cell r="D136">
            <v>45657689.179999955</v>
          </cell>
          <cell r="E136">
            <v>48424353.820000038</v>
          </cell>
          <cell r="F136">
            <v>383169764.52360028</v>
          </cell>
          <cell r="G136">
            <v>540831654.12982905</v>
          </cell>
          <cell r="M136">
            <v>2815157.9</v>
          </cell>
          <cell r="V136">
            <v>136</v>
          </cell>
        </row>
        <row r="137">
          <cell r="B137">
            <v>33105</v>
          </cell>
          <cell r="C137" t="str">
            <v>James Sprunt Technical College</v>
          </cell>
          <cell r="D137">
            <v>6230244.6800000016</v>
          </cell>
          <cell r="E137">
            <v>5705826.6699999999</v>
          </cell>
          <cell r="F137">
            <v>48983556.219799981</v>
          </cell>
          <cell r="G137">
            <v>60795810.004299961</v>
          </cell>
          <cell r="M137">
            <v>325797.21999999991</v>
          </cell>
          <cell r="V137">
            <v>137</v>
          </cell>
        </row>
        <row r="138">
          <cell r="B138">
            <v>33200</v>
          </cell>
          <cell r="C138" t="str">
            <v>Durham Public Schools</v>
          </cell>
          <cell r="D138">
            <v>192393437.68000066</v>
          </cell>
          <cell r="E138">
            <v>198407653.93000114</v>
          </cell>
          <cell r="F138">
            <v>1705876350.6737006</v>
          </cell>
          <cell r="G138">
            <v>2360413438.8245788</v>
          </cell>
          <cell r="M138">
            <v>11538019.280000001</v>
          </cell>
          <cell r="V138">
            <v>138</v>
          </cell>
        </row>
        <row r="139">
          <cell r="B139">
            <v>33202</v>
          </cell>
          <cell r="C139" t="str">
            <v>Central Park School For Children</v>
          </cell>
          <cell r="D139">
            <v>1826455.58</v>
          </cell>
          <cell r="E139">
            <v>2083307.32</v>
          </cell>
          <cell r="F139">
            <v>18316075.637599997</v>
          </cell>
          <cell r="G139">
            <v>28241064.610799994</v>
          </cell>
          <cell r="M139">
            <v>129400.48999999999</v>
          </cell>
          <cell r="V139">
            <v>139</v>
          </cell>
        </row>
        <row r="140">
          <cell r="B140">
            <v>33203</v>
          </cell>
          <cell r="C140" t="str">
            <v>Healthy Start Academy</v>
          </cell>
          <cell r="D140">
            <v>1267860.8600000003</v>
          </cell>
          <cell r="E140">
            <v>1400711.38</v>
          </cell>
          <cell r="F140">
            <v>12715691.774200002</v>
          </cell>
          <cell r="G140">
            <v>19541158.916000001</v>
          </cell>
          <cell r="M140">
            <v>79264.840000000011</v>
          </cell>
          <cell r="V140">
            <v>140</v>
          </cell>
        </row>
        <row r="141">
          <cell r="B141">
            <v>33204</v>
          </cell>
          <cell r="C141" t="str">
            <v>Voyager Academy</v>
          </cell>
          <cell r="D141">
            <v>4636538.4700000025</v>
          </cell>
          <cell r="E141">
            <v>4874017.7599999988</v>
          </cell>
          <cell r="F141">
            <v>46426053.481499992</v>
          </cell>
          <cell r="G141">
            <v>68952111.42930001</v>
          </cell>
          <cell r="M141">
            <v>284204.88999999996</v>
          </cell>
          <cell r="V141">
            <v>141</v>
          </cell>
        </row>
        <row r="142">
          <cell r="B142">
            <v>33205</v>
          </cell>
          <cell r="C142" t="str">
            <v>Durham Technical Institute</v>
          </cell>
          <cell r="D142">
            <v>17003235.209999997</v>
          </cell>
          <cell r="E142">
            <v>17495640.5</v>
          </cell>
          <cell r="F142">
            <v>137046543.072</v>
          </cell>
          <cell r="G142">
            <v>190436540.39355904</v>
          </cell>
          <cell r="M142">
            <v>1025837.1900000001</v>
          </cell>
          <cell r="V142">
            <v>142</v>
          </cell>
        </row>
        <row r="143">
          <cell r="B143">
            <v>33206</v>
          </cell>
          <cell r="C143" t="str">
            <v>Bear Grass Charter School</v>
          </cell>
          <cell r="D143">
            <v>1281442.6299999999</v>
          </cell>
          <cell r="E143">
            <v>1272069.9199999997</v>
          </cell>
          <cell r="F143">
            <v>12167202.5986</v>
          </cell>
          <cell r="G143">
            <v>15561724.852200005</v>
          </cell>
          <cell r="M143">
            <v>72229.179999999993</v>
          </cell>
          <cell r="V143">
            <v>143</v>
          </cell>
        </row>
        <row r="144">
          <cell r="B144">
            <v>33207</v>
          </cell>
          <cell r="C144" t="str">
            <v>Invest Collegiate Charter (Buncombe)</v>
          </cell>
          <cell r="D144">
            <v>747052.84</v>
          </cell>
          <cell r="E144">
            <v>1940969.2600000007</v>
          </cell>
          <cell r="F144">
            <v>8592327.6204000004</v>
          </cell>
          <cell r="G144">
            <v>31930114.221099988</v>
          </cell>
          <cell r="M144">
            <v>137746.23000000001</v>
          </cell>
          <cell r="V144">
            <v>144</v>
          </cell>
        </row>
        <row r="145">
          <cell r="B145">
            <v>33208</v>
          </cell>
          <cell r="C145" t="str">
            <v>Kipp Halifax College Prep Charter</v>
          </cell>
          <cell r="D145">
            <v>233474.93999999997</v>
          </cell>
          <cell r="E145">
            <v>364821.84</v>
          </cell>
          <cell r="F145">
            <v>2361138.2366000004</v>
          </cell>
          <cell r="G145">
            <v>5103787.2952999994</v>
          </cell>
          <cell r="M145">
            <v>28186.83</v>
          </cell>
          <cell r="V145">
            <v>145</v>
          </cell>
        </row>
        <row r="146">
          <cell r="B146">
            <v>33209</v>
          </cell>
          <cell r="C146" t="str">
            <v>Pioneer Springs Community Charter</v>
          </cell>
          <cell r="D146">
            <v>478723.3</v>
          </cell>
          <cell r="E146">
            <v>801128.51</v>
          </cell>
          <cell r="F146">
            <v>5414746.1972000012</v>
          </cell>
          <cell r="G146">
            <v>11768698.4888</v>
          </cell>
          <cell r="M146">
            <v>45089.120000000003</v>
          </cell>
          <cell r="V146">
            <v>146</v>
          </cell>
        </row>
        <row r="147">
          <cell r="B147">
            <v>33300</v>
          </cell>
          <cell r="C147" t="str">
            <v>Edgecombe County Schools</v>
          </cell>
          <cell r="D147">
            <v>30039631.739999976</v>
          </cell>
          <cell r="E147">
            <v>30152921.930000052</v>
          </cell>
          <cell r="F147">
            <v>254249312.88950005</v>
          </cell>
          <cell r="G147">
            <v>340240809.52600038</v>
          </cell>
          <cell r="M147">
            <v>1724356.99</v>
          </cell>
          <cell r="V147">
            <v>147</v>
          </cell>
        </row>
        <row r="148">
          <cell r="B148">
            <v>33305</v>
          </cell>
          <cell r="C148" t="str">
            <v>Edgecombe Technical College</v>
          </cell>
          <cell r="D148">
            <v>9638960.1099999994</v>
          </cell>
          <cell r="E148">
            <v>9481893.4399999995</v>
          </cell>
          <cell r="F148">
            <v>67918415.264599994</v>
          </cell>
          <cell r="G148">
            <v>86758747.13913925</v>
          </cell>
          <cell r="M148">
            <v>553706.70000000007</v>
          </cell>
          <cell r="V148">
            <v>148</v>
          </cell>
        </row>
        <row r="149">
          <cell r="B149">
            <v>33400</v>
          </cell>
          <cell r="C149" t="str">
            <v>Winston-Salem-Forsyth County Schools</v>
          </cell>
          <cell r="D149">
            <v>267475359.33000049</v>
          </cell>
          <cell r="E149">
            <v>271727145.94999874</v>
          </cell>
          <cell r="F149">
            <v>2247124548.495707</v>
          </cell>
          <cell r="G149">
            <v>3025967618.994173</v>
          </cell>
          <cell r="M149">
            <v>15713796.310000002</v>
          </cell>
          <cell r="V149">
            <v>149</v>
          </cell>
        </row>
        <row r="150">
          <cell r="B150">
            <v>33402</v>
          </cell>
          <cell r="C150" t="str">
            <v>Arts Based Elementary Charter</v>
          </cell>
          <cell r="D150">
            <v>1600124.9800000007</v>
          </cell>
          <cell r="E150">
            <v>1807378.6900000004</v>
          </cell>
          <cell r="F150">
            <v>16724103.943499999</v>
          </cell>
          <cell r="G150">
            <v>23937073.506199997</v>
          </cell>
          <cell r="M150">
            <v>103491.48999999999</v>
          </cell>
          <cell r="V150">
            <v>150</v>
          </cell>
        </row>
        <row r="151">
          <cell r="B151">
            <v>33405</v>
          </cell>
          <cell r="C151" t="str">
            <v>Forsyth Technical Institute</v>
          </cell>
          <cell r="D151">
            <v>28325932.84999999</v>
          </cell>
          <cell r="E151">
            <v>29326717.320000004</v>
          </cell>
          <cell r="F151">
            <v>226003589.73210004</v>
          </cell>
          <cell r="G151">
            <v>304144971.65534997</v>
          </cell>
          <cell r="M151">
            <v>1679024.1600000001</v>
          </cell>
          <cell r="V151">
            <v>151</v>
          </cell>
        </row>
        <row r="152">
          <cell r="B152">
            <v>33500</v>
          </cell>
          <cell r="C152" t="str">
            <v>Franklin County Schools</v>
          </cell>
          <cell r="D152">
            <v>41685067.619999982</v>
          </cell>
          <cell r="E152">
            <v>43377886.109999992</v>
          </cell>
          <cell r="F152">
            <v>361955196.75179976</v>
          </cell>
          <cell r="G152">
            <v>505844242.20540476</v>
          </cell>
          <cell r="M152">
            <v>2528393.9399999995</v>
          </cell>
          <cell r="V152">
            <v>152</v>
          </cell>
        </row>
        <row r="153">
          <cell r="B153">
            <v>33501</v>
          </cell>
          <cell r="C153" t="str">
            <v>A Childs Garden Charter (AKA Cross Creek Charter)</v>
          </cell>
          <cell r="D153">
            <v>744154.34</v>
          </cell>
          <cell r="E153">
            <v>814819.99</v>
          </cell>
          <cell r="F153">
            <v>7457116.5794999991</v>
          </cell>
          <cell r="G153">
            <v>10504364.202400001</v>
          </cell>
          <cell r="M153">
            <v>49061.13</v>
          </cell>
          <cell r="V153">
            <v>153</v>
          </cell>
        </row>
        <row r="154">
          <cell r="B154">
            <v>33600</v>
          </cell>
          <cell r="C154" t="str">
            <v>Gaston County Schools</v>
          </cell>
          <cell r="D154">
            <v>132541224.41000038</v>
          </cell>
          <cell r="E154">
            <v>138243699.03999978</v>
          </cell>
          <cell r="F154">
            <v>1153602483.013</v>
          </cell>
          <cell r="G154">
            <v>1603241985.7174375</v>
          </cell>
          <cell r="M154">
            <v>8055759.8799999999</v>
          </cell>
          <cell r="V154">
            <v>154</v>
          </cell>
        </row>
        <row r="155">
          <cell r="B155">
            <v>33605</v>
          </cell>
          <cell r="C155" t="str">
            <v>Gaston College</v>
          </cell>
          <cell r="D155">
            <v>20628390.429999985</v>
          </cell>
          <cell r="E155">
            <v>21891172.329999983</v>
          </cell>
          <cell r="F155">
            <v>158200358.54609978</v>
          </cell>
          <cell r="G155">
            <v>213443448.58930016</v>
          </cell>
          <cell r="M155">
            <v>1278907.46</v>
          </cell>
          <cell r="V155">
            <v>155</v>
          </cell>
        </row>
        <row r="156">
          <cell r="B156">
            <v>33700</v>
          </cell>
          <cell r="C156" t="str">
            <v>Gates County Schools</v>
          </cell>
          <cell r="D156">
            <v>11002251.23000001</v>
          </cell>
          <cell r="E156">
            <v>10624542.059999999</v>
          </cell>
          <cell r="F156">
            <v>90149223.248599991</v>
          </cell>
          <cell r="G156">
            <v>113746970.07750002</v>
          </cell>
          <cell r="M156">
            <v>581800.07999999996</v>
          </cell>
          <cell r="V156">
            <v>156</v>
          </cell>
        </row>
        <row r="157">
          <cell r="B157">
            <v>33800</v>
          </cell>
          <cell r="C157" t="str">
            <v>Graham County Schools</v>
          </cell>
          <cell r="D157">
            <v>7488526.8900000053</v>
          </cell>
          <cell r="E157">
            <v>7657986.129999998</v>
          </cell>
          <cell r="F157">
            <v>63136367.960599981</v>
          </cell>
          <cell r="G157">
            <v>86004421.076900065</v>
          </cell>
          <cell r="M157">
            <v>448022.58999999997</v>
          </cell>
          <cell r="V157">
            <v>157</v>
          </cell>
        </row>
        <row r="158">
          <cell r="B158">
            <v>33900</v>
          </cell>
          <cell r="C158" t="str">
            <v>Granville County Schools And Oxford Orphanage</v>
          </cell>
          <cell r="D158">
            <v>38842735.289999992</v>
          </cell>
          <cell r="E158">
            <v>40592529.850000031</v>
          </cell>
          <cell r="F158">
            <v>330042793.80299991</v>
          </cell>
          <cell r="G158">
            <v>448699530.14413673</v>
          </cell>
          <cell r="M158">
            <v>2321466.9900000002</v>
          </cell>
          <cell r="V158">
            <v>158</v>
          </cell>
        </row>
        <row r="159">
          <cell r="B159">
            <v>34000</v>
          </cell>
          <cell r="C159" t="str">
            <v>Greene County Schools</v>
          </cell>
          <cell r="D159">
            <v>16898888.390000001</v>
          </cell>
          <cell r="E159">
            <v>16688110.669999991</v>
          </cell>
          <cell r="F159">
            <v>150543233.05450007</v>
          </cell>
          <cell r="G159">
            <v>195735824.92934257</v>
          </cell>
          <cell r="M159">
            <v>961712.79</v>
          </cell>
          <cell r="V159">
            <v>159</v>
          </cell>
        </row>
        <row r="160">
          <cell r="B160">
            <v>34100</v>
          </cell>
          <cell r="C160" t="str">
            <v>Guilford County Schools</v>
          </cell>
          <cell r="D160">
            <v>380089037.70000285</v>
          </cell>
          <cell r="E160">
            <v>379271646.59000385</v>
          </cell>
          <cell r="F160">
            <v>3367191402.8343058</v>
          </cell>
          <cell r="G160">
            <v>4441086748.0954542</v>
          </cell>
          <cell r="M160">
            <v>21659015.900000002</v>
          </cell>
          <cell r="V160">
            <v>160</v>
          </cell>
        </row>
        <row r="161">
          <cell r="B161">
            <v>34105</v>
          </cell>
          <cell r="C161" t="str">
            <v>Guilford Technical Community College</v>
          </cell>
          <cell r="D161">
            <v>35681492.379999988</v>
          </cell>
          <cell r="E161">
            <v>35328585.719999991</v>
          </cell>
          <cell r="F161">
            <v>291489891.90259999</v>
          </cell>
          <cell r="G161">
            <v>372585535.59367543</v>
          </cell>
          <cell r="M161">
            <v>2032892.2400000002</v>
          </cell>
          <cell r="V161">
            <v>161</v>
          </cell>
        </row>
        <row r="162">
          <cell r="B162">
            <v>34200</v>
          </cell>
          <cell r="C162" t="str">
            <v>Halifax County Schools</v>
          </cell>
          <cell r="D162">
            <v>18791556.239999983</v>
          </cell>
          <cell r="E162">
            <v>16579502.449999988</v>
          </cell>
          <cell r="F162">
            <v>148167777.89740002</v>
          </cell>
          <cell r="G162">
            <v>170585589.21027422</v>
          </cell>
          <cell r="M162">
            <v>895134.38</v>
          </cell>
          <cell r="V162">
            <v>162</v>
          </cell>
        </row>
        <row r="163">
          <cell r="B163">
            <v>34205</v>
          </cell>
          <cell r="C163" t="str">
            <v>Halifax Community College</v>
          </cell>
          <cell r="D163">
            <v>7243825.2300000023</v>
          </cell>
          <cell r="E163">
            <v>7032339.1499999976</v>
          </cell>
          <cell r="F163">
            <v>53943092.6435</v>
          </cell>
          <cell r="G163">
            <v>69599223.944643199</v>
          </cell>
          <cell r="M163">
            <v>398210.05</v>
          </cell>
          <cell r="V163">
            <v>163</v>
          </cell>
        </row>
        <row r="164">
          <cell r="B164">
            <v>34220</v>
          </cell>
          <cell r="C164" t="str">
            <v>Roanoke Rapids City Schools</v>
          </cell>
          <cell r="D164">
            <v>14949699.830000006</v>
          </cell>
          <cell r="E164">
            <v>15110977.050000003</v>
          </cell>
          <cell r="F164">
            <v>118429909.89819995</v>
          </cell>
          <cell r="G164">
            <v>155206534.69359991</v>
          </cell>
          <cell r="M164">
            <v>875993.44</v>
          </cell>
          <cell r="V164">
            <v>164</v>
          </cell>
        </row>
        <row r="165">
          <cell r="B165">
            <v>34230</v>
          </cell>
          <cell r="C165" t="str">
            <v>Weldon City Schools</v>
          </cell>
          <cell r="D165">
            <v>6700183.9900000012</v>
          </cell>
          <cell r="E165">
            <v>6807248.9900000021</v>
          </cell>
          <cell r="F165">
            <v>55045539.019500002</v>
          </cell>
          <cell r="G165">
            <v>73076508.394220456</v>
          </cell>
          <cell r="M165">
            <v>383407.63</v>
          </cell>
          <cell r="V165">
            <v>165</v>
          </cell>
        </row>
        <row r="166">
          <cell r="B166">
            <v>34300</v>
          </cell>
          <cell r="C166" t="str">
            <v>Harnett County Schools</v>
          </cell>
          <cell r="D166">
            <v>87666995.99999994</v>
          </cell>
          <cell r="E166">
            <v>88020095.33999981</v>
          </cell>
          <cell r="F166">
            <v>790961804.42079854</v>
          </cell>
          <cell r="G166">
            <v>1049072210.1307783</v>
          </cell>
          <cell r="M166">
            <v>5145791.63</v>
          </cell>
          <cell r="V166">
            <v>166</v>
          </cell>
        </row>
        <row r="167">
          <cell r="B167">
            <v>34400</v>
          </cell>
          <cell r="C167" t="str">
            <v>Haywood County Schools</v>
          </cell>
          <cell r="D167">
            <v>37703209.599999957</v>
          </cell>
          <cell r="E167">
            <v>38324638.400000051</v>
          </cell>
          <cell r="F167">
            <v>330333674.88579983</v>
          </cell>
          <cell r="G167">
            <v>445321897.43584991</v>
          </cell>
          <cell r="M167">
            <v>2200991.9500000002</v>
          </cell>
          <cell r="V167">
            <v>167</v>
          </cell>
        </row>
        <row r="168">
          <cell r="B168">
            <v>34405</v>
          </cell>
          <cell r="C168" t="str">
            <v>Haywood Technical College</v>
          </cell>
          <cell r="D168">
            <v>7796539.9800000051</v>
          </cell>
          <cell r="E168">
            <v>8141265.6999999993</v>
          </cell>
          <cell r="F168">
            <v>67443710.810500026</v>
          </cell>
          <cell r="G168">
            <v>93311472.113350034</v>
          </cell>
          <cell r="M168">
            <v>470881.04</v>
          </cell>
          <cell r="V168">
            <v>168</v>
          </cell>
        </row>
        <row r="169">
          <cell r="B169">
            <v>34500</v>
          </cell>
          <cell r="C169" t="str">
            <v>Henderson County Schools</v>
          </cell>
          <cell r="D169">
            <v>65171651.7999999</v>
          </cell>
          <cell r="E169">
            <v>66754769.790000111</v>
          </cell>
          <cell r="F169">
            <v>561355987.82840014</v>
          </cell>
          <cell r="G169">
            <v>765261550.13365066</v>
          </cell>
          <cell r="M169">
            <v>3820570.3299999996</v>
          </cell>
          <cell r="V169">
            <v>169</v>
          </cell>
        </row>
        <row r="170">
          <cell r="B170">
            <v>34501</v>
          </cell>
          <cell r="C170" t="str">
            <v>Mountain Community School</v>
          </cell>
          <cell r="D170">
            <v>804887.60000000009</v>
          </cell>
          <cell r="E170">
            <v>756108.58000000007</v>
          </cell>
          <cell r="F170">
            <v>7235431.0033</v>
          </cell>
          <cell r="G170">
            <v>8785160.5747999996</v>
          </cell>
          <cell r="M170">
            <v>43751.279999999992</v>
          </cell>
          <cell r="V170">
            <v>170</v>
          </cell>
        </row>
        <row r="171">
          <cell r="B171">
            <v>34505</v>
          </cell>
          <cell r="C171" t="str">
            <v>Blue Ridge Community College</v>
          </cell>
          <cell r="D171">
            <v>9196687.3600000031</v>
          </cell>
          <cell r="E171">
            <v>9672640.7699999996</v>
          </cell>
          <cell r="F171">
            <v>69681023.913699985</v>
          </cell>
          <cell r="G171">
            <v>94589426.762144983</v>
          </cell>
          <cell r="M171">
            <v>550374.14999999991</v>
          </cell>
          <cell r="V171">
            <v>171</v>
          </cell>
        </row>
        <row r="172">
          <cell r="B172">
            <v>34600</v>
          </cell>
          <cell r="C172" t="str">
            <v>Hertford County Schools</v>
          </cell>
          <cell r="D172">
            <v>16989970.689999994</v>
          </cell>
          <cell r="E172">
            <v>16910461.929999992</v>
          </cell>
          <cell r="F172">
            <v>137730573.17679998</v>
          </cell>
          <cell r="G172">
            <v>180240834.44930002</v>
          </cell>
          <cell r="M172">
            <v>969396.17</v>
          </cell>
          <cell r="V172">
            <v>172</v>
          </cell>
        </row>
        <row r="173">
          <cell r="B173">
            <v>34605</v>
          </cell>
          <cell r="C173" t="str">
            <v>Roanoke-Chowan Community College</v>
          </cell>
          <cell r="D173">
            <v>3903033.63</v>
          </cell>
          <cell r="E173">
            <v>4201772.21</v>
          </cell>
          <cell r="F173">
            <v>29988984.926500004</v>
          </cell>
          <cell r="G173">
            <v>42171665.991499998</v>
          </cell>
          <cell r="M173">
            <v>241490.59</v>
          </cell>
          <cell r="V173">
            <v>173</v>
          </cell>
        </row>
        <row r="174">
          <cell r="B174">
            <v>34700</v>
          </cell>
          <cell r="C174" t="str">
            <v>Hoke County Schools</v>
          </cell>
          <cell r="D174">
            <v>38046585.169999994</v>
          </cell>
          <cell r="E174">
            <v>39591307.19000005</v>
          </cell>
          <cell r="F174">
            <v>355386227.61370003</v>
          </cell>
          <cell r="G174">
            <v>502347260.23419255</v>
          </cell>
          <cell r="M174">
            <v>2283360.0299999998</v>
          </cell>
          <cell r="V174">
            <v>174</v>
          </cell>
        </row>
        <row r="175">
          <cell r="B175">
            <v>34800</v>
          </cell>
          <cell r="C175" t="str">
            <v>Hyde County Schools</v>
          </cell>
          <cell r="D175">
            <v>4912898.5600000024</v>
          </cell>
          <cell r="E175">
            <v>5121679.4700000016</v>
          </cell>
          <cell r="F175">
            <v>36137845.977499999</v>
          </cell>
          <cell r="G175">
            <v>51423047.80969999</v>
          </cell>
          <cell r="M175">
            <v>302836.2</v>
          </cell>
          <cell r="V175">
            <v>175</v>
          </cell>
        </row>
        <row r="176">
          <cell r="B176">
            <v>34900</v>
          </cell>
          <cell r="C176" t="str">
            <v>Iredell County Schools</v>
          </cell>
          <cell r="D176">
            <v>95953710.000000164</v>
          </cell>
          <cell r="E176">
            <v>96933813.520000041</v>
          </cell>
          <cell r="F176">
            <v>827633809.60330069</v>
          </cell>
          <cell r="G176">
            <v>1094443212.7282977</v>
          </cell>
          <cell r="M176">
            <v>5516097.8100000005</v>
          </cell>
          <cell r="V176">
            <v>176</v>
          </cell>
        </row>
        <row r="177">
          <cell r="B177">
            <v>34901</v>
          </cell>
          <cell r="C177" t="str">
            <v>American Renaissance Middle School</v>
          </cell>
          <cell r="D177">
            <v>2047338.7399999998</v>
          </cell>
          <cell r="E177">
            <v>2162233.81</v>
          </cell>
          <cell r="F177">
            <v>19571119.108699996</v>
          </cell>
          <cell r="G177">
            <v>27909201.869599998</v>
          </cell>
          <cell r="M177">
            <v>122589.16000000002</v>
          </cell>
          <cell r="V177">
            <v>177</v>
          </cell>
        </row>
        <row r="178">
          <cell r="B178">
            <v>34903</v>
          </cell>
          <cell r="C178" t="str">
            <v>Success Institute</v>
          </cell>
          <cell r="D178">
            <v>295846.37</v>
          </cell>
          <cell r="E178">
            <v>241292.06</v>
          </cell>
          <cell r="F178">
            <v>1952862.3412000001</v>
          </cell>
          <cell r="G178">
            <v>1750220.3961999998</v>
          </cell>
          <cell r="M178">
            <v>15207.669999999998</v>
          </cell>
          <cell r="V178">
            <v>178</v>
          </cell>
        </row>
        <row r="179">
          <cell r="B179">
            <v>34905</v>
          </cell>
          <cell r="C179" t="str">
            <v>Mitchell Community College</v>
          </cell>
          <cell r="D179">
            <v>10861096.220000008</v>
          </cell>
          <cell r="E179">
            <v>10185169.599999998</v>
          </cell>
          <cell r="F179">
            <v>88254760.301699966</v>
          </cell>
          <cell r="G179">
            <v>110145218.94029997</v>
          </cell>
          <cell r="M179">
            <v>574849.68999999994</v>
          </cell>
          <cell r="V179">
            <v>179</v>
          </cell>
        </row>
        <row r="180">
          <cell r="B180">
            <v>34910</v>
          </cell>
          <cell r="C180" t="str">
            <v>Mooresville City Schools</v>
          </cell>
          <cell r="D180">
            <v>27815335.029999979</v>
          </cell>
          <cell r="E180">
            <v>28760253.99000001</v>
          </cell>
          <cell r="F180">
            <v>249116192.37790003</v>
          </cell>
          <cell r="G180">
            <v>344826539.49079365</v>
          </cell>
          <cell r="M180">
            <v>1663838.31</v>
          </cell>
          <cell r="V180">
            <v>180</v>
          </cell>
        </row>
        <row r="181">
          <cell r="B181">
            <v>35000</v>
          </cell>
          <cell r="C181" t="str">
            <v>Jackson County Schools</v>
          </cell>
          <cell r="D181">
            <v>18809247.109999999</v>
          </cell>
          <cell r="E181">
            <v>18923949.79000001</v>
          </cell>
          <cell r="F181">
            <v>165578477.62439996</v>
          </cell>
          <cell r="G181">
            <v>221604541.90329152</v>
          </cell>
          <cell r="M181">
            <v>1123383.75</v>
          </cell>
          <cell r="V181">
            <v>181</v>
          </cell>
        </row>
        <row r="182">
          <cell r="B182">
            <v>35005</v>
          </cell>
          <cell r="C182" t="str">
            <v>Southwestern Community College</v>
          </cell>
          <cell r="D182">
            <v>9040718.5099999942</v>
          </cell>
          <cell r="E182">
            <v>9473854.3199999947</v>
          </cell>
          <cell r="F182">
            <v>76549898.889899999</v>
          </cell>
          <cell r="G182">
            <v>104446843.56925759</v>
          </cell>
          <cell r="M182">
            <v>546952.01</v>
          </cell>
          <cell r="V182">
            <v>182</v>
          </cell>
        </row>
        <row r="183">
          <cell r="B183">
            <v>35100</v>
          </cell>
          <cell r="C183" t="str">
            <v>Johnston County Schools</v>
          </cell>
          <cell r="D183">
            <v>155746591.00000027</v>
          </cell>
          <cell r="E183">
            <v>160761230.99999928</v>
          </cell>
          <cell r="F183">
            <v>1419794838.4342992</v>
          </cell>
          <cell r="G183">
            <v>1943610128.088058</v>
          </cell>
          <cell r="M183">
            <v>9279436.1999999993</v>
          </cell>
          <cell r="V183">
            <v>183</v>
          </cell>
        </row>
        <row r="184">
          <cell r="B184">
            <v>35105</v>
          </cell>
          <cell r="C184" t="str">
            <v>Johnston Technical College</v>
          </cell>
          <cell r="D184">
            <v>14689301.380000019</v>
          </cell>
          <cell r="E184">
            <v>15728539.479999999</v>
          </cell>
          <cell r="F184">
            <v>130060784.8611999</v>
          </cell>
          <cell r="G184">
            <v>180913688.44229022</v>
          </cell>
          <cell r="M184">
            <v>887406.2100000002</v>
          </cell>
          <cell r="V184">
            <v>184</v>
          </cell>
        </row>
        <row r="185">
          <cell r="B185">
            <v>35106</v>
          </cell>
          <cell r="C185" t="str">
            <v>Neuse Charter School</v>
          </cell>
          <cell r="D185">
            <v>2897664.0999999996</v>
          </cell>
          <cell r="E185">
            <v>3395559.830000001</v>
          </cell>
          <cell r="F185">
            <v>29906751.935900003</v>
          </cell>
          <cell r="G185">
            <v>45347219.3248</v>
          </cell>
          <cell r="M185">
            <v>191932.71</v>
          </cell>
          <cell r="V185">
            <v>185</v>
          </cell>
        </row>
        <row r="186">
          <cell r="B186">
            <v>35200</v>
          </cell>
          <cell r="C186" t="str">
            <v>Jones County Schools</v>
          </cell>
          <cell r="D186">
            <v>7932774.8499999987</v>
          </cell>
          <cell r="E186">
            <v>8278732.1899999976</v>
          </cell>
          <cell r="F186">
            <v>61090043.161999963</v>
          </cell>
          <cell r="G186">
            <v>83553045.66460003</v>
          </cell>
          <cell r="M186">
            <v>476656.06</v>
          </cell>
          <cell r="V186">
            <v>186</v>
          </cell>
        </row>
        <row r="187">
          <cell r="B187">
            <v>35300</v>
          </cell>
          <cell r="C187" t="str">
            <v>Sanford-Lee County Board Of Education</v>
          </cell>
          <cell r="D187">
            <v>46228675.499999963</v>
          </cell>
          <cell r="E187">
            <v>47527684.359999925</v>
          </cell>
          <cell r="F187">
            <v>405789074.6906001</v>
          </cell>
          <cell r="G187">
            <v>569720738.94249952</v>
          </cell>
          <cell r="M187">
            <v>2829384.72</v>
          </cell>
          <cell r="V187">
            <v>187</v>
          </cell>
        </row>
        <row r="188">
          <cell r="B188">
            <v>35305</v>
          </cell>
          <cell r="C188" t="str">
            <v>Central Carolina Community College</v>
          </cell>
          <cell r="D188">
            <v>17606707.239999987</v>
          </cell>
          <cell r="E188">
            <v>18830477.289999992</v>
          </cell>
          <cell r="F188">
            <v>147185182.02880001</v>
          </cell>
          <cell r="G188">
            <v>214516259.31055698</v>
          </cell>
          <cell r="M188">
            <v>1121723.2100000002</v>
          </cell>
          <cell r="V188">
            <v>188</v>
          </cell>
        </row>
        <row r="189">
          <cell r="B189">
            <v>35400</v>
          </cell>
          <cell r="C189" t="str">
            <v>Lenoir County Schools</v>
          </cell>
          <cell r="D189">
            <v>41247451.629999936</v>
          </cell>
          <cell r="E189">
            <v>41850396.309999958</v>
          </cell>
          <cell r="F189">
            <v>341011721.65120065</v>
          </cell>
          <cell r="G189">
            <v>455841642.2640931</v>
          </cell>
          <cell r="M189">
            <v>2417648.89</v>
          </cell>
          <cell r="V189">
            <v>189</v>
          </cell>
        </row>
        <row r="190">
          <cell r="B190">
            <v>35401</v>
          </cell>
          <cell r="C190" t="str">
            <v>Childrens Village Academy</v>
          </cell>
          <cell r="D190">
            <v>371769.55</v>
          </cell>
          <cell r="E190">
            <v>344520.31</v>
          </cell>
          <cell r="F190">
            <v>3208962.2691000002</v>
          </cell>
          <cell r="G190">
            <v>4197896.2397000007</v>
          </cell>
          <cell r="M190">
            <v>22698.78</v>
          </cell>
          <cell r="V190">
            <v>190</v>
          </cell>
        </row>
        <row r="191">
          <cell r="B191">
            <v>35405</v>
          </cell>
          <cell r="C191" t="str">
            <v>Lenoir County Community College</v>
          </cell>
          <cell r="D191">
            <v>13499277.029999997</v>
          </cell>
          <cell r="E191">
            <v>14071193.000000006</v>
          </cell>
          <cell r="F191">
            <v>112003256.63830002</v>
          </cell>
          <cell r="G191">
            <v>158082423.65269998</v>
          </cell>
          <cell r="M191">
            <v>816379.52</v>
          </cell>
          <cell r="V191">
            <v>191</v>
          </cell>
        </row>
        <row r="192">
          <cell r="B192">
            <v>35500</v>
          </cell>
          <cell r="C192" t="str">
            <v>Lincoln County Schools</v>
          </cell>
          <cell r="D192">
            <v>54233858.759999864</v>
          </cell>
          <cell r="E192">
            <v>55798882.090000018</v>
          </cell>
          <cell r="F192">
            <v>481781308.9702996</v>
          </cell>
          <cell r="G192">
            <v>649863438.98545659</v>
          </cell>
          <cell r="M192">
            <v>3177916.0800000005</v>
          </cell>
          <cell r="V192">
            <v>192</v>
          </cell>
        </row>
        <row r="193">
          <cell r="B193">
            <v>35600</v>
          </cell>
          <cell r="C193" t="str">
            <v>Macon County Schools</v>
          </cell>
          <cell r="D193">
            <v>22146187.539999947</v>
          </cell>
          <cell r="E193">
            <v>22403744.750000019</v>
          </cell>
          <cell r="F193">
            <v>187976347.73040006</v>
          </cell>
          <cell r="G193">
            <v>249039963.56705093</v>
          </cell>
          <cell r="M193">
            <v>1305102.3500000003</v>
          </cell>
          <cell r="V193">
            <v>193</v>
          </cell>
        </row>
        <row r="194">
          <cell r="B194">
            <v>35700</v>
          </cell>
          <cell r="C194" t="str">
            <v>Madison County Schools</v>
          </cell>
          <cell r="D194">
            <v>12825790.349999998</v>
          </cell>
          <cell r="E194">
            <v>12609939.180000005</v>
          </cell>
          <cell r="F194">
            <v>111991217.40370001</v>
          </cell>
          <cell r="G194">
            <v>140294928.03499994</v>
          </cell>
          <cell r="M194">
            <v>740681.17</v>
          </cell>
          <cell r="V194">
            <v>194</v>
          </cell>
        </row>
        <row r="195">
          <cell r="B195">
            <v>35800</v>
          </cell>
          <cell r="C195" t="str">
            <v>Martin County Schools</v>
          </cell>
          <cell r="D195">
            <v>20140409.27</v>
          </cell>
          <cell r="E195">
            <v>19721483.920000002</v>
          </cell>
          <cell r="F195">
            <v>158297787.06939995</v>
          </cell>
          <cell r="G195">
            <v>202087906.11369976</v>
          </cell>
          <cell r="M195">
            <v>1132700.52</v>
          </cell>
          <cell r="V195">
            <v>195</v>
          </cell>
        </row>
        <row r="196">
          <cell r="B196">
            <v>35805</v>
          </cell>
          <cell r="C196" t="str">
            <v>Martin Community College</v>
          </cell>
          <cell r="D196">
            <v>3054730.0500000007</v>
          </cell>
          <cell r="E196">
            <v>3495280.6200000006</v>
          </cell>
          <cell r="F196">
            <v>23109713.635900009</v>
          </cell>
          <cell r="G196">
            <v>31612496.356900003</v>
          </cell>
          <cell r="M196">
            <v>210359.18</v>
          </cell>
          <cell r="V196">
            <v>196</v>
          </cell>
        </row>
        <row r="197">
          <cell r="B197">
            <v>35900</v>
          </cell>
          <cell r="C197" t="str">
            <v>Mcdowell County Schools</v>
          </cell>
          <cell r="D197">
            <v>32296410.949999969</v>
          </cell>
          <cell r="E197">
            <v>33198038.550000027</v>
          </cell>
          <cell r="F197">
            <v>282897174.7049998</v>
          </cell>
          <cell r="G197">
            <v>379024722.38289273</v>
          </cell>
          <cell r="M197">
            <v>1899327.8199999998</v>
          </cell>
          <cell r="V197">
            <v>197</v>
          </cell>
        </row>
        <row r="198">
          <cell r="B198">
            <v>35905</v>
          </cell>
          <cell r="C198" t="str">
            <v>Mcdowell Technical College</v>
          </cell>
          <cell r="D198">
            <v>5550163.2800000012</v>
          </cell>
          <cell r="E198">
            <v>5626005.3199999994</v>
          </cell>
          <cell r="F198">
            <v>40331169.474400021</v>
          </cell>
          <cell r="G198">
            <v>49838384.816099986</v>
          </cell>
          <cell r="M198">
            <v>326862.16000000003</v>
          </cell>
          <cell r="V198">
            <v>198</v>
          </cell>
        </row>
        <row r="199">
          <cell r="B199">
            <v>36000</v>
          </cell>
          <cell r="C199" t="str">
            <v>Charlotte-Mecklenburg County Schools</v>
          </cell>
          <cell r="D199">
            <v>681625731.35000134</v>
          </cell>
          <cell r="E199">
            <v>714265233.25000679</v>
          </cell>
          <cell r="F199">
            <v>6344928233.2403946</v>
          </cell>
          <cell r="G199">
            <v>8895219968.9437866</v>
          </cell>
          <cell r="M199">
            <v>41564996.18</v>
          </cell>
          <cell r="V199">
            <v>199</v>
          </cell>
        </row>
        <row r="200">
          <cell r="B200">
            <v>36001</v>
          </cell>
          <cell r="C200" t="str">
            <v>Community Charter School</v>
          </cell>
          <cell r="D200">
            <v>372417.35</v>
          </cell>
          <cell r="E200">
            <v>353785.51</v>
          </cell>
          <cell r="F200">
            <v>3595364.1063999999</v>
          </cell>
          <cell r="G200">
            <v>4542279.4012000002</v>
          </cell>
          <cell r="M200">
            <v>20743.060000000001</v>
          </cell>
          <cell r="V200">
            <v>200</v>
          </cell>
        </row>
        <row r="201">
          <cell r="B201">
            <v>36002</v>
          </cell>
          <cell r="C201" t="str">
            <v>Kennedy Charter</v>
          </cell>
          <cell r="D201">
            <v>2425078.2400000002</v>
          </cell>
          <cell r="E201">
            <v>1857050.5799999996</v>
          </cell>
          <cell r="F201">
            <v>25196002.790000003</v>
          </cell>
          <cell r="G201">
            <v>24992530.963199999</v>
          </cell>
          <cell r="M201">
            <v>100328.58999999998</v>
          </cell>
          <cell r="V201">
            <v>201</v>
          </cell>
        </row>
        <row r="202">
          <cell r="B202">
            <v>36003</v>
          </cell>
          <cell r="C202" t="str">
            <v>Community School Of Davidson</v>
          </cell>
          <cell r="D202">
            <v>4658513.9599999981</v>
          </cell>
          <cell r="E202">
            <v>4819997.4300000006</v>
          </cell>
          <cell r="F202">
            <v>48379237.402099974</v>
          </cell>
          <cell r="G202">
            <v>66010446.137750059</v>
          </cell>
          <cell r="M202">
            <v>279634.84000000003</v>
          </cell>
          <cell r="V202">
            <v>202</v>
          </cell>
        </row>
        <row r="203">
          <cell r="B203">
            <v>36004</v>
          </cell>
          <cell r="C203" t="str">
            <v>Corvian Community School</v>
          </cell>
          <cell r="D203">
            <v>1786867.3900000006</v>
          </cell>
          <cell r="E203">
            <v>2255330.2499999995</v>
          </cell>
          <cell r="F203">
            <v>19739524.042199999</v>
          </cell>
          <cell r="G203">
            <v>33599579.738799989</v>
          </cell>
          <cell r="M203">
            <v>131096.16999999998</v>
          </cell>
          <cell r="V203">
            <v>203</v>
          </cell>
        </row>
        <row r="204">
          <cell r="B204">
            <v>36005</v>
          </cell>
          <cell r="C204" t="str">
            <v>Central Piedmont Community College</v>
          </cell>
          <cell r="D204">
            <v>65165142.030000031</v>
          </cell>
          <cell r="E204">
            <v>69143334.120000049</v>
          </cell>
          <cell r="F204">
            <v>531054589.96099967</v>
          </cell>
          <cell r="G204">
            <v>756899607.51857007</v>
          </cell>
          <cell r="M204">
            <v>4000939.22</v>
          </cell>
          <cell r="V204">
            <v>204</v>
          </cell>
        </row>
        <row r="205">
          <cell r="B205">
            <v>36006</v>
          </cell>
          <cell r="C205" t="str">
            <v>Lake Norman Charter School</v>
          </cell>
          <cell r="D205">
            <v>5823841.2600000016</v>
          </cell>
          <cell r="E205">
            <v>6132666.4799999995</v>
          </cell>
          <cell r="F205">
            <v>60069189.214000031</v>
          </cell>
          <cell r="G205">
            <v>82296269.40169999</v>
          </cell>
          <cell r="M205">
            <v>351875.18</v>
          </cell>
          <cell r="V205">
            <v>205</v>
          </cell>
        </row>
        <row r="206">
          <cell r="B206">
            <v>36007</v>
          </cell>
          <cell r="C206" t="str">
            <v>Socrates Academy</v>
          </cell>
          <cell r="D206">
            <v>2071786.96</v>
          </cell>
          <cell r="E206">
            <v>2123885.6199999996</v>
          </cell>
          <cell r="F206">
            <v>20947455.407699998</v>
          </cell>
          <cell r="G206">
            <v>27996668.607399989</v>
          </cell>
          <cell r="M206">
            <v>124428.83</v>
          </cell>
          <cell r="V206">
            <v>206</v>
          </cell>
        </row>
        <row r="207">
          <cell r="B207">
            <v>36008</v>
          </cell>
          <cell r="C207" t="str">
            <v>Pine Lake Prep Charter</v>
          </cell>
          <cell r="D207">
            <v>5639232.1999999993</v>
          </cell>
          <cell r="E207">
            <v>5994908.870000002</v>
          </cell>
          <cell r="F207">
            <v>61533643.993499979</v>
          </cell>
          <cell r="G207">
            <v>87251733.359599978</v>
          </cell>
          <cell r="M207">
            <v>336740.07999999996</v>
          </cell>
          <cell r="V207">
            <v>207</v>
          </cell>
        </row>
        <row r="208">
          <cell r="B208">
            <v>36009</v>
          </cell>
          <cell r="C208" t="str">
            <v>Charlotte Secondary Charter</v>
          </cell>
          <cell r="D208">
            <v>1668773.7199999997</v>
          </cell>
          <cell r="E208">
            <v>1841895.1</v>
          </cell>
          <cell r="F208">
            <v>16918037.484999999</v>
          </cell>
          <cell r="G208">
            <v>27122899.102750003</v>
          </cell>
          <cell r="M208">
            <v>110076.58</v>
          </cell>
          <cell r="V208">
            <v>208</v>
          </cell>
        </row>
        <row r="209">
          <cell r="B209">
            <v>36100</v>
          </cell>
          <cell r="C209" t="str">
            <v>Mitchell County Schools</v>
          </cell>
          <cell r="D209">
            <v>10832002.170000002</v>
          </cell>
          <cell r="E209">
            <v>10989867.26999999</v>
          </cell>
          <cell r="F209">
            <v>87150476.48909995</v>
          </cell>
          <cell r="G209">
            <v>114527189.78119996</v>
          </cell>
          <cell r="M209">
            <v>628618.34</v>
          </cell>
          <cell r="V209">
            <v>209</v>
          </cell>
        </row>
        <row r="210">
          <cell r="B210">
            <v>36102</v>
          </cell>
          <cell r="C210" t="str">
            <v>Kipp Charlotte Charter</v>
          </cell>
          <cell r="D210">
            <v>1482553.2</v>
          </cell>
          <cell r="E210">
            <v>1834403.22</v>
          </cell>
          <cell r="F210">
            <v>16364264.1558</v>
          </cell>
          <cell r="G210">
            <v>27713089.4113</v>
          </cell>
          <cell r="M210">
            <v>102156.22</v>
          </cell>
          <cell r="V210">
            <v>210</v>
          </cell>
        </row>
        <row r="211">
          <cell r="B211">
            <v>36105</v>
          </cell>
          <cell r="C211" t="str">
            <v>Mayland Technical College</v>
          </cell>
          <cell r="D211">
            <v>6093298.2900000019</v>
          </cell>
          <cell r="E211">
            <v>5969869.6899999995</v>
          </cell>
          <cell r="F211">
            <v>45558500.696099989</v>
          </cell>
          <cell r="G211">
            <v>58669980.106100015</v>
          </cell>
          <cell r="M211">
            <v>351269.18999999994</v>
          </cell>
          <cell r="V211">
            <v>211</v>
          </cell>
        </row>
        <row r="212">
          <cell r="B212">
            <v>36200</v>
          </cell>
          <cell r="C212" t="str">
            <v>Montgomery County Schools</v>
          </cell>
          <cell r="D212">
            <v>21942123.84</v>
          </cell>
          <cell r="E212">
            <v>22195620.610000007</v>
          </cell>
          <cell r="F212">
            <v>172980741.7345998</v>
          </cell>
          <cell r="G212">
            <v>235217459.57333708</v>
          </cell>
          <cell r="M212">
            <v>1280053.18</v>
          </cell>
          <cell r="V212">
            <v>212</v>
          </cell>
        </row>
        <row r="213">
          <cell r="B213">
            <v>36205</v>
          </cell>
          <cell r="C213" t="str">
            <v>Montgomery Community College</v>
          </cell>
          <cell r="D213">
            <v>3841057.79</v>
          </cell>
          <cell r="E213">
            <v>3891820.2999999989</v>
          </cell>
          <cell r="F213">
            <v>30920111.273899991</v>
          </cell>
          <cell r="G213">
            <v>41496389.026300006</v>
          </cell>
          <cell r="M213">
            <v>223448.52</v>
          </cell>
          <cell r="V213">
            <v>213</v>
          </cell>
        </row>
        <row r="214">
          <cell r="B214">
            <v>36300</v>
          </cell>
          <cell r="C214" t="str">
            <v>Moore County Schools</v>
          </cell>
          <cell r="D214">
            <v>62785133.499999993</v>
          </cell>
          <cell r="E214">
            <v>65112504.539999925</v>
          </cell>
          <cell r="F214">
            <v>539842785.9162997</v>
          </cell>
          <cell r="G214">
            <v>743835092.31826484</v>
          </cell>
          <cell r="M214">
            <v>3827040.9699999993</v>
          </cell>
          <cell r="V214">
            <v>214</v>
          </cell>
        </row>
        <row r="215">
          <cell r="B215">
            <v>36301</v>
          </cell>
          <cell r="C215" t="str">
            <v>Academy Of Moore County</v>
          </cell>
          <cell r="D215">
            <v>648816.75</v>
          </cell>
          <cell r="E215">
            <v>726906.58000000007</v>
          </cell>
          <cell r="F215">
            <v>5795161.1009999998</v>
          </cell>
          <cell r="G215">
            <v>9600362.6270000003</v>
          </cell>
          <cell r="M215">
            <v>40808.53</v>
          </cell>
          <cell r="V215">
            <v>215</v>
          </cell>
        </row>
        <row r="216">
          <cell r="B216">
            <v>36302</v>
          </cell>
          <cell r="C216" t="str">
            <v>Stars Charter School</v>
          </cell>
          <cell r="D216">
            <v>1398097.9100000001</v>
          </cell>
          <cell r="E216">
            <v>1436669.5200000003</v>
          </cell>
          <cell r="F216">
            <v>13425178.953499999</v>
          </cell>
          <cell r="G216">
            <v>18896299.531399991</v>
          </cell>
          <cell r="M216">
            <v>81262.929999999993</v>
          </cell>
          <cell r="V216">
            <v>216</v>
          </cell>
        </row>
        <row r="217">
          <cell r="B217">
            <v>36305</v>
          </cell>
          <cell r="C217" t="str">
            <v>Sandhills Community College</v>
          </cell>
          <cell r="D217">
            <v>14337065.23</v>
          </cell>
          <cell r="E217">
            <v>14893977.860000012</v>
          </cell>
          <cell r="F217">
            <v>107568019.03640008</v>
          </cell>
          <cell r="G217">
            <v>149767204.85058302</v>
          </cell>
          <cell r="M217">
            <v>853154.71000000008</v>
          </cell>
          <cell r="V217">
            <v>217</v>
          </cell>
        </row>
        <row r="218">
          <cell r="B218">
            <v>36400</v>
          </cell>
          <cell r="C218" t="str">
            <v>Nash-Rocky Mount Schools</v>
          </cell>
          <cell r="D218">
            <v>72903363.039999947</v>
          </cell>
          <cell r="E218">
            <v>73556121.539999887</v>
          </cell>
          <cell r="F218">
            <v>597417872.85470033</v>
          </cell>
          <cell r="G218">
            <v>798178934.62570596</v>
          </cell>
          <cell r="M218">
            <v>4324194.4699999988</v>
          </cell>
          <cell r="V218">
            <v>218</v>
          </cell>
        </row>
        <row r="219">
          <cell r="B219">
            <v>36405</v>
          </cell>
          <cell r="C219" t="str">
            <v>Nash Technical College</v>
          </cell>
          <cell r="D219">
            <v>11692311.660000008</v>
          </cell>
          <cell r="E219">
            <v>12522920.060000004</v>
          </cell>
          <cell r="F219">
            <v>95025215.57510002</v>
          </cell>
          <cell r="G219">
            <v>135739117.66581658</v>
          </cell>
          <cell r="M219">
            <v>730429.57000000007</v>
          </cell>
          <cell r="V219">
            <v>219</v>
          </cell>
        </row>
        <row r="220">
          <cell r="B220">
            <v>36500</v>
          </cell>
          <cell r="C220" t="str">
            <v>New Hanover County Schools</v>
          </cell>
          <cell r="D220">
            <v>135092597.5099999</v>
          </cell>
          <cell r="E220">
            <v>137779977.63999993</v>
          </cell>
          <cell r="F220">
            <v>1152882798.6836998</v>
          </cell>
          <cell r="G220">
            <v>1576913735.8970599</v>
          </cell>
          <cell r="M220">
            <v>7912128.7299999995</v>
          </cell>
          <cell r="V220">
            <v>220</v>
          </cell>
        </row>
        <row r="221">
          <cell r="B221">
            <v>36501</v>
          </cell>
          <cell r="C221" t="str">
            <v>Cape Fear Center For Inquiry</v>
          </cell>
          <cell r="D221">
            <v>1583938.7699999998</v>
          </cell>
          <cell r="E221">
            <v>1499516.45</v>
          </cell>
          <cell r="F221">
            <v>14106043.319899995</v>
          </cell>
          <cell r="G221">
            <v>18846349.271299999</v>
          </cell>
          <cell r="M221">
            <v>85130.3</v>
          </cell>
          <cell r="V221">
            <v>221</v>
          </cell>
        </row>
        <row r="222">
          <cell r="B222">
            <v>36502</v>
          </cell>
          <cell r="C222" t="str">
            <v>Wilmington Preparatory Academy</v>
          </cell>
          <cell r="D222">
            <v>560379.66</v>
          </cell>
          <cell r="E222">
            <v>539505.5</v>
          </cell>
          <cell r="F222">
            <v>5876054.9932999983</v>
          </cell>
          <cell r="G222">
            <v>7778712.3083000015</v>
          </cell>
          <cell r="M222">
            <v>31806.739999999994</v>
          </cell>
          <cell r="V222">
            <v>222</v>
          </cell>
        </row>
        <row r="223">
          <cell r="B223">
            <v>36505</v>
          </cell>
          <cell r="C223" t="str">
            <v>Cape Fear Community College</v>
          </cell>
          <cell r="D223">
            <v>28826965.719999984</v>
          </cell>
          <cell r="E223">
            <v>29087117.839999989</v>
          </cell>
          <cell r="F223">
            <v>236703345.02600005</v>
          </cell>
          <cell r="G223">
            <v>314693107.06327885</v>
          </cell>
          <cell r="M223">
            <v>1739101.93</v>
          </cell>
          <cell r="V223">
            <v>223</v>
          </cell>
        </row>
        <row r="224">
          <cell r="B224">
            <v>36600</v>
          </cell>
          <cell r="C224" t="str">
            <v>Northampton County Schools</v>
          </cell>
          <cell r="D224">
            <v>11823180.790000005</v>
          </cell>
          <cell r="E224">
            <v>11393591.629999992</v>
          </cell>
          <cell r="F224">
            <v>93567183.885199919</v>
          </cell>
          <cell r="G224">
            <v>116482565.12861156</v>
          </cell>
          <cell r="M224">
            <v>670916.19999999995</v>
          </cell>
          <cell r="V224">
            <v>224</v>
          </cell>
        </row>
        <row r="225">
          <cell r="B225">
            <v>36601</v>
          </cell>
          <cell r="C225" t="str">
            <v>Gaston College Preparatory Charter</v>
          </cell>
          <cell r="D225">
            <v>3706030.3400000003</v>
          </cell>
          <cell r="E225">
            <v>4426537.1399999978</v>
          </cell>
          <cell r="F225">
            <v>39304146.120499998</v>
          </cell>
          <cell r="G225">
            <v>62609065.780770883</v>
          </cell>
          <cell r="M225">
            <v>264305.57</v>
          </cell>
          <cell r="V225">
            <v>225</v>
          </cell>
        </row>
        <row r="226">
          <cell r="B226">
            <v>36700</v>
          </cell>
          <cell r="C226" t="str">
            <v>Onslow County Schools</v>
          </cell>
          <cell r="D226">
            <v>119711175.93999976</v>
          </cell>
          <cell r="E226">
            <v>117141754.23999991</v>
          </cell>
          <cell r="F226">
            <v>1047976760.6706997</v>
          </cell>
          <cell r="G226">
            <v>1363004321.263164</v>
          </cell>
          <cell r="M226">
            <v>6720931.9200000009</v>
          </cell>
          <cell r="V226">
            <v>226</v>
          </cell>
        </row>
        <row r="227">
          <cell r="B227">
            <v>36701</v>
          </cell>
          <cell r="C227" t="str">
            <v>Zeca School Of The Arts And Technology</v>
          </cell>
          <cell r="D227">
            <v>325087.43</v>
          </cell>
          <cell r="E227">
            <v>473452.91000000003</v>
          </cell>
          <cell r="F227">
            <v>3247661.4950000001</v>
          </cell>
          <cell r="G227">
            <v>6984671.1623</v>
          </cell>
          <cell r="M227">
            <v>26841.470000000005</v>
          </cell>
          <cell r="V227">
            <v>227</v>
          </cell>
        </row>
        <row r="228">
          <cell r="B228">
            <v>36705</v>
          </cell>
          <cell r="C228" t="str">
            <v>Coastal Carolina Community College</v>
          </cell>
          <cell r="D228">
            <v>13786702.849999988</v>
          </cell>
          <cell r="E228">
            <v>13842596.460000001</v>
          </cell>
          <cell r="F228">
            <v>118717728.37600003</v>
          </cell>
          <cell r="G228">
            <v>158358736.23645002</v>
          </cell>
          <cell r="M228">
            <v>826433.60999999987</v>
          </cell>
          <cell r="V228">
            <v>228</v>
          </cell>
        </row>
        <row r="229">
          <cell r="B229">
            <v>36800</v>
          </cell>
          <cell r="C229" t="str">
            <v>Orange County Schools</v>
          </cell>
          <cell r="D229">
            <v>43797069.859999955</v>
          </cell>
          <cell r="E229">
            <v>45896753.31000001</v>
          </cell>
          <cell r="F229">
            <v>369240434.89219964</v>
          </cell>
          <cell r="G229">
            <v>515808782.89304972</v>
          </cell>
          <cell r="M229">
            <v>2640320.61</v>
          </cell>
          <cell r="V229">
            <v>229</v>
          </cell>
        </row>
        <row r="230">
          <cell r="B230">
            <v>36802</v>
          </cell>
          <cell r="C230" t="str">
            <v>Orange Charter School</v>
          </cell>
          <cell r="D230">
            <v>1012131.9400000003</v>
          </cell>
          <cell r="E230">
            <v>1024131.2600000001</v>
          </cell>
          <cell r="F230">
            <v>10932912.840900004</v>
          </cell>
          <cell r="G230">
            <v>13835151.160499997</v>
          </cell>
          <cell r="M230">
            <v>54759.369999999995</v>
          </cell>
          <cell r="V230">
            <v>230</v>
          </cell>
        </row>
        <row r="231">
          <cell r="B231">
            <v>36810</v>
          </cell>
          <cell r="C231" t="str">
            <v>Chapel Hill - Carboro City Schools</v>
          </cell>
          <cell r="D231">
            <v>82091462.299999923</v>
          </cell>
          <cell r="E231">
            <v>85427898.969999939</v>
          </cell>
          <cell r="F231">
            <v>725648211.6998986</v>
          </cell>
          <cell r="G231">
            <v>1009278391.727854</v>
          </cell>
          <cell r="M231">
            <v>4839997.24</v>
          </cell>
          <cell r="V231">
            <v>231</v>
          </cell>
        </row>
        <row r="232">
          <cell r="B232">
            <v>36900</v>
          </cell>
          <cell r="C232" t="str">
            <v>Pamlico County Schools</v>
          </cell>
          <cell r="D232">
            <v>8276477.8999999985</v>
          </cell>
          <cell r="E232">
            <v>8727933.4099999983</v>
          </cell>
          <cell r="F232">
            <v>68860717.255400002</v>
          </cell>
          <cell r="G232">
            <v>96356129.171299979</v>
          </cell>
          <cell r="M232">
            <v>507007.10000000003</v>
          </cell>
          <cell r="V232">
            <v>232</v>
          </cell>
        </row>
        <row r="233">
          <cell r="B233">
            <v>36901</v>
          </cell>
          <cell r="C233" t="str">
            <v>Arapahoe Charter School</v>
          </cell>
          <cell r="D233">
            <v>2546730.4500000002</v>
          </cell>
          <cell r="E233">
            <v>2816867.1299999994</v>
          </cell>
          <cell r="F233">
            <v>22593282.805899989</v>
          </cell>
          <cell r="G233">
            <v>31532940.005000003</v>
          </cell>
          <cell r="M233">
            <v>166782.29</v>
          </cell>
          <cell r="V233">
            <v>233</v>
          </cell>
        </row>
        <row r="234">
          <cell r="B234">
            <v>36905</v>
          </cell>
          <cell r="C234" t="str">
            <v>Pamlico Community College</v>
          </cell>
          <cell r="D234">
            <v>3291835.7600000012</v>
          </cell>
          <cell r="E234">
            <v>3036657.6600000006</v>
          </cell>
          <cell r="F234">
            <v>24846593.831100002</v>
          </cell>
          <cell r="G234">
            <v>28863283.236099988</v>
          </cell>
          <cell r="M234">
            <v>183315.44</v>
          </cell>
          <cell r="V234">
            <v>234</v>
          </cell>
        </row>
        <row r="235">
          <cell r="B235">
            <v>37000</v>
          </cell>
          <cell r="C235" t="str">
            <v>Elizabeth City And Pasquotank County Schools</v>
          </cell>
          <cell r="D235">
            <v>28283915.580000017</v>
          </cell>
          <cell r="E235">
            <v>29918337.110000029</v>
          </cell>
          <cell r="F235">
            <v>235091392.97449979</v>
          </cell>
          <cell r="G235">
            <v>332757912.24252808</v>
          </cell>
          <cell r="M235">
            <v>1733528.52</v>
          </cell>
          <cell r="V235">
            <v>235</v>
          </cell>
        </row>
        <row r="236">
          <cell r="B236">
            <v>37001</v>
          </cell>
          <cell r="C236" t="str">
            <v>N.E. ACADEMY OF AEROSPACE &amp; ADV.TECH</v>
          </cell>
          <cell r="D236">
            <v>0</v>
          </cell>
          <cell r="E236">
            <v>343321.99000000005</v>
          </cell>
          <cell r="F236">
            <v>0</v>
          </cell>
          <cell r="G236">
            <v>5375081.3422999987</v>
          </cell>
          <cell r="M236">
            <v>29411.79</v>
          </cell>
          <cell r="V236">
            <v>236</v>
          </cell>
        </row>
        <row r="237">
          <cell r="B237">
            <v>37005</v>
          </cell>
          <cell r="C237" t="str">
            <v>College Of The Albemarle</v>
          </cell>
          <cell r="D237">
            <v>7947206.5199999996</v>
          </cell>
          <cell r="E237">
            <v>7770150.4700000007</v>
          </cell>
          <cell r="F237">
            <v>61645795.853700005</v>
          </cell>
          <cell r="G237">
            <v>78274982.212499976</v>
          </cell>
          <cell r="M237">
            <v>463201.9</v>
          </cell>
          <cell r="V237">
            <v>237</v>
          </cell>
        </row>
        <row r="238">
          <cell r="B238">
            <v>37100</v>
          </cell>
          <cell r="C238" t="str">
            <v>Pender County Schools</v>
          </cell>
          <cell r="D238">
            <v>38430995.06999997</v>
          </cell>
          <cell r="E238">
            <v>39904202.460000046</v>
          </cell>
          <cell r="F238">
            <v>336470444.75389999</v>
          </cell>
          <cell r="G238">
            <v>469086413.25363415</v>
          </cell>
          <cell r="M238">
            <v>2336761.85</v>
          </cell>
          <cell r="V238">
            <v>238</v>
          </cell>
        </row>
        <row r="239">
          <cell r="B239">
            <v>37200</v>
          </cell>
          <cell r="C239" t="str">
            <v>Perquimans County Schools</v>
          </cell>
          <cell r="D239">
            <v>9499604.230000006</v>
          </cell>
          <cell r="E239">
            <v>9714594.7999999952</v>
          </cell>
          <cell r="F239">
            <v>79215399.174700037</v>
          </cell>
          <cell r="G239">
            <v>106077821.91629998</v>
          </cell>
          <cell r="M239">
            <v>567620.79999999993</v>
          </cell>
          <cell r="V239">
            <v>239</v>
          </cell>
        </row>
        <row r="240">
          <cell r="B240">
            <v>37300</v>
          </cell>
          <cell r="C240" t="str">
            <v>Person County Schools</v>
          </cell>
          <cell r="D240">
            <v>23288484.989999991</v>
          </cell>
          <cell r="E240">
            <v>23993814.67999997</v>
          </cell>
          <cell r="F240">
            <v>204621407.07539988</v>
          </cell>
          <cell r="G240">
            <v>278889167.66180271</v>
          </cell>
          <cell r="M240">
            <v>1419914.53</v>
          </cell>
          <cell r="V240">
            <v>240</v>
          </cell>
        </row>
        <row r="241">
          <cell r="B241">
            <v>37301</v>
          </cell>
          <cell r="C241" t="str">
            <v>Roxboro Community School</v>
          </cell>
          <cell r="D241">
            <v>2519270.84</v>
          </cell>
          <cell r="E241">
            <v>2604506.2000000002</v>
          </cell>
          <cell r="F241">
            <v>22298726.6503</v>
          </cell>
          <cell r="G241">
            <v>30536191.651600003</v>
          </cell>
          <cell r="M241">
            <v>143750.54999999999</v>
          </cell>
          <cell r="V241">
            <v>241</v>
          </cell>
        </row>
        <row r="242">
          <cell r="B242">
            <v>37305</v>
          </cell>
          <cell r="C242" t="str">
            <v>Piedmont Community College</v>
          </cell>
          <cell r="D242">
            <v>9427772.1599999983</v>
          </cell>
          <cell r="E242">
            <v>8940572.0300000012</v>
          </cell>
          <cell r="F242">
            <v>71251716.794399947</v>
          </cell>
          <cell r="G242">
            <v>81814079.883749932</v>
          </cell>
          <cell r="M242">
            <v>506041.13</v>
          </cell>
          <cell r="V242">
            <v>242</v>
          </cell>
        </row>
        <row r="243">
          <cell r="B243">
            <v>37400</v>
          </cell>
          <cell r="C243" t="str">
            <v>Pitt County Schools</v>
          </cell>
          <cell r="D243">
            <v>111901705.91000032</v>
          </cell>
          <cell r="E243">
            <v>113908109.3899996</v>
          </cell>
          <cell r="F243">
            <v>1015222513.2668983</v>
          </cell>
          <cell r="G243">
            <v>1375046115.4647663</v>
          </cell>
          <cell r="M243">
            <v>6548688.5199999996</v>
          </cell>
          <cell r="V243">
            <v>243</v>
          </cell>
        </row>
        <row r="244">
          <cell r="B244">
            <v>37405</v>
          </cell>
          <cell r="C244" t="str">
            <v>Pitt Community College</v>
          </cell>
          <cell r="D244">
            <v>25363928.390000012</v>
          </cell>
          <cell r="E244">
            <v>26844527.370000001</v>
          </cell>
          <cell r="F244">
            <v>217162532.4836998</v>
          </cell>
          <cell r="G244">
            <v>305333633.06653422</v>
          </cell>
          <cell r="M244">
            <v>1548872.51</v>
          </cell>
          <cell r="V244">
            <v>244</v>
          </cell>
        </row>
        <row r="245">
          <cell r="B245">
            <v>37500</v>
          </cell>
          <cell r="C245" t="str">
            <v>Polk County Schools</v>
          </cell>
          <cell r="D245">
            <v>14528971.859999998</v>
          </cell>
          <cell r="E245">
            <v>14478684.469999995</v>
          </cell>
          <cell r="F245">
            <v>118690091.12200011</v>
          </cell>
          <cell r="G245">
            <v>155277060.76849994</v>
          </cell>
          <cell r="M245">
            <v>841742.28</v>
          </cell>
          <cell r="V245">
            <v>245</v>
          </cell>
        </row>
        <row r="246">
          <cell r="B246">
            <v>37600</v>
          </cell>
          <cell r="C246" t="str">
            <v>Randolph County Schools</v>
          </cell>
          <cell r="D246">
            <v>81682815.009999752</v>
          </cell>
          <cell r="E246">
            <v>81665226.429999739</v>
          </cell>
          <cell r="F246">
            <v>713376818.49110115</v>
          </cell>
          <cell r="G246">
            <v>949215821.66498089</v>
          </cell>
          <cell r="M246">
            <v>4672122.43</v>
          </cell>
          <cell r="V246">
            <v>246</v>
          </cell>
        </row>
        <row r="247">
          <cell r="B247">
            <v>37601</v>
          </cell>
          <cell r="C247" t="str">
            <v>Uwharrie Charter Academy</v>
          </cell>
          <cell r="D247">
            <v>835420.74000000011</v>
          </cell>
          <cell r="E247">
            <v>2114213.23</v>
          </cell>
          <cell r="F247">
            <v>8570310.6278000027</v>
          </cell>
          <cell r="G247">
            <v>30084825.061999999</v>
          </cell>
          <cell r="M247">
            <v>125594.41</v>
          </cell>
          <cell r="V247">
            <v>247</v>
          </cell>
        </row>
        <row r="248">
          <cell r="B248">
            <v>37605</v>
          </cell>
          <cell r="C248" t="str">
            <v>Randolph Community College</v>
          </cell>
          <cell r="D248">
            <v>9562718.540000001</v>
          </cell>
          <cell r="E248">
            <v>9863149.0599999987</v>
          </cell>
          <cell r="F248">
            <v>81836905.871999949</v>
          </cell>
          <cell r="G248">
            <v>114348177.09332833</v>
          </cell>
          <cell r="M248">
            <v>581399.93999999994</v>
          </cell>
          <cell r="V248">
            <v>248</v>
          </cell>
        </row>
        <row r="249">
          <cell r="B249">
            <v>37610</v>
          </cell>
          <cell r="C249" t="str">
            <v>Asheboro City Schools</v>
          </cell>
          <cell r="D249">
            <v>24350927.729999993</v>
          </cell>
          <cell r="E249">
            <v>23483385.259999994</v>
          </cell>
          <cell r="F249">
            <v>228714052.10609978</v>
          </cell>
          <cell r="G249">
            <v>290741738.90029997</v>
          </cell>
          <cell r="M249">
            <v>1340299.8400000001</v>
          </cell>
          <cell r="V249">
            <v>249</v>
          </cell>
        </row>
        <row r="250">
          <cell r="B250">
            <v>37700</v>
          </cell>
          <cell r="C250" t="str">
            <v>Richmond County Schools</v>
          </cell>
          <cell r="D250">
            <v>34781088.399999917</v>
          </cell>
          <cell r="E250">
            <v>35867836.239999972</v>
          </cell>
          <cell r="F250">
            <v>296270128.56899995</v>
          </cell>
          <cell r="G250">
            <v>405573250.77566701</v>
          </cell>
          <cell r="M250">
            <v>2067469.7099999997</v>
          </cell>
          <cell r="V250">
            <v>250</v>
          </cell>
        </row>
        <row r="251">
          <cell r="B251">
            <v>37705</v>
          </cell>
          <cell r="C251" t="str">
            <v>Richmond Technical College</v>
          </cell>
          <cell r="D251">
            <v>10110215.08</v>
          </cell>
          <cell r="E251">
            <v>10587343.410000011</v>
          </cell>
          <cell r="F251">
            <v>85567069.112599939</v>
          </cell>
          <cell r="G251">
            <v>117724140.23142754</v>
          </cell>
          <cell r="M251">
            <v>613177.19000000006</v>
          </cell>
          <cell r="V251">
            <v>251</v>
          </cell>
        </row>
        <row r="252">
          <cell r="B252">
            <v>37800</v>
          </cell>
          <cell r="C252" t="str">
            <v>Robeson County Schools</v>
          </cell>
          <cell r="D252">
            <v>108356457.42000027</v>
          </cell>
          <cell r="E252">
            <v>110477153.28999995</v>
          </cell>
          <cell r="F252">
            <v>902323700.24900234</v>
          </cell>
          <cell r="G252">
            <v>1221532959.1897588</v>
          </cell>
          <cell r="M252">
            <v>6326977.4499999993</v>
          </cell>
          <cell r="V252">
            <v>252</v>
          </cell>
        </row>
        <row r="253">
          <cell r="B253">
            <v>37801</v>
          </cell>
          <cell r="C253" t="str">
            <v>Southeastern Academy Charter School</v>
          </cell>
          <cell r="D253">
            <v>637397.55999999994</v>
          </cell>
          <cell r="E253">
            <v>600184.69000000006</v>
          </cell>
          <cell r="F253">
            <v>6186088.5873000007</v>
          </cell>
          <cell r="G253">
            <v>7657240.9675000003</v>
          </cell>
          <cell r="M253">
            <v>38806.61</v>
          </cell>
          <cell r="V253">
            <v>253</v>
          </cell>
        </row>
        <row r="254">
          <cell r="B254">
            <v>37805</v>
          </cell>
          <cell r="C254" t="str">
            <v>Robeson Community College</v>
          </cell>
          <cell r="D254">
            <v>10648976.35</v>
          </cell>
          <cell r="E254">
            <v>9578945.2599999998</v>
          </cell>
          <cell r="F254">
            <v>84158159.942699954</v>
          </cell>
          <cell r="G254">
            <v>100100336.04870005</v>
          </cell>
          <cell r="M254">
            <v>541747.73</v>
          </cell>
          <cell r="V254">
            <v>254</v>
          </cell>
        </row>
        <row r="255">
          <cell r="B255">
            <v>37900</v>
          </cell>
          <cell r="C255" t="str">
            <v>Rockingham County Schools</v>
          </cell>
          <cell r="D255">
            <v>63788916.289999969</v>
          </cell>
          <cell r="E255">
            <v>62086132.349999972</v>
          </cell>
          <cell r="F255">
            <v>524759215.40360004</v>
          </cell>
          <cell r="G255">
            <v>664846029.47670257</v>
          </cell>
          <cell r="M255">
            <v>3565967.19</v>
          </cell>
          <cell r="V255">
            <v>255</v>
          </cell>
        </row>
        <row r="256">
          <cell r="B256">
            <v>37901</v>
          </cell>
          <cell r="C256" t="str">
            <v>Bethany Community Middle School</v>
          </cell>
          <cell r="D256">
            <v>780924.93</v>
          </cell>
          <cell r="E256">
            <v>832947.65000000026</v>
          </cell>
          <cell r="F256">
            <v>7018197.645299999</v>
          </cell>
          <cell r="G256">
            <v>9814330.6091000009</v>
          </cell>
          <cell r="M256">
            <v>42854.89</v>
          </cell>
          <cell r="V256">
            <v>256</v>
          </cell>
        </row>
        <row r="257">
          <cell r="B257">
            <v>37905</v>
          </cell>
          <cell r="C257" t="str">
            <v>Rockingham Community College</v>
          </cell>
          <cell r="D257">
            <v>7778931.8099999996</v>
          </cell>
          <cell r="E257">
            <v>7801983.4299999978</v>
          </cell>
          <cell r="F257">
            <v>57406366.161199987</v>
          </cell>
          <cell r="G257">
            <v>75719521.621150032</v>
          </cell>
          <cell r="M257">
            <v>449728.66</v>
          </cell>
          <cell r="V257">
            <v>257</v>
          </cell>
        </row>
        <row r="258">
          <cell r="B258">
            <v>38000</v>
          </cell>
          <cell r="C258" t="str">
            <v>Rowan-Salisbury School System</v>
          </cell>
          <cell r="D258">
            <v>93362198.820000276</v>
          </cell>
          <cell r="E258">
            <v>93746939.509999946</v>
          </cell>
          <cell r="F258">
            <v>793698172.59009814</v>
          </cell>
          <cell r="G258">
            <v>1063827735.6275914</v>
          </cell>
          <cell r="M258">
            <v>5413838.29</v>
          </cell>
          <cell r="V258">
            <v>258</v>
          </cell>
        </row>
        <row r="259">
          <cell r="B259">
            <v>38005</v>
          </cell>
          <cell r="C259" t="str">
            <v>Rowan-Cabarrus Community College</v>
          </cell>
          <cell r="D259">
            <v>19918552.10000002</v>
          </cell>
          <cell r="E259">
            <v>20810332.490000002</v>
          </cell>
          <cell r="F259">
            <v>161598615.2383002</v>
          </cell>
          <cell r="G259">
            <v>226478136.59690002</v>
          </cell>
          <cell r="M259">
            <v>1167285.67</v>
          </cell>
          <cell r="V259">
            <v>259</v>
          </cell>
        </row>
        <row r="260">
          <cell r="B260">
            <v>38100</v>
          </cell>
          <cell r="C260" t="str">
            <v>Rutherford County Schools</v>
          </cell>
          <cell r="D260">
            <v>43183112.209999971</v>
          </cell>
          <cell r="E260">
            <v>44237044.530000061</v>
          </cell>
          <cell r="F260">
            <v>360698115.76579976</v>
          </cell>
          <cell r="G260">
            <v>483787440.85721403</v>
          </cell>
          <cell r="M260">
            <v>2560035.0000000005</v>
          </cell>
          <cell r="V260">
            <v>260</v>
          </cell>
        </row>
        <row r="261">
          <cell r="B261">
            <v>38105</v>
          </cell>
          <cell r="C261" t="str">
            <v>Isothermal Community College</v>
          </cell>
          <cell r="D261">
            <v>8802007.5899999961</v>
          </cell>
          <cell r="E261">
            <v>9339358.4699999988</v>
          </cell>
          <cell r="F261">
            <v>75400891.181099996</v>
          </cell>
          <cell r="G261">
            <v>102012225.57402246</v>
          </cell>
          <cell r="M261">
            <v>525648.88000000012</v>
          </cell>
          <cell r="V261">
            <v>261</v>
          </cell>
        </row>
        <row r="262">
          <cell r="B262">
            <v>38200</v>
          </cell>
          <cell r="C262" t="str">
            <v>Sampson County Schools</v>
          </cell>
          <cell r="D262">
            <v>40974163.04999996</v>
          </cell>
          <cell r="E262">
            <v>41825389.139999889</v>
          </cell>
          <cell r="F262">
            <v>357751195.88000005</v>
          </cell>
          <cell r="G262">
            <v>476345202.25749987</v>
          </cell>
          <cell r="M262">
            <v>2394730.9</v>
          </cell>
          <cell r="V262">
            <v>262</v>
          </cell>
        </row>
        <row r="263">
          <cell r="B263">
            <v>38205</v>
          </cell>
          <cell r="C263" t="str">
            <v>Sampson Community College</v>
          </cell>
          <cell r="D263">
            <v>6809356.2499999991</v>
          </cell>
          <cell r="E263">
            <v>6738604.7900000019</v>
          </cell>
          <cell r="F263">
            <v>50760854.61150001</v>
          </cell>
          <cell r="G263">
            <v>65200642.752300002</v>
          </cell>
          <cell r="M263">
            <v>382844.23</v>
          </cell>
          <cell r="V263">
            <v>263</v>
          </cell>
        </row>
        <row r="264">
          <cell r="B264">
            <v>38210</v>
          </cell>
          <cell r="C264" t="str">
            <v>Clinton City Schools</v>
          </cell>
          <cell r="D264">
            <v>14910915.760000002</v>
          </cell>
          <cell r="E264">
            <v>15077834.040000003</v>
          </cell>
          <cell r="F264">
            <v>124967237.19019994</v>
          </cell>
          <cell r="G264">
            <v>174115813.97849998</v>
          </cell>
          <cell r="M264">
            <v>866001.07999999973</v>
          </cell>
          <cell r="V264">
            <v>264</v>
          </cell>
        </row>
        <row r="265">
          <cell r="B265">
            <v>38300</v>
          </cell>
          <cell r="C265" t="str">
            <v>Scotland County Schools</v>
          </cell>
          <cell r="D265">
            <v>33250291.189999994</v>
          </cell>
          <cell r="E265">
            <v>32869761.020000018</v>
          </cell>
          <cell r="F265">
            <v>277818315.56569958</v>
          </cell>
          <cell r="G265">
            <v>369430242.53882217</v>
          </cell>
          <cell r="M265">
            <v>1899623.67</v>
          </cell>
          <cell r="V265">
            <v>265</v>
          </cell>
        </row>
        <row r="266">
          <cell r="B266">
            <v>38400</v>
          </cell>
          <cell r="C266" t="str">
            <v>Stanly County Schools</v>
          </cell>
          <cell r="D266">
            <v>41381967.420000002</v>
          </cell>
          <cell r="E266">
            <v>40948904.550000034</v>
          </cell>
          <cell r="F266">
            <v>353675187.89529991</v>
          </cell>
          <cell r="G266">
            <v>458713322.32009977</v>
          </cell>
          <cell r="M266">
            <v>2338191.9500000002</v>
          </cell>
          <cell r="V266">
            <v>266</v>
          </cell>
        </row>
        <row r="267">
          <cell r="B267">
            <v>38402</v>
          </cell>
          <cell r="C267" t="str">
            <v>Gray Stone Day School</v>
          </cell>
          <cell r="D267">
            <v>1218280.83</v>
          </cell>
          <cell r="E267">
            <v>1315384.7700000005</v>
          </cell>
          <cell r="F267">
            <v>11651870.913300002</v>
          </cell>
          <cell r="G267">
            <v>16404845.884299995</v>
          </cell>
          <cell r="M267">
            <v>77575.659999999989</v>
          </cell>
          <cell r="V267">
            <v>267</v>
          </cell>
        </row>
        <row r="268">
          <cell r="B268">
            <v>38405</v>
          </cell>
          <cell r="C268" t="str">
            <v>Stanly Community College</v>
          </cell>
          <cell r="D268">
            <v>9663701.2000000142</v>
          </cell>
          <cell r="E268">
            <v>10006684.970000004</v>
          </cell>
          <cell r="F268">
            <v>85062473.5581</v>
          </cell>
          <cell r="G268">
            <v>117070466.92346326</v>
          </cell>
          <cell r="M268">
            <v>568260.92999999993</v>
          </cell>
          <cell r="V268">
            <v>268</v>
          </cell>
        </row>
        <row r="269">
          <cell r="B269">
            <v>38500</v>
          </cell>
          <cell r="C269" t="str">
            <v>Stokes County Schools</v>
          </cell>
          <cell r="D269">
            <v>33087526.24999997</v>
          </cell>
          <cell r="E269">
            <v>33024718.000000022</v>
          </cell>
          <cell r="F269">
            <v>283709400.18790001</v>
          </cell>
          <cell r="G269">
            <v>367779268.44990003</v>
          </cell>
          <cell r="M269">
            <v>1881183.72</v>
          </cell>
          <cell r="V269">
            <v>269</v>
          </cell>
        </row>
        <row r="270">
          <cell r="B270">
            <v>38600</v>
          </cell>
          <cell r="C270" t="str">
            <v>Surry County Schools</v>
          </cell>
          <cell r="D270">
            <v>40057872.370000042</v>
          </cell>
          <cell r="E270">
            <v>40492841.820000008</v>
          </cell>
          <cell r="F270">
            <v>347133163.2832002</v>
          </cell>
          <cell r="G270">
            <v>450038630.31700045</v>
          </cell>
          <cell r="M270">
            <v>2319120.38</v>
          </cell>
          <cell r="V270">
            <v>270</v>
          </cell>
        </row>
        <row r="271">
          <cell r="B271">
            <v>38601</v>
          </cell>
          <cell r="C271" t="str">
            <v>Bridges Charter Schools</v>
          </cell>
          <cell r="D271">
            <v>513466.89</v>
          </cell>
          <cell r="E271">
            <v>503972.35</v>
          </cell>
          <cell r="F271">
            <v>4986086.0928000007</v>
          </cell>
          <cell r="G271">
            <v>6343044.9625999983</v>
          </cell>
          <cell r="M271">
            <v>27891.790000000005</v>
          </cell>
          <cell r="V271">
            <v>271</v>
          </cell>
        </row>
        <row r="272">
          <cell r="B272">
            <v>38602</v>
          </cell>
          <cell r="C272" t="str">
            <v>Millennium Charter Academy</v>
          </cell>
          <cell r="D272">
            <v>2035596.7999999991</v>
          </cell>
          <cell r="E272">
            <v>2406930.850000001</v>
          </cell>
          <cell r="F272">
            <v>18149306.434799999</v>
          </cell>
          <cell r="G272">
            <v>28381714.315299999</v>
          </cell>
          <cell r="M272">
            <v>139367.79000000004</v>
          </cell>
          <cell r="V272">
            <v>272</v>
          </cell>
        </row>
        <row r="273">
          <cell r="B273">
            <v>38605</v>
          </cell>
          <cell r="C273" t="str">
            <v>Surry Community College</v>
          </cell>
          <cell r="D273">
            <v>11438038.360000035</v>
          </cell>
          <cell r="E273">
            <v>11448381.560000028</v>
          </cell>
          <cell r="F273">
            <v>94828334.557799995</v>
          </cell>
          <cell r="G273">
            <v>126935357.52603805</v>
          </cell>
          <cell r="M273">
            <v>658377.12999999989</v>
          </cell>
          <cell r="V273">
            <v>273</v>
          </cell>
        </row>
        <row r="274">
          <cell r="B274">
            <v>38610</v>
          </cell>
          <cell r="C274" t="str">
            <v>Mount Airy City Schools</v>
          </cell>
          <cell r="D274">
            <v>8890998.370000001</v>
          </cell>
          <cell r="E274">
            <v>8723212.9699999988</v>
          </cell>
          <cell r="F274">
            <v>70998858.683700025</v>
          </cell>
          <cell r="G274">
            <v>94146473.734893695</v>
          </cell>
          <cell r="M274">
            <v>506704.94000000006</v>
          </cell>
          <cell r="V274">
            <v>274</v>
          </cell>
        </row>
        <row r="275">
          <cell r="B275">
            <v>38620</v>
          </cell>
          <cell r="C275" t="str">
            <v>Elkin City Schools</v>
          </cell>
          <cell r="D275">
            <v>6833302.9399999995</v>
          </cell>
          <cell r="E275">
            <v>7242311.8899999987</v>
          </cell>
          <cell r="F275">
            <v>58085682.29989998</v>
          </cell>
          <cell r="G275">
            <v>78110918.488299996</v>
          </cell>
          <cell r="M275">
            <v>408218.96</v>
          </cell>
          <cell r="V275">
            <v>275</v>
          </cell>
        </row>
        <row r="276">
          <cell r="B276">
            <v>38700</v>
          </cell>
          <cell r="C276" t="str">
            <v>Swain County Schools</v>
          </cell>
          <cell r="D276">
            <v>11268823.930000007</v>
          </cell>
          <cell r="E276">
            <v>11830318.769999996</v>
          </cell>
          <cell r="F276">
            <v>96961019.411199942</v>
          </cell>
          <cell r="G276">
            <v>134614575.16590005</v>
          </cell>
          <cell r="M276">
            <v>695262.58</v>
          </cell>
          <cell r="V276">
            <v>276</v>
          </cell>
        </row>
        <row r="277">
          <cell r="B277">
            <v>38701</v>
          </cell>
          <cell r="C277" t="str">
            <v>Mountain Discovery Charter</v>
          </cell>
          <cell r="D277">
            <v>820089.14000000013</v>
          </cell>
          <cell r="E277">
            <v>838007.07999999984</v>
          </cell>
          <cell r="F277">
            <v>6984409.6221000012</v>
          </cell>
          <cell r="G277">
            <v>8612914.3969999999</v>
          </cell>
          <cell r="M277">
            <v>46407.740000000005</v>
          </cell>
          <cell r="V277">
            <v>277</v>
          </cell>
        </row>
        <row r="278">
          <cell r="B278">
            <v>38800</v>
          </cell>
          <cell r="C278" t="str">
            <v>Transylvania County Schools</v>
          </cell>
          <cell r="D278">
            <v>19983453.780000027</v>
          </cell>
          <cell r="E278">
            <v>20528974.84999999</v>
          </cell>
          <cell r="F278">
            <v>172151942.25239989</v>
          </cell>
          <cell r="G278">
            <v>234270874.67191151</v>
          </cell>
          <cell r="M278">
            <v>1183559.3500000001</v>
          </cell>
          <cell r="V278">
            <v>278</v>
          </cell>
        </row>
        <row r="279">
          <cell r="B279">
            <v>38801</v>
          </cell>
          <cell r="C279" t="str">
            <v>Brevard Academy Charter School</v>
          </cell>
          <cell r="D279">
            <v>898938.9</v>
          </cell>
          <cell r="E279">
            <v>1091578.8099999996</v>
          </cell>
          <cell r="F279">
            <v>9481104.9682</v>
          </cell>
          <cell r="G279">
            <v>15967793.701299999</v>
          </cell>
          <cell r="M279">
            <v>67668.319999999992</v>
          </cell>
          <cell r="V279">
            <v>279</v>
          </cell>
        </row>
        <row r="280">
          <cell r="B280">
            <v>38900</v>
          </cell>
          <cell r="C280" t="str">
            <v>Tyrrell County Schools</v>
          </cell>
          <cell r="D280">
            <v>4364451.68</v>
          </cell>
          <cell r="E280">
            <v>4694135.16</v>
          </cell>
          <cell r="F280">
            <v>34923798.645199992</v>
          </cell>
          <cell r="G280">
            <v>52229110.774300009</v>
          </cell>
          <cell r="M280">
            <v>248292.71999999997</v>
          </cell>
          <cell r="V280">
            <v>280</v>
          </cell>
        </row>
        <row r="281">
          <cell r="B281">
            <v>39000</v>
          </cell>
          <cell r="C281" t="str">
            <v>Union County Schools</v>
          </cell>
          <cell r="D281">
            <v>190647668.46999985</v>
          </cell>
          <cell r="E281">
            <v>197758811.1799998</v>
          </cell>
          <cell r="F281">
            <v>1750621017.5796063</v>
          </cell>
          <cell r="G281">
            <v>2369137246.5597515</v>
          </cell>
          <cell r="M281">
            <v>11453925.499999998</v>
          </cell>
          <cell r="V281">
            <v>281</v>
          </cell>
        </row>
        <row r="282">
          <cell r="B282">
            <v>39100</v>
          </cell>
          <cell r="C282" t="str">
            <v>Vance County Schools</v>
          </cell>
          <cell r="D282">
            <v>34259285.379999943</v>
          </cell>
          <cell r="E282">
            <v>34567866.200000018</v>
          </cell>
          <cell r="F282">
            <v>271532880.98360014</v>
          </cell>
          <cell r="G282">
            <v>363455087.54461664</v>
          </cell>
          <cell r="M282">
            <v>2025289.7299999997</v>
          </cell>
          <cell r="V282">
            <v>282</v>
          </cell>
        </row>
        <row r="283">
          <cell r="B283">
            <v>39101</v>
          </cell>
          <cell r="C283" t="str">
            <v>Vance Charter School</v>
          </cell>
          <cell r="D283">
            <v>2177496.3699999996</v>
          </cell>
          <cell r="E283">
            <v>2334424.14</v>
          </cell>
          <cell r="F283">
            <v>18404018.759900007</v>
          </cell>
          <cell r="G283">
            <v>25911098.315099992</v>
          </cell>
          <cell r="M283">
            <v>131441.69</v>
          </cell>
          <cell r="V283">
            <v>283</v>
          </cell>
        </row>
        <row r="284">
          <cell r="B284">
            <v>39105</v>
          </cell>
          <cell r="C284" t="str">
            <v>Vance-Granville Community College</v>
          </cell>
          <cell r="D284">
            <v>13688532.530000007</v>
          </cell>
          <cell r="E284">
            <v>13797491.369999997</v>
          </cell>
          <cell r="F284">
            <v>112008866.23739998</v>
          </cell>
          <cell r="G284">
            <v>150078304.02877954</v>
          </cell>
          <cell r="M284">
            <v>804936.95000000007</v>
          </cell>
          <cell r="V284">
            <v>284</v>
          </cell>
        </row>
        <row r="285">
          <cell r="B285">
            <v>39200</v>
          </cell>
          <cell r="C285" t="str">
            <v>Wake County Schools</v>
          </cell>
          <cell r="D285">
            <v>761649414.85998964</v>
          </cell>
          <cell r="E285">
            <v>801554623.66998684</v>
          </cell>
          <cell r="F285">
            <v>6819007778.1695232</v>
          </cell>
          <cell r="G285">
            <v>9571225636.3460255</v>
          </cell>
          <cell r="M285">
            <v>47022986.980000004</v>
          </cell>
          <cell r="V285">
            <v>285</v>
          </cell>
        </row>
        <row r="286">
          <cell r="B286">
            <v>39201</v>
          </cell>
          <cell r="C286" t="str">
            <v>Endeavor Charter School</v>
          </cell>
          <cell r="D286">
            <v>1937844.0899999996</v>
          </cell>
          <cell r="E286">
            <v>2039344.5000000002</v>
          </cell>
          <cell r="F286">
            <v>21167081.140799999</v>
          </cell>
          <cell r="G286">
            <v>30491247.617300011</v>
          </cell>
          <cell r="M286">
            <v>119094.57</v>
          </cell>
          <cell r="V286">
            <v>286</v>
          </cell>
        </row>
        <row r="287">
          <cell r="B287">
            <v>39204</v>
          </cell>
          <cell r="C287" t="str">
            <v>Southern Wake Academy</v>
          </cell>
          <cell r="D287">
            <v>1197555.01</v>
          </cell>
          <cell r="E287">
            <v>1435585.1600000004</v>
          </cell>
          <cell r="F287">
            <v>13042614.8125</v>
          </cell>
          <cell r="G287">
            <v>19834743.711599998</v>
          </cell>
          <cell r="M287">
            <v>90124.459999999992</v>
          </cell>
          <cell r="V287">
            <v>287</v>
          </cell>
        </row>
        <row r="288">
          <cell r="B288">
            <v>39205</v>
          </cell>
          <cell r="C288" t="str">
            <v>Wake Technical College</v>
          </cell>
          <cell r="D288">
            <v>63844071.410000034</v>
          </cell>
          <cell r="E288">
            <v>68393645.809999987</v>
          </cell>
          <cell r="F288">
            <v>521547953.68370003</v>
          </cell>
          <cell r="G288">
            <v>745561686.77654827</v>
          </cell>
          <cell r="M288">
            <v>4030820.8299999996</v>
          </cell>
          <cell r="V288">
            <v>288</v>
          </cell>
        </row>
        <row r="289">
          <cell r="B289">
            <v>39208</v>
          </cell>
          <cell r="C289" t="str">
            <v>East Wake Academy</v>
          </cell>
          <cell r="D289">
            <v>4247247.47</v>
          </cell>
          <cell r="E289">
            <v>4537560.049999998</v>
          </cell>
          <cell r="F289">
            <v>43372862.843100026</v>
          </cell>
          <cell r="G289">
            <v>61438280.4956</v>
          </cell>
          <cell r="M289">
            <v>255686.84999999998</v>
          </cell>
          <cell r="V289">
            <v>289</v>
          </cell>
        </row>
        <row r="290">
          <cell r="B290">
            <v>39209</v>
          </cell>
          <cell r="C290" t="str">
            <v>Casa Esperanza Montessori</v>
          </cell>
          <cell r="D290">
            <v>1850462.0099999995</v>
          </cell>
          <cell r="E290">
            <v>2186947.2299999995</v>
          </cell>
          <cell r="F290">
            <v>19835204.991799999</v>
          </cell>
          <cell r="G290">
            <v>30282722.122099999</v>
          </cell>
          <cell r="M290">
            <v>125458.52</v>
          </cell>
          <cell r="V290">
            <v>290</v>
          </cell>
        </row>
        <row r="291">
          <cell r="B291">
            <v>39300</v>
          </cell>
          <cell r="C291" t="str">
            <v>Warren County Schools</v>
          </cell>
          <cell r="D291">
            <v>12981046.279999994</v>
          </cell>
          <cell r="E291">
            <v>13365534.219999993</v>
          </cell>
          <cell r="F291">
            <v>105374481.47899997</v>
          </cell>
          <cell r="G291">
            <v>143888381.35777506</v>
          </cell>
          <cell r="M291">
            <v>752832.02</v>
          </cell>
          <cell r="V291">
            <v>291</v>
          </cell>
        </row>
        <row r="292">
          <cell r="B292">
            <v>39301</v>
          </cell>
          <cell r="C292" t="str">
            <v>Haliwa-Saponi Tribal Charter</v>
          </cell>
          <cell r="D292">
            <v>702751.4600000002</v>
          </cell>
          <cell r="E292">
            <v>722763.86</v>
          </cell>
          <cell r="F292">
            <v>6683961.976999999</v>
          </cell>
          <cell r="G292">
            <v>8247477.8591000019</v>
          </cell>
          <cell r="M292">
            <v>43539.86</v>
          </cell>
          <cell r="V292">
            <v>292</v>
          </cell>
        </row>
        <row r="293">
          <cell r="B293">
            <v>39400</v>
          </cell>
          <cell r="C293" t="str">
            <v>Washington County Schools</v>
          </cell>
          <cell r="D293">
            <v>9643449.1900000032</v>
          </cell>
          <cell r="E293">
            <v>9595562.179999996</v>
          </cell>
          <cell r="F293">
            <v>73616912.124099985</v>
          </cell>
          <cell r="G293">
            <v>96844541.096299961</v>
          </cell>
          <cell r="M293">
            <v>550640.34</v>
          </cell>
          <cell r="V293">
            <v>293</v>
          </cell>
        </row>
        <row r="294">
          <cell r="B294">
            <v>39401</v>
          </cell>
          <cell r="C294" t="str">
            <v>Henderson Collegiate Charter School</v>
          </cell>
          <cell r="D294">
            <v>1451889.09</v>
          </cell>
          <cell r="E294">
            <v>2125000.5299999989</v>
          </cell>
          <cell r="F294">
            <v>16786869.914900005</v>
          </cell>
          <cell r="G294">
            <v>33551726.885499999</v>
          </cell>
          <cell r="M294">
            <v>139832.41999999998</v>
          </cell>
          <cell r="V294">
            <v>294</v>
          </cell>
        </row>
        <row r="295">
          <cell r="B295">
            <v>39500</v>
          </cell>
          <cell r="C295" t="str">
            <v>Watauga County Schools</v>
          </cell>
          <cell r="D295">
            <v>25549609.91</v>
          </cell>
          <cell r="E295">
            <v>25922978.730000019</v>
          </cell>
          <cell r="F295">
            <v>216404304.2802003</v>
          </cell>
          <cell r="G295">
            <v>293719126.91107219</v>
          </cell>
          <cell r="M295">
            <v>1489020.64</v>
          </cell>
          <cell r="V295">
            <v>295</v>
          </cell>
        </row>
        <row r="296">
          <cell r="B296">
            <v>39501</v>
          </cell>
          <cell r="C296" t="str">
            <v>Two Rivers Community School</v>
          </cell>
          <cell r="D296">
            <v>893460.40999999992</v>
          </cell>
          <cell r="E296">
            <v>832761.98999999976</v>
          </cell>
          <cell r="F296">
            <v>8644717.6546999998</v>
          </cell>
          <cell r="G296">
            <v>9666635.809249999</v>
          </cell>
          <cell r="M296">
            <v>47281.659999999996</v>
          </cell>
          <cell r="V296">
            <v>296</v>
          </cell>
        </row>
        <row r="297">
          <cell r="B297">
            <v>39600</v>
          </cell>
          <cell r="C297" t="str">
            <v>Wayne County Schools</v>
          </cell>
          <cell r="D297">
            <v>85906727.890000015</v>
          </cell>
          <cell r="E297">
            <v>87409006.83999984</v>
          </cell>
          <cell r="F297">
            <v>710508566.16589868</v>
          </cell>
          <cell r="G297">
            <v>949163875.94100547</v>
          </cell>
          <cell r="M297">
            <v>5039145.9999999991</v>
          </cell>
          <cell r="V297">
            <v>297</v>
          </cell>
        </row>
        <row r="298">
          <cell r="B298">
            <v>39605</v>
          </cell>
          <cell r="C298" t="str">
            <v>Wayne Community College</v>
          </cell>
          <cell r="D298">
            <v>13188727.540000005</v>
          </cell>
          <cell r="E298">
            <v>13057119.070000004</v>
          </cell>
          <cell r="F298">
            <v>104881992.38679998</v>
          </cell>
          <cell r="G298">
            <v>136584894.22963971</v>
          </cell>
          <cell r="M298">
            <v>763935.26000000013</v>
          </cell>
          <cell r="V298">
            <v>298</v>
          </cell>
        </row>
        <row r="299">
          <cell r="B299">
            <v>39700</v>
          </cell>
          <cell r="C299" t="str">
            <v>Wilkes County Schools</v>
          </cell>
          <cell r="D299">
            <v>49093707.789999977</v>
          </cell>
          <cell r="E299">
            <v>50024277.060000062</v>
          </cell>
          <cell r="F299">
            <v>432520649.78840041</v>
          </cell>
          <cell r="G299">
            <v>575175662.19549978</v>
          </cell>
          <cell r="M299">
            <v>2876157.31</v>
          </cell>
          <cell r="V299">
            <v>299</v>
          </cell>
        </row>
        <row r="300">
          <cell r="B300">
            <v>39703</v>
          </cell>
          <cell r="C300" t="str">
            <v>Pinnacle Classical Academy</v>
          </cell>
          <cell r="D300">
            <v>934413.28000000014</v>
          </cell>
          <cell r="E300">
            <v>1235890.25</v>
          </cell>
          <cell r="F300">
            <v>9573447.0162000004</v>
          </cell>
          <cell r="G300">
            <v>17925342.557399999</v>
          </cell>
          <cell r="M300">
            <v>73239.760000000009</v>
          </cell>
          <cell r="V300">
            <v>300</v>
          </cell>
        </row>
        <row r="301">
          <cell r="B301">
            <v>39705</v>
          </cell>
          <cell r="C301" t="str">
            <v>Wilkes Community College</v>
          </cell>
          <cell r="D301">
            <v>12218429.58</v>
          </cell>
          <cell r="E301">
            <v>12760252.279999996</v>
          </cell>
          <cell r="F301">
            <v>98422805.129699931</v>
          </cell>
          <cell r="G301">
            <v>134980747.61914989</v>
          </cell>
          <cell r="M301">
            <v>732158.12</v>
          </cell>
          <cell r="V301">
            <v>301</v>
          </cell>
        </row>
        <row r="302">
          <cell r="B302">
            <v>39800</v>
          </cell>
          <cell r="C302" t="str">
            <v>Wilson County Schools</v>
          </cell>
          <cell r="D302">
            <v>55933788.470000021</v>
          </cell>
          <cell r="E302">
            <v>56969445.149999999</v>
          </cell>
          <cell r="F302">
            <v>485916403.00089908</v>
          </cell>
          <cell r="G302">
            <v>636552998.30438864</v>
          </cell>
          <cell r="M302">
            <v>3274399.4299999992</v>
          </cell>
          <cell r="V302">
            <v>302</v>
          </cell>
        </row>
        <row r="303">
          <cell r="B303">
            <v>39805</v>
          </cell>
          <cell r="C303" t="str">
            <v>Wilson Community College</v>
          </cell>
          <cell r="D303">
            <v>6840307.2700000098</v>
          </cell>
          <cell r="E303">
            <v>6996756.6699999981</v>
          </cell>
          <cell r="F303">
            <v>54232943.107400022</v>
          </cell>
          <cell r="G303">
            <v>71594491.994422868</v>
          </cell>
          <cell r="M303">
            <v>415480.67</v>
          </cell>
          <cell r="V303">
            <v>303</v>
          </cell>
        </row>
        <row r="304">
          <cell r="B304">
            <v>39900</v>
          </cell>
          <cell r="C304" t="str">
            <v>Yadkin County Schools</v>
          </cell>
          <cell r="D304">
            <v>28016785.089999966</v>
          </cell>
          <cell r="E304">
            <v>28981653.340000022</v>
          </cell>
          <cell r="F304">
            <v>236605083.61979997</v>
          </cell>
          <cell r="G304">
            <v>314396250.08479983</v>
          </cell>
          <cell r="M304">
            <v>1665447.19</v>
          </cell>
          <cell r="V304">
            <v>304</v>
          </cell>
        </row>
        <row r="305">
          <cell r="B305">
            <v>40000</v>
          </cell>
          <cell r="C305" t="str">
            <v>Consolidated Judicial Retirement System</v>
          </cell>
          <cell r="D305">
            <v>58246712.150000252</v>
          </cell>
          <cell r="E305">
            <v>68245416.099999994</v>
          </cell>
          <cell r="F305">
            <v>322339173.42939967</v>
          </cell>
          <cell r="G305">
            <v>509405989.16756624</v>
          </cell>
          <cell r="M305">
            <v>3870056.6</v>
          </cell>
          <cell r="V305">
            <v>305</v>
          </cell>
        </row>
        <row r="306">
          <cell r="B306">
            <v>51000</v>
          </cell>
          <cell r="C306" t="str">
            <v>Highway - Administrative</v>
          </cell>
          <cell r="D306">
            <v>516632772.63999844</v>
          </cell>
          <cell r="E306">
            <v>517068074.63000035</v>
          </cell>
          <cell r="F306">
            <v>3856998675.9863172</v>
          </cell>
          <cell r="G306">
            <v>4795804738.3380404</v>
          </cell>
          <cell r="M306">
            <v>28186402.90469946</v>
          </cell>
          <cell r="V306">
            <v>306</v>
          </cell>
        </row>
        <row r="307">
          <cell r="B307">
            <v>60000</v>
          </cell>
          <cell r="C307" t="str">
            <v>Legislative Retirement System</v>
          </cell>
          <cell r="D307">
            <v>3480312.46108949</v>
          </cell>
          <cell r="E307">
            <v>3577761.2099999958</v>
          </cell>
          <cell r="F307">
            <v>18168347.144803762</v>
          </cell>
          <cell r="G307">
            <v>24436426.90976106</v>
          </cell>
          <cell r="M307">
            <v>202482.98</v>
          </cell>
          <cell r="V307">
            <v>307</v>
          </cell>
        </row>
        <row r="308">
          <cell r="B308">
            <v>90901</v>
          </cell>
          <cell r="C308" t="str">
            <v>BLADEN COUNTY</v>
          </cell>
          <cell r="D308">
            <v>12515089.329999994</v>
          </cell>
          <cell r="E308">
            <v>11590746.199999994</v>
          </cell>
          <cell r="F308">
            <v>101585339.71730012</v>
          </cell>
          <cell r="G308">
            <v>121726805.52031019</v>
          </cell>
          <cell r="M308">
            <v>739032.75</v>
          </cell>
          <cell r="V308">
            <v>308</v>
          </cell>
        </row>
        <row r="309">
          <cell r="B309">
            <v>91041</v>
          </cell>
          <cell r="C309" t="str">
            <v>TOWN OF SUNSET BEACH</v>
          </cell>
          <cell r="D309">
            <v>2052996.7000000002</v>
          </cell>
          <cell r="E309">
            <v>1903519.8499999999</v>
          </cell>
          <cell r="F309">
            <v>18423033.021899998</v>
          </cell>
          <cell r="G309">
            <v>22076590.634999998</v>
          </cell>
          <cell r="M309">
            <v>118940.75</v>
          </cell>
          <cell r="V309">
            <v>309</v>
          </cell>
        </row>
        <row r="310">
          <cell r="B310">
            <v>91111</v>
          </cell>
          <cell r="C310" t="str">
            <v>TOWN OF BILTMORE FOREST</v>
          </cell>
          <cell r="D310">
            <v>1304370.94</v>
          </cell>
          <cell r="E310">
            <v>1313182.8800000004</v>
          </cell>
          <cell r="F310">
            <v>10251385.783499997</v>
          </cell>
          <cell r="G310">
            <v>11927687.519399997</v>
          </cell>
          <cell r="M310">
            <v>78071.010000000009</v>
          </cell>
          <cell r="V310">
            <v>310</v>
          </cell>
        </row>
        <row r="311">
          <cell r="B311">
            <v>91151</v>
          </cell>
          <cell r="C311" t="str">
            <v>TOWN OF BLACK MOUNTAIN</v>
          </cell>
          <cell r="D311">
            <v>3014976.4899999998</v>
          </cell>
          <cell r="E311">
            <v>3061219.0699999989</v>
          </cell>
          <cell r="F311">
            <v>26484554.139599994</v>
          </cell>
          <cell r="G311">
            <v>34714498.57093589</v>
          </cell>
          <cell r="M311">
            <v>180532</v>
          </cell>
          <cell r="V311">
            <v>311</v>
          </cell>
        </row>
        <row r="312">
          <cell r="B312">
            <v>98101</v>
          </cell>
          <cell r="C312" t="str">
            <v>RUTHERFORD COUNTY</v>
          </cell>
          <cell r="D312">
            <v>14351736.530000001</v>
          </cell>
          <cell r="E312">
            <v>14678204.360000007</v>
          </cell>
          <cell r="F312">
            <v>118117157.41689992</v>
          </cell>
          <cell r="G312">
            <v>157660588.45182958</v>
          </cell>
          <cell r="M312">
            <v>910108.62999999989</v>
          </cell>
          <cell r="V312">
            <v>312</v>
          </cell>
        </row>
        <row r="313">
          <cell r="B313">
            <v>98103</v>
          </cell>
          <cell r="C313" t="str">
            <v>RUTHERFORD POLK MCDOWELL DIST BRD OF HEALTH</v>
          </cell>
          <cell r="D313">
            <v>3323433.9099999983</v>
          </cell>
          <cell r="E313">
            <v>3153137.0500000007</v>
          </cell>
          <cell r="F313">
            <v>25177216.456699997</v>
          </cell>
          <cell r="G313">
            <v>31727401.273866609</v>
          </cell>
          <cell r="M313">
            <v>195983.55000000002</v>
          </cell>
          <cell r="V313">
            <v>313</v>
          </cell>
        </row>
        <row r="314">
          <cell r="B314">
            <v>98111</v>
          </cell>
          <cell r="C314" t="str">
            <v>TOWN OF FOREST CITY</v>
          </cell>
          <cell r="D314">
            <v>5254881.5899999989</v>
          </cell>
          <cell r="E314">
            <v>5413019.1199999982</v>
          </cell>
          <cell r="F314">
            <v>45440376.601999998</v>
          </cell>
          <cell r="G314">
            <v>60001728.72075171</v>
          </cell>
          <cell r="M314">
            <v>315543.51999999996</v>
          </cell>
          <cell r="V314">
            <v>314</v>
          </cell>
        </row>
        <row r="315">
          <cell r="B315">
            <v>98131</v>
          </cell>
          <cell r="C315" t="str">
            <v>TOWN OF LAKE LURE</v>
          </cell>
          <cell r="D315">
            <v>1390849.2300000002</v>
          </cell>
          <cell r="E315">
            <v>1643984.0100000002</v>
          </cell>
          <cell r="F315">
            <v>12213426.577499995</v>
          </cell>
          <cell r="G315">
            <v>16897171.661800001</v>
          </cell>
          <cell r="M315">
            <v>92959.1</v>
          </cell>
          <cell r="V315">
            <v>315</v>
          </cell>
        </row>
        <row r="316">
          <cell r="B316">
            <v>99401</v>
          </cell>
          <cell r="C316" t="str">
            <v>WASHINGTON COUNTY</v>
          </cell>
          <cell r="D316">
            <v>5176794.7299999967</v>
          </cell>
          <cell r="E316">
            <v>5152816.6399999987</v>
          </cell>
          <cell r="F316">
            <v>39414615.532899983</v>
          </cell>
          <cell r="G316">
            <v>51757330.603164405</v>
          </cell>
          <cell r="M316">
            <v>317353.44</v>
          </cell>
          <cell r="V316">
            <v>316</v>
          </cell>
        </row>
        <row r="317">
          <cell r="B317">
            <v>99521</v>
          </cell>
          <cell r="C317" t="str">
            <v>TOWN OF BLOWING ROCK</v>
          </cell>
          <cell r="D317">
            <v>1995396.3399999999</v>
          </cell>
          <cell r="E317">
            <v>1946333.6400000004</v>
          </cell>
          <cell r="F317">
            <v>18443253.3299</v>
          </cell>
          <cell r="G317">
            <v>23032820.853925698</v>
          </cell>
          <cell r="M317">
            <v>125012.06</v>
          </cell>
          <cell r="R317" t="str">
            <v>False</v>
          </cell>
          <cell r="V317">
            <v>317</v>
          </cell>
        </row>
        <row r="318">
          <cell r="B318">
            <v>99831</v>
          </cell>
          <cell r="C318" t="str">
            <v>TOWN OF BLACK CREEK</v>
          </cell>
          <cell r="D318">
            <v>252746.16</v>
          </cell>
          <cell r="E318">
            <v>277867.58999999997</v>
          </cell>
          <cell r="F318">
            <v>2108571.2378000002</v>
          </cell>
          <cell r="G318">
            <v>2935521.3997</v>
          </cell>
          <cell r="M318">
            <v>19565.890000000003</v>
          </cell>
          <cell r="R318" t="str">
            <v>False</v>
          </cell>
          <cell r="V318">
            <v>318</v>
          </cell>
        </row>
      </sheetData>
      <sheetData sheetId="16">
        <row r="12">
          <cell r="P12">
            <v>1</v>
          </cell>
        </row>
      </sheetData>
      <sheetData sheetId="17"/>
      <sheetData sheetId="18"/>
      <sheetData sheetId="19"/>
      <sheetData sheetId="20"/>
      <sheetData sheetId="21"/>
      <sheetData sheetId="22">
        <row r="8">
          <cell r="L8">
            <v>1</v>
          </cell>
        </row>
      </sheetData>
      <sheetData sheetId="23">
        <row r="16">
          <cell r="B16">
            <v>10200</v>
          </cell>
          <cell r="C16" t="str">
            <v>North Carolina Education Lottery</v>
          </cell>
          <cell r="D16">
            <v>9.2975964199316333E-4</v>
          </cell>
          <cell r="E16">
            <v>1608700.9717741364</v>
          </cell>
          <cell r="F16">
            <v>1254341.0405541244</v>
          </cell>
          <cell r="G16">
            <v>21319</v>
          </cell>
          <cell r="H16">
            <v>-448884.73357642355</v>
          </cell>
          <cell r="I16">
            <v>-18575.697230208028</v>
          </cell>
          <cell r="J16">
            <v>1357518.5607777569</v>
          </cell>
          <cell r="K16">
            <v>0</v>
          </cell>
          <cell r="L16">
            <v>-71326.278781496105</v>
          </cell>
          <cell r="M16">
            <v>12800.011833711942</v>
          </cell>
          <cell r="N16">
            <v>482.5266590016119</v>
          </cell>
          <cell r="O16">
            <v>-217.75900575121878</v>
          </cell>
          <cell r="P16">
            <v>0</v>
          </cell>
          <cell r="Q16">
            <v>0</v>
          </cell>
          <cell r="R16">
            <v>0</v>
          </cell>
          <cell r="S16">
            <v>3716157.6430048523</v>
          </cell>
          <cell r="T16">
            <v>106594.64999999991</v>
          </cell>
          <cell r="U16">
            <v>6787592.8038887838</v>
          </cell>
          <cell r="V16">
            <v>51200.047334847768</v>
          </cell>
          <cell r="W16">
            <v>0</v>
          </cell>
          <cell r="X16">
            <v>6945387.5012236312</v>
          </cell>
          <cell r="Y16">
            <v>0</v>
          </cell>
          <cell r="Z16">
            <v>0</v>
          </cell>
          <cell r="AA16">
            <v>0</v>
          </cell>
          <cell r="AB16">
            <v>92878.486151040124</v>
          </cell>
          <cell r="AC16">
            <v>92878.486151040124</v>
          </cell>
          <cell r="AD16" t="str">
            <v>N/A</v>
          </cell>
          <cell r="AE16">
            <v>1373062</v>
          </cell>
          <cell r="AF16">
            <v>1373062</v>
          </cell>
          <cell r="AG16">
            <v>1373062</v>
          </cell>
          <cell r="AH16">
            <v>1373062</v>
          </cell>
          <cell r="AI16">
            <v>1360262</v>
          </cell>
          <cell r="AJ16">
            <v>0</v>
          </cell>
          <cell r="AK16">
            <v>6852510</v>
          </cell>
          <cell r="AL16">
            <v>30717456</v>
          </cell>
          <cell r="AM16">
            <v>3716157.6430048523</v>
          </cell>
          <cell r="AN16">
            <v>-838417.64999999991</v>
          </cell>
          <cell r="AO16">
            <v>6745914.3650725922</v>
          </cell>
          <cell r="AP16">
            <v>0</v>
          </cell>
          <cell r="AQ16">
            <v>106594.64999999991</v>
          </cell>
          <cell r="AR16">
            <v>0</v>
          </cell>
          <cell r="AS16">
            <v>0</v>
          </cell>
          <cell r="AT16">
            <v>40447705.008077443</v>
          </cell>
          <cell r="AU16">
            <v>9.2649452119676168E-4</v>
          </cell>
          <cell r="AV16">
            <v>0</v>
          </cell>
          <cell r="AW16">
            <v>0</v>
          </cell>
          <cell r="AY16">
            <v>0</v>
          </cell>
          <cell r="AZ16">
            <v>0</v>
          </cell>
          <cell r="BA16">
            <v>0</v>
          </cell>
          <cell r="BB16">
            <v>0</v>
          </cell>
          <cell r="BC16">
            <v>0</v>
          </cell>
          <cell r="BD16">
            <v>0</v>
          </cell>
          <cell r="BE16">
            <v>0</v>
          </cell>
          <cell r="BF16">
            <v>0</v>
          </cell>
          <cell r="BG16">
            <v>0</v>
          </cell>
          <cell r="BH16">
            <v>0</v>
          </cell>
          <cell r="BJ16">
            <v>0</v>
          </cell>
          <cell r="BL16">
            <v>0</v>
          </cell>
          <cell r="BM16">
            <v>0</v>
          </cell>
          <cell r="BN16">
            <v>0</v>
          </cell>
          <cell r="BO16">
            <v>0</v>
          </cell>
          <cell r="BQ16">
            <v>0</v>
          </cell>
          <cell r="BR16">
            <v>0</v>
          </cell>
          <cell r="BS16">
            <v>0</v>
          </cell>
          <cell r="BT16">
            <v>0</v>
          </cell>
          <cell r="CB16">
            <v>0</v>
          </cell>
          <cell r="CC16">
            <v>0</v>
          </cell>
          <cell r="CD16">
            <v>0</v>
          </cell>
          <cell r="CE16">
            <v>0</v>
          </cell>
          <cell r="CF16">
            <v>0</v>
          </cell>
          <cell r="CI16">
            <v>0</v>
          </cell>
          <cell r="CJ16">
            <v>0</v>
          </cell>
          <cell r="CK16">
            <v>0</v>
          </cell>
          <cell r="CV16">
            <v>9.2975964199316333E-4</v>
          </cell>
          <cell r="DG16">
            <v>40447705</v>
          </cell>
          <cell r="DR16">
            <v>14107712.330000008</v>
          </cell>
          <cell r="EC16">
            <v>2.867063351865212</v>
          </cell>
          <cell r="EN16">
            <v>2.4095909012463064E-2</v>
          </cell>
        </row>
        <row r="17">
          <cell r="B17" t="str">
            <v>SPA</v>
          </cell>
          <cell r="C17" t="str">
            <v>NC State Ports Authority (subset of DOT)</v>
          </cell>
          <cell r="D17">
            <v>6.0591550498597594E-4</v>
          </cell>
          <cell r="E17">
            <v>1048375.1043381204</v>
          </cell>
          <cell r="F17">
            <v>817442.11157917243</v>
          </cell>
          <cell r="G17">
            <v>161699</v>
          </cell>
          <cell r="H17">
            <v>-292533.90633560531</v>
          </cell>
          <cell r="I17">
            <v>-12105.604996555499</v>
          </cell>
          <cell r="J17">
            <v>884681.91899378877</v>
          </cell>
          <cell r="K17">
            <v>0</v>
          </cell>
          <cell r="L17">
            <v>-46482.65667244191</v>
          </cell>
          <cell r="M17">
            <v>8341.6458230255903</v>
          </cell>
          <cell r="N17">
            <v>314.45802877762179</v>
          </cell>
          <cell r="O17">
            <v>-141.91147042276543</v>
          </cell>
          <cell r="P17">
            <v>0</v>
          </cell>
          <cell r="Q17">
            <v>0</v>
          </cell>
          <cell r="R17">
            <v>0</v>
          </cell>
          <cell r="S17">
            <v>2569590.1592878592</v>
          </cell>
          <cell r="T17">
            <v>808493.76502732246</v>
          </cell>
          <cell r="U17">
            <v>4423409.5949689439</v>
          </cell>
          <cell r="V17">
            <v>33366.583292102361</v>
          </cell>
          <cell r="W17">
            <v>0</v>
          </cell>
          <cell r="X17">
            <v>5265269.9432883691</v>
          </cell>
          <cell r="Y17">
            <v>0</v>
          </cell>
          <cell r="Z17">
            <v>0</v>
          </cell>
          <cell r="AA17">
            <v>0</v>
          </cell>
          <cell r="AB17">
            <v>60528.024982777497</v>
          </cell>
          <cell r="AC17">
            <v>60528.024982777497</v>
          </cell>
          <cell r="AD17" t="str">
            <v>N/A</v>
          </cell>
          <cell r="AE17">
            <v>1042617</v>
          </cell>
          <cell r="AF17">
            <v>1042616</v>
          </cell>
          <cell r="AG17">
            <v>1042616</v>
          </cell>
          <cell r="AH17">
            <v>1042616</v>
          </cell>
          <cell r="AI17">
            <v>1034274</v>
          </cell>
          <cell r="AJ17">
            <v>0</v>
          </cell>
          <cell r="AK17">
            <v>5204739</v>
          </cell>
          <cell r="AL17">
            <v>19275112</v>
          </cell>
          <cell r="AM17">
            <v>2569590.1592878592</v>
          </cell>
          <cell r="AN17">
            <v>-690060.76502732246</v>
          </cell>
          <cell r="AO17">
            <v>4396248.1532782689</v>
          </cell>
          <cell r="AP17">
            <v>0</v>
          </cell>
          <cell r="AQ17">
            <v>808493.76502732246</v>
          </cell>
          <cell r="AR17">
            <v>0</v>
          </cell>
          <cell r="AS17">
            <v>0</v>
          </cell>
          <cell r="AT17">
            <v>26359383.312566128</v>
          </cell>
          <cell r="AU17">
            <v>5.8137255472740955E-4</v>
          </cell>
          <cell r="AV17">
            <v>0</v>
          </cell>
          <cell r="AW17">
            <v>0</v>
          </cell>
          <cell r="AY17">
            <v>0</v>
          </cell>
          <cell r="AZ17">
            <v>0</v>
          </cell>
          <cell r="BA17">
            <v>0</v>
          </cell>
          <cell r="BB17">
            <v>0</v>
          </cell>
          <cell r="BC17">
            <v>0</v>
          </cell>
          <cell r="BD17">
            <v>0</v>
          </cell>
          <cell r="BE17">
            <v>0</v>
          </cell>
          <cell r="BF17">
            <v>0</v>
          </cell>
          <cell r="BG17">
            <v>0</v>
          </cell>
          <cell r="BH17">
            <v>0</v>
          </cell>
          <cell r="BJ17">
            <v>0</v>
          </cell>
          <cell r="BL17">
            <v>0</v>
          </cell>
          <cell r="BM17">
            <v>0</v>
          </cell>
          <cell r="BN17">
            <v>0</v>
          </cell>
          <cell r="BO17">
            <v>0</v>
          </cell>
          <cell r="BQ17">
            <v>0</v>
          </cell>
          <cell r="BR17">
            <v>0</v>
          </cell>
          <cell r="BS17">
            <v>0</v>
          </cell>
          <cell r="BT17">
            <v>0</v>
          </cell>
          <cell r="CB17">
            <v>0</v>
          </cell>
          <cell r="CC17">
            <v>0</v>
          </cell>
          <cell r="CD17">
            <v>0</v>
          </cell>
          <cell r="CE17">
            <v>0</v>
          </cell>
          <cell r="CF17">
            <v>0</v>
          </cell>
          <cell r="CI17">
            <v>0</v>
          </cell>
          <cell r="CJ17">
            <v>0</v>
          </cell>
          <cell r="CK17">
            <v>0</v>
          </cell>
          <cell r="CV17">
            <v>6.0591550498597594E-4</v>
          </cell>
          <cell r="DG17">
            <v>26359384</v>
          </cell>
          <cell r="DR17">
            <v>11585996.839999992</v>
          </cell>
          <cell r="EC17">
            <v>2.2751071283737736</v>
          </cell>
          <cell r="EN17">
            <v>2.4095909012463064E-2</v>
          </cell>
        </row>
        <row r="18">
          <cell r="B18" t="str">
            <v>GTPA</v>
          </cell>
          <cell r="C18" t="str">
            <v>NC Global TransPark Authority (subset of DOT)</v>
          </cell>
          <cell r="D18">
            <v>1.522404319666764E-5</v>
          </cell>
          <cell r="E18">
            <v>26341.144505163142</v>
          </cell>
          <cell r="F18">
            <v>20538.794460697234</v>
          </cell>
          <cell r="G18">
            <v>-7164</v>
          </cell>
          <cell r="H18">
            <v>-7350.1153046847003</v>
          </cell>
          <cell r="I18">
            <v>-304.16163949067806</v>
          </cell>
          <cell r="J18">
            <v>22228.240801304451</v>
          </cell>
          <cell r="K18">
            <v>0</v>
          </cell>
          <cell r="L18">
            <v>-1167.908672502952</v>
          </cell>
          <cell r="M18">
            <v>209.58958022370311</v>
          </cell>
          <cell r="N18">
            <v>7.9009739382065716</v>
          </cell>
          <cell r="O18">
            <v>-3.5656231570915278</v>
          </cell>
          <cell r="P18">
            <v>0</v>
          </cell>
          <cell r="Q18">
            <v>0</v>
          </cell>
          <cell r="R18">
            <v>0</v>
          </cell>
          <cell r="S18">
            <v>53335.919081491324</v>
          </cell>
          <cell r="T18">
            <v>9694.6502732240442</v>
          </cell>
          <cell r="U18">
            <v>111141.20400652227</v>
          </cell>
          <cell r="V18">
            <v>838.35832089481244</v>
          </cell>
          <cell r="W18">
            <v>0</v>
          </cell>
          <cell r="X18">
            <v>121674.21260064113</v>
          </cell>
          <cell r="Y18">
            <v>45516</v>
          </cell>
          <cell r="Z18">
            <v>0</v>
          </cell>
          <cell r="AA18">
            <v>0</v>
          </cell>
          <cell r="AB18">
            <v>1520.8081974533902</v>
          </cell>
          <cell r="AC18">
            <v>47036.808197453392</v>
          </cell>
          <cell r="AD18" t="str">
            <v>N/A</v>
          </cell>
          <cell r="AE18">
            <v>14970</v>
          </cell>
          <cell r="AF18">
            <v>14970</v>
          </cell>
          <cell r="AG18">
            <v>14970</v>
          </cell>
          <cell r="AH18">
            <v>14970</v>
          </cell>
          <cell r="AI18">
            <v>14760</v>
          </cell>
          <cell r="AJ18">
            <v>0</v>
          </cell>
          <cell r="AK18">
            <v>74640</v>
          </cell>
          <cell r="AL18">
            <v>559364</v>
          </cell>
          <cell r="AM18">
            <v>53335.919081491324</v>
          </cell>
          <cell r="AN18">
            <v>-25039.650273224044</v>
          </cell>
          <cell r="AO18">
            <v>110458.75412996369</v>
          </cell>
          <cell r="AP18">
            <v>0</v>
          </cell>
          <cell r="AQ18">
            <v>-35821.349726775952</v>
          </cell>
          <cell r="AR18">
            <v>0</v>
          </cell>
          <cell r="AS18">
            <v>0</v>
          </cell>
          <cell r="AT18">
            <v>662297.67321145511</v>
          </cell>
          <cell r="AU18">
            <v>1.6871427572934688E-5</v>
          </cell>
          <cell r="AV18">
            <v>0</v>
          </cell>
          <cell r="AW18">
            <v>0</v>
          </cell>
          <cell r="AY18">
            <v>0</v>
          </cell>
          <cell r="AZ18">
            <v>0</v>
          </cell>
          <cell r="BA18">
            <v>0</v>
          </cell>
          <cell r="BB18">
            <v>0</v>
          </cell>
          <cell r="BC18">
            <v>0</v>
          </cell>
          <cell r="BD18">
            <v>0</v>
          </cell>
          <cell r="BE18">
            <v>0</v>
          </cell>
          <cell r="BF18">
            <v>0</v>
          </cell>
          <cell r="BG18">
            <v>0</v>
          </cell>
          <cell r="BH18">
            <v>0</v>
          </cell>
          <cell r="BJ18">
            <v>0</v>
          </cell>
          <cell r="BL18">
            <v>0</v>
          </cell>
          <cell r="BM18">
            <v>0</v>
          </cell>
          <cell r="BN18">
            <v>0</v>
          </cell>
          <cell r="BO18">
            <v>0</v>
          </cell>
          <cell r="BQ18">
            <v>0</v>
          </cell>
          <cell r="BR18">
            <v>0</v>
          </cell>
          <cell r="BS18">
            <v>0</v>
          </cell>
          <cell r="BT18">
            <v>0</v>
          </cell>
          <cell r="CB18">
            <v>0</v>
          </cell>
          <cell r="CC18">
            <v>0</v>
          </cell>
          <cell r="CD18">
            <v>0</v>
          </cell>
          <cell r="CE18">
            <v>0</v>
          </cell>
          <cell r="CF18">
            <v>0</v>
          </cell>
          <cell r="CI18">
            <v>0</v>
          </cell>
          <cell r="CJ18">
            <v>0</v>
          </cell>
          <cell r="CK18">
            <v>0</v>
          </cell>
          <cell r="CV18">
            <v>1.522404319666764E-5</v>
          </cell>
          <cell r="DG18">
            <v>662298</v>
          </cell>
          <cell r="DR18">
            <v>413152.68</v>
          </cell>
          <cell r="EC18">
            <v>1.6030345004660262</v>
          </cell>
          <cell r="EN18">
            <v>2.4095909012463064E-2</v>
          </cell>
        </row>
        <row r="19">
          <cell r="B19" t="str">
            <v>SEAA</v>
          </cell>
          <cell r="C19" t="str">
            <v>State Education Assistance Authority (subset of UNC General Administration)</v>
          </cell>
          <cell r="D19">
            <v>9.683277732053869E-5</v>
          </cell>
          <cell r="E19">
            <v>167543.28316638697</v>
          </cell>
          <cell r="F19">
            <v>130637.34020935645</v>
          </cell>
          <cell r="G19">
            <v>-23095</v>
          </cell>
          <cell r="H19">
            <v>-46750.529368874006</v>
          </cell>
          <cell r="I19">
            <v>-1934.6251140891181</v>
          </cell>
          <cell r="J19">
            <v>141383.09146489849</v>
          </cell>
          <cell r="K19">
            <v>0</v>
          </cell>
          <cell r="L19">
            <v>-7428.5023337268731</v>
          </cell>
          <cell r="M19">
            <v>1333.0979745872887</v>
          </cell>
          <cell r="N19">
            <v>50.254274773813172</v>
          </cell>
          <cell r="O19">
            <v>-22.679204776243367</v>
          </cell>
          <cell r="P19">
            <v>0</v>
          </cell>
          <cell r="Q19">
            <v>0</v>
          </cell>
          <cell r="R19">
            <v>0</v>
          </cell>
          <cell r="S19">
            <v>361715.73106853681</v>
          </cell>
          <cell r="T19">
            <v>24352.601092896177</v>
          </cell>
          <cell r="U19">
            <v>706915.45732449251</v>
          </cell>
          <cell r="V19">
            <v>5332.3918983491549</v>
          </cell>
          <cell r="W19">
            <v>0</v>
          </cell>
          <cell r="X19">
            <v>736600.45031573786</v>
          </cell>
          <cell r="Y19">
            <v>139827</v>
          </cell>
          <cell r="Z19">
            <v>0</v>
          </cell>
          <cell r="AA19">
            <v>0</v>
          </cell>
          <cell r="AB19">
            <v>9673.1255704455907</v>
          </cell>
          <cell r="AC19">
            <v>149500.12557044558</v>
          </cell>
          <cell r="AD19" t="str">
            <v>N/A</v>
          </cell>
          <cell r="AE19">
            <v>117688</v>
          </cell>
          <cell r="AF19">
            <v>117686</v>
          </cell>
          <cell r="AG19">
            <v>117686</v>
          </cell>
          <cell r="AH19">
            <v>117686</v>
          </cell>
          <cell r="AI19">
            <v>116352</v>
          </cell>
          <cell r="AJ19">
            <v>0</v>
          </cell>
          <cell r="AK19">
            <v>587098</v>
          </cell>
          <cell r="AL19">
            <v>3378234</v>
          </cell>
          <cell r="AM19">
            <v>361715.73106853681</v>
          </cell>
          <cell r="AN19">
            <v>-114494.60109289618</v>
          </cell>
          <cell r="AO19">
            <v>702574.72365239612</v>
          </cell>
          <cell r="AP19">
            <v>0</v>
          </cell>
          <cell r="AQ19">
            <v>-115474.39890710382</v>
          </cell>
          <cell r="AR19">
            <v>0</v>
          </cell>
          <cell r="AS19">
            <v>0</v>
          </cell>
          <cell r="AT19">
            <v>4212555.454720933</v>
          </cell>
          <cell r="AU19">
            <v>1.0189371226110923E-4</v>
          </cell>
          <cell r="AV19">
            <v>0</v>
          </cell>
          <cell r="AW19">
            <v>0</v>
          </cell>
          <cell r="AY19">
            <v>0</v>
          </cell>
          <cell r="AZ19">
            <v>0</v>
          </cell>
          <cell r="BA19">
            <v>0</v>
          </cell>
          <cell r="BB19">
            <v>0</v>
          </cell>
          <cell r="BC19">
            <v>0</v>
          </cell>
          <cell r="BD19">
            <v>0</v>
          </cell>
          <cell r="BE19">
            <v>0</v>
          </cell>
          <cell r="BF19">
            <v>0</v>
          </cell>
          <cell r="BG19">
            <v>0</v>
          </cell>
          <cell r="BH19">
            <v>0</v>
          </cell>
          <cell r="BJ19">
            <v>0</v>
          </cell>
          <cell r="BL19">
            <v>0</v>
          </cell>
          <cell r="BM19">
            <v>0</v>
          </cell>
          <cell r="BN19">
            <v>0</v>
          </cell>
          <cell r="BO19">
            <v>0</v>
          </cell>
          <cell r="BQ19">
            <v>0</v>
          </cell>
          <cell r="BR19">
            <v>0</v>
          </cell>
          <cell r="BS19">
            <v>0</v>
          </cell>
          <cell r="BT19">
            <v>0</v>
          </cell>
          <cell r="CB19">
            <v>0</v>
          </cell>
          <cell r="CC19">
            <v>0</v>
          </cell>
          <cell r="CD19">
            <v>0</v>
          </cell>
          <cell r="CE19">
            <v>0</v>
          </cell>
          <cell r="CF19">
            <v>0</v>
          </cell>
          <cell r="CI19">
            <v>0</v>
          </cell>
          <cell r="CJ19">
            <v>0</v>
          </cell>
          <cell r="CK19">
            <v>0</v>
          </cell>
          <cell r="CV19">
            <v>9.683277732053869E-5</v>
          </cell>
          <cell r="DG19">
            <v>4212555</v>
          </cell>
          <cell r="DR19">
            <v>1806684.4100000004</v>
          </cell>
          <cell r="EC19">
            <v>2.3316496100168371</v>
          </cell>
          <cell r="EN19">
            <v>2.4095909012463064E-2</v>
          </cell>
        </row>
        <row r="20">
          <cell r="B20" t="str">
            <v>SHP</v>
          </cell>
          <cell r="C20" t="str">
            <v>State Health Plan (subset of Department of Treasurer)</v>
          </cell>
          <cell r="D20">
            <v>1.2782000866170282E-4</v>
          </cell>
          <cell r="E20">
            <v>221158.41864834551</v>
          </cell>
          <cell r="F20">
            <v>172442.29091795365</v>
          </cell>
          <cell r="G20">
            <v>115</v>
          </cell>
          <cell r="H20">
            <v>-61711.057290940706</v>
          </cell>
          <cell r="I20">
            <v>-2553.7199869983365</v>
          </cell>
          <cell r="J20">
            <v>186626.76498310638</v>
          </cell>
          <cell r="K20">
            <v>0</v>
          </cell>
          <cell r="L20">
            <v>-9805.6800487850178</v>
          </cell>
          <cell r="M20">
            <v>1759.6995498186934</v>
          </cell>
          <cell r="N20">
            <v>66.336028095250526</v>
          </cell>
          <cell r="O20">
            <v>-29.936724228657418</v>
          </cell>
          <cell r="P20">
            <v>0</v>
          </cell>
          <cell r="Q20">
            <v>0</v>
          </cell>
          <cell r="R20">
            <v>0</v>
          </cell>
          <cell r="S20">
            <v>508068.1160763668</v>
          </cell>
          <cell r="T20">
            <v>34436.103825136641</v>
          </cell>
          <cell r="U20">
            <v>933133.82491553191</v>
          </cell>
          <cell r="V20">
            <v>7038.7981992747737</v>
          </cell>
          <cell r="W20">
            <v>0</v>
          </cell>
          <cell r="X20">
            <v>974608.72693994339</v>
          </cell>
          <cell r="Y20">
            <v>33862</v>
          </cell>
          <cell r="Z20">
            <v>0</v>
          </cell>
          <cell r="AA20">
            <v>0</v>
          </cell>
          <cell r="AB20">
            <v>12768.599934991682</v>
          </cell>
          <cell r="AC20">
            <v>46630.599934991682</v>
          </cell>
          <cell r="AD20" t="str">
            <v>N/A</v>
          </cell>
          <cell r="AE20">
            <v>185948</v>
          </cell>
          <cell r="AF20">
            <v>185947</v>
          </cell>
          <cell r="AG20">
            <v>185947</v>
          </cell>
          <cell r="AH20">
            <v>185947</v>
          </cell>
          <cell r="AI20">
            <v>184187</v>
          </cell>
          <cell r="AJ20">
            <v>0</v>
          </cell>
          <cell r="AK20">
            <v>927976</v>
          </cell>
          <cell r="AL20">
            <v>4278442</v>
          </cell>
          <cell r="AM20">
            <v>508068.1160763668</v>
          </cell>
          <cell r="AN20">
            <v>-153883.10382513664</v>
          </cell>
          <cell r="AO20">
            <v>927404.02317981503</v>
          </cell>
          <cell r="AP20">
            <v>0</v>
          </cell>
          <cell r="AQ20">
            <v>574.10382513664081</v>
          </cell>
          <cell r="AR20">
            <v>0</v>
          </cell>
          <cell r="AS20">
            <v>0</v>
          </cell>
          <cell r="AT20">
            <v>5560605.1392561821</v>
          </cell>
          <cell r="AU20">
            <v>1.2904562970872618E-4</v>
          </cell>
          <cell r="AV20">
            <v>0</v>
          </cell>
          <cell r="AW20">
            <v>0</v>
          </cell>
          <cell r="AY20">
            <v>0</v>
          </cell>
          <cell r="AZ20">
            <v>0</v>
          </cell>
          <cell r="BA20">
            <v>0</v>
          </cell>
          <cell r="BB20">
            <v>0</v>
          </cell>
          <cell r="BC20">
            <v>0</v>
          </cell>
          <cell r="BD20">
            <v>0</v>
          </cell>
          <cell r="BE20">
            <v>0</v>
          </cell>
          <cell r="BF20">
            <v>0</v>
          </cell>
          <cell r="BG20">
            <v>0</v>
          </cell>
          <cell r="BH20">
            <v>0</v>
          </cell>
          <cell r="BJ20">
            <v>0</v>
          </cell>
          <cell r="BL20">
            <v>0</v>
          </cell>
          <cell r="BM20">
            <v>0</v>
          </cell>
          <cell r="BN20">
            <v>0</v>
          </cell>
          <cell r="BO20">
            <v>0</v>
          </cell>
          <cell r="BQ20">
            <v>0</v>
          </cell>
          <cell r="BR20">
            <v>0</v>
          </cell>
          <cell r="BS20">
            <v>0</v>
          </cell>
          <cell r="BT20">
            <v>0</v>
          </cell>
          <cell r="CB20">
            <v>0</v>
          </cell>
          <cell r="CC20">
            <v>0</v>
          </cell>
          <cell r="CD20">
            <v>0</v>
          </cell>
          <cell r="CE20">
            <v>0</v>
          </cell>
          <cell r="CF20">
            <v>0</v>
          </cell>
          <cell r="CI20">
            <v>0</v>
          </cell>
          <cell r="CJ20">
            <v>0</v>
          </cell>
          <cell r="CK20">
            <v>0</v>
          </cell>
          <cell r="CV20">
            <v>1.2782000866170282E-4</v>
          </cell>
          <cell r="DG20">
            <v>5560605</v>
          </cell>
          <cell r="DR20">
            <v>2028909.9300000002</v>
          </cell>
          <cell r="EC20">
            <v>2.740685980081925</v>
          </cell>
          <cell r="EN20">
            <v>2.4095909012463064E-2</v>
          </cell>
        </row>
        <row r="21">
          <cell r="B21">
            <v>10400</v>
          </cell>
          <cell r="C21" t="str">
            <v>Department Of Justice</v>
          </cell>
          <cell r="D21">
            <v>2.7120260227884259E-3</v>
          </cell>
          <cell r="E21">
            <v>4692437.3798196847</v>
          </cell>
          <cell r="F21">
            <v>3658801.0382357636</v>
          </cell>
          <cell r="G21">
            <v>-97610</v>
          </cell>
          <cell r="H21">
            <v>-1309356.7667466705</v>
          </cell>
          <cell r="I21">
            <v>-54183.653499700398</v>
          </cell>
          <cell r="J21">
            <v>3959760.6703546713</v>
          </cell>
          <cell r="K21">
            <v>0</v>
          </cell>
          <cell r="L21">
            <v>-208052.39916565636</v>
          </cell>
          <cell r="M21">
            <v>37336.49388201972</v>
          </cell>
          <cell r="N21">
            <v>1407.4872653067373</v>
          </cell>
          <cell r="O21">
            <v>-635.18361479727719</v>
          </cell>
          <cell r="P21">
            <v>0</v>
          </cell>
          <cell r="Q21">
            <v>0</v>
          </cell>
          <cell r="R21">
            <v>0</v>
          </cell>
          <cell r="S21">
            <v>10679905.066530623</v>
          </cell>
          <cell r="T21">
            <v>270493.90999999922</v>
          </cell>
          <cell r="U21">
            <v>19798803.351773355</v>
          </cell>
          <cell r="V21">
            <v>149345.97552807888</v>
          </cell>
          <cell r="W21">
            <v>0</v>
          </cell>
          <cell r="X21">
            <v>20218643.237301435</v>
          </cell>
          <cell r="Y21">
            <v>758542</v>
          </cell>
          <cell r="Z21">
            <v>0</v>
          </cell>
          <cell r="AA21">
            <v>0</v>
          </cell>
          <cell r="AB21">
            <v>270918.26749850198</v>
          </cell>
          <cell r="AC21">
            <v>1029460.267498502</v>
          </cell>
          <cell r="AD21" t="str">
            <v>N/A</v>
          </cell>
          <cell r="AE21">
            <v>3845305</v>
          </cell>
          <cell r="AF21">
            <v>3845304</v>
          </cell>
          <cell r="AG21">
            <v>3845304</v>
          </cell>
          <cell r="AH21">
            <v>3845304</v>
          </cell>
          <cell r="AI21">
            <v>3807967</v>
          </cell>
          <cell r="AJ21">
            <v>0</v>
          </cell>
          <cell r="AK21">
            <v>19189184</v>
          </cell>
          <cell r="AL21">
            <v>90826099</v>
          </cell>
          <cell r="AM21">
            <v>10679905.066530623</v>
          </cell>
          <cell r="AN21">
            <v>-2712836.9099999992</v>
          </cell>
          <cell r="AO21">
            <v>19677231.059802935</v>
          </cell>
          <cell r="AP21">
            <v>0</v>
          </cell>
          <cell r="AQ21">
            <v>-488048.09000000078</v>
          </cell>
          <cell r="AR21">
            <v>0</v>
          </cell>
          <cell r="AS21">
            <v>0</v>
          </cell>
          <cell r="AT21">
            <v>117982350.12633355</v>
          </cell>
          <cell r="AU21">
            <v>2.7394808535894772E-3</v>
          </cell>
          <cell r="AV21">
            <v>0</v>
          </cell>
          <cell r="AW21">
            <v>0</v>
          </cell>
          <cell r="AY21">
            <v>0</v>
          </cell>
          <cell r="AZ21">
            <v>0</v>
          </cell>
          <cell r="BA21">
            <v>0</v>
          </cell>
          <cell r="BB21">
            <v>0</v>
          </cell>
          <cell r="BC21">
            <v>0</v>
          </cell>
          <cell r="BD21">
            <v>0</v>
          </cell>
          <cell r="BE21">
            <v>0</v>
          </cell>
          <cell r="BF21">
            <v>0</v>
          </cell>
          <cell r="BG21">
            <v>0</v>
          </cell>
          <cell r="BH21">
            <v>0</v>
          </cell>
          <cell r="BJ21">
            <v>0</v>
          </cell>
          <cell r="BL21">
            <v>0</v>
          </cell>
          <cell r="BM21">
            <v>0</v>
          </cell>
          <cell r="BN21">
            <v>0</v>
          </cell>
          <cell r="BO21">
            <v>0</v>
          </cell>
          <cell r="BQ21">
            <v>0</v>
          </cell>
          <cell r="BR21">
            <v>0</v>
          </cell>
          <cell r="BS21">
            <v>0</v>
          </cell>
          <cell r="BT21">
            <v>0</v>
          </cell>
          <cell r="CB21">
            <v>0</v>
          </cell>
          <cell r="CC21">
            <v>0</v>
          </cell>
          <cell r="CD21">
            <v>0</v>
          </cell>
          <cell r="CE21">
            <v>0</v>
          </cell>
          <cell r="CF21">
            <v>0</v>
          </cell>
          <cell r="CI21">
            <v>0</v>
          </cell>
          <cell r="CJ21">
            <v>0</v>
          </cell>
          <cell r="CK21">
            <v>0</v>
          </cell>
          <cell r="CV21">
            <v>2.7120260227884259E-3</v>
          </cell>
          <cell r="DG21">
            <v>117982350</v>
          </cell>
          <cell r="DR21">
            <v>46652416.75000006</v>
          </cell>
          <cell r="EC21">
            <v>2.528965447433114</v>
          </cell>
          <cell r="EN21">
            <v>2.4095909012463064E-2</v>
          </cell>
        </row>
        <row r="22">
          <cell r="B22">
            <v>10500</v>
          </cell>
          <cell r="C22" t="str">
            <v>State Auditor</v>
          </cell>
          <cell r="D22">
            <v>6.1190789513673456E-4</v>
          </cell>
          <cell r="E22">
            <v>1058743.3365385518</v>
          </cell>
          <cell r="F22">
            <v>825526.46000388521</v>
          </cell>
          <cell r="G22">
            <v>-115823</v>
          </cell>
          <cell r="H22">
            <v>-295427.01153701288</v>
          </cell>
          <cell r="I22">
            <v>-12225.327148494842</v>
          </cell>
          <cell r="J22">
            <v>893431.25644151645</v>
          </cell>
          <cell r="K22">
            <v>0</v>
          </cell>
          <cell r="L22">
            <v>-46942.361386602483</v>
          </cell>
          <cell r="M22">
            <v>8424.1431281113419</v>
          </cell>
          <cell r="N22">
            <v>317.56795941806251</v>
          </cell>
          <cell r="O22">
            <v>-143.31494811997459</v>
          </cell>
          <cell r="P22">
            <v>0</v>
          </cell>
          <cell r="Q22">
            <v>0</v>
          </cell>
          <cell r="R22">
            <v>0</v>
          </cell>
          <cell r="S22">
            <v>2315881.7490512528</v>
          </cell>
          <cell r="T22">
            <v>47831.930000000051</v>
          </cell>
          <cell r="U22">
            <v>4467156.2822075821</v>
          </cell>
          <cell r="V22">
            <v>33696.572512445367</v>
          </cell>
          <cell r="W22">
            <v>0</v>
          </cell>
          <cell r="X22">
            <v>4548684.7847200269</v>
          </cell>
          <cell r="Y22">
            <v>626945</v>
          </cell>
          <cell r="Z22">
            <v>0</v>
          </cell>
          <cell r="AA22">
            <v>0</v>
          </cell>
          <cell r="AB22">
            <v>61126.635742474202</v>
          </cell>
          <cell r="AC22">
            <v>688071.63574247423</v>
          </cell>
          <cell r="AD22" t="str">
            <v>N/A</v>
          </cell>
          <cell r="AE22">
            <v>773807</v>
          </cell>
          <cell r="AF22">
            <v>773807</v>
          </cell>
          <cell r="AG22">
            <v>773807</v>
          </cell>
          <cell r="AH22">
            <v>773807</v>
          </cell>
          <cell r="AI22">
            <v>765383</v>
          </cell>
          <cell r="AJ22">
            <v>0</v>
          </cell>
          <cell r="AK22">
            <v>3860611</v>
          </cell>
          <cell r="AL22">
            <v>21039830</v>
          </cell>
          <cell r="AM22">
            <v>2315881.7490512528</v>
          </cell>
          <cell r="AN22">
            <v>-596251.93000000005</v>
          </cell>
          <cell r="AO22">
            <v>4439726.2189775538</v>
          </cell>
          <cell r="AP22">
            <v>0</v>
          </cell>
          <cell r="AQ22">
            <v>-579113.06999999995</v>
          </cell>
          <cell r="AR22">
            <v>0</v>
          </cell>
          <cell r="AS22">
            <v>0</v>
          </cell>
          <cell r="AT22">
            <v>26620072.968028806</v>
          </cell>
          <cell r="AU22">
            <v>6.3459966366926637E-4</v>
          </cell>
          <cell r="AV22">
            <v>0</v>
          </cell>
          <cell r="AW22">
            <v>0</v>
          </cell>
          <cell r="AY22">
            <v>0</v>
          </cell>
          <cell r="AZ22">
            <v>0</v>
          </cell>
          <cell r="BA22">
            <v>0</v>
          </cell>
          <cell r="BB22">
            <v>0</v>
          </cell>
          <cell r="BC22">
            <v>0</v>
          </cell>
          <cell r="BD22">
            <v>0</v>
          </cell>
          <cell r="BE22">
            <v>0</v>
          </cell>
          <cell r="BF22">
            <v>0</v>
          </cell>
          <cell r="BG22">
            <v>0</v>
          </cell>
          <cell r="BH22">
            <v>0</v>
          </cell>
          <cell r="BJ22">
            <v>0</v>
          </cell>
          <cell r="BL22">
            <v>0</v>
          </cell>
          <cell r="BM22">
            <v>0</v>
          </cell>
          <cell r="BN22">
            <v>0</v>
          </cell>
          <cell r="BO22">
            <v>0</v>
          </cell>
          <cell r="BQ22">
            <v>0</v>
          </cell>
          <cell r="BR22">
            <v>0</v>
          </cell>
          <cell r="BS22">
            <v>0</v>
          </cell>
          <cell r="BT22">
            <v>0</v>
          </cell>
          <cell r="CB22">
            <v>0</v>
          </cell>
          <cell r="CC22">
            <v>0</v>
          </cell>
          <cell r="CD22">
            <v>0</v>
          </cell>
          <cell r="CE22">
            <v>0</v>
          </cell>
          <cell r="CF22">
            <v>0</v>
          </cell>
          <cell r="CI22">
            <v>0</v>
          </cell>
          <cell r="CJ22">
            <v>0</v>
          </cell>
          <cell r="CK22">
            <v>0</v>
          </cell>
          <cell r="CV22">
            <v>6.1190789513673456E-4</v>
          </cell>
          <cell r="DG22">
            <v>26620073</v>
          </cell>
          <cell r="DR22">
            <v>9868361.1599999983</v>
          </cell>
          <cell r="EC22">
            <v>2.6975171022216626</v>
          </cell>
          <cell r="EN22">
            <v>2.4095909012463064E-2</v>
          </cell>
        </row>
        <row r="23">
          <cell r="B23">
            <v>10700</v>
          </cell>
          <cell r="C23" t="str">
            <v>Department Of Cultural Resources</v>
          </cell>
          <cell r="D23">
            <v>3.7215068930898806E-3</v>
          </cell>
          <cell r="E23">
            <v>6439074.665086248</v>
          </cell>
          <cell r="F23">
            <v>5020694.1857582079</v>
          </cell>
          <cell r="G23">
            <v>11728570</v>
          </cell>
          <cell r="H23">
            <v>-1796730.6331196493</v>
          </cell>
          <cell r="I23">
            <v>-74352.103666248498</v>
          </cell>
          <cell r="J23">
            <v>5433678.1822468303</v>
          </cell>
          <cell r="K23">
            <v>0</v>
          </cell>
          <cell r="L23">
            <v>-285494.47207103024</v>
          </cell>
          <cell r="M23">
            <v>51234.028795521008</v>
          </cell>
          <cell r="N23">
            <v>1931.3876473757862</v>
          </cell>
          <cell r="O23">
            <v>-871.61412943058087</v>
          </cell>
          <cell r="P23">
            <v>0</v>
          </cell>
          <cell r="Q23">
            <v>0</v>
          </cell>
          <cell r="R23">
            <v>0</v>
          </cell>
          <cell r="S23">
            <v>26517733.626547825</v>
          </cell>
          <cell r="T23">
            <v>58642846.25</v>
          </cell>
          <cell r="U23">
            <v>27168390.911234155</v>
          </cell>
          <cell r="V23">
            <v>204936.11518208403</v>
          </cell>
          <cell r="W23">
            <v>0</v>
          </cell>
          <cell r="X23">
            <v>86016173.276416242</v>
          </cell>
          <cell r="Y23">
            <v>0</v>
          </cell>
          <cell r="Z23">
            <v>0</v>
          </cell>
          <cell r="AA23">
            <v>0</v>
          </cell>
          <cell r="AB23">
            <v>371760.51833124249</v>
          </cell>
          <cell r="AC23">
            <v>371760.51833124249</v>
          </cell>
          <cell r="AD23" t="str">
            <v>N/A</v>
          </cell>
          <cell r="AE23">
            <v>17139130</v>
          </cell>
          <cell r="AF23">
            <v>17139130</v>
          </cell>
          <cell r="AG23">
            <v>17139130</v>
          </cell>
          <cell r="AH23">
            <v>17139130</v>
          </cell>
          <cell r="AI23">
            <v>17087896</v>
          </cell>
          <cell r="AJ23">
            <v>0</v>
          </cell>
          <cell r="AK23">
            <v>85644416</v>
          </cell>
          <cell r="AL23">
            <v>53077697</v>
          </cell>
          <cell r="AM23">
            <v>26517733.626547825</v>
          </cell>
          <cell r="AN23">
            <v>-3341643.25</v>
          </cell>
          <cell r="AO23">
            <v>27001566.508084998</v>
          </cell>
          <cell r="AP23">
            <v>0</v>
          </cell>
          <cell r="AQ23">
            <v>58642846.25</v>
          </cell>
          <cell r="AR23">
            <v>0</v>
          </cell>
          <cell r="AS23">
            <v>0</v>
          </cell>
          <cell r="AT23">
            <v>161898200.13463283</v>
          </cell>
          <cell r="AU23">
            <v>1.6009201690367701E-3</v>
          </cell>
          <cell r="AV23">
            <v>0</v>
          </cell>
          <cell r="AW23">
            <v>0</v>
          </cell>
          <cell r="AY23">
            <v>0</v>
          </cell>
          <cell r="AZ23">
            <v>0</v>
          </cell>
          <cell r="BA23">
            <v>0</v>
          </cell>
          <cell r="BB23">
            <v>0</v>
          </cell>
          <cell r="BC23">
            <v>0</v>
          </cell>
          <cell r="BD23">
            <v>0</v>
          </cell>
          <cell r="BE23">
            <v>0</v>
          </cell>
          <cell r="BF23">
            <v>0</v>
          </cell>
          <cell r="BG23">
            <v>0</v>
          </cell>
          <cell r="BH23">
            <v>0</v>
          </cell>
          <cell r="BJ23">
            <v>0</v>
          </cell>
          <cell r="BL23">
            <v>0</v>
          </cell>
          <cell r="BM23">
            <v>0</v>
          </cell>
          <cell r="BN23">
            <v>0</v>
          </cell>
          <cell r="BO23">
            <v>0</v>
          </cell>
          <cell r="BQ23">
            <v>0</v>
          </cell>
          <cell r="BR23">
            <v>0</v>
          </cell>
          <cell r="BS23">
            <v>0</v>
          </cell>
          <cell r="BT23">
            <v>0</v>
          </cell>
          <cell r="CB23">
            <v>0</v>
          </cell>
          <cell r="CC23">
            <v>0</v>
          </cell>
          <cell r="CD23">
            <v>0</v>
          </cell>
          <cell r="CE23">
            <v>0</v>
          </cell>
          <cell r="CF23">
            <v>0</v>
          </cell>
          <cell r="CI23">
            <v>0</v>
          </cell>
          <cell r="CJ23">
            <v>0</v>
          </cell>
          <cell r="CK23">
            <v>0</v>
          </cell>
          <cell r="CV23">
            <v>3.7215068930898806E-3</v>
          </cell>
          <cell r="DG23">
            <v>161898199</v>
          </cell>
          <cell r="DR23">
            <v>66506369.379999906</v>
          </cell>
          <cell r="EC23">
            <v>2.4343262233269156</v>
          </cell>
          <cell r="EN23">
            <v>2.4095909012463064E-2</v>
          </cell>
        </row>
        <row r="24">
          <cell r="B24">
            <v>10800</v>
          </cell>
          <cell r="C24" t="str">
            <v>Administrative Office Of The Courts</v>
          </cell>
          <cell r="D24">
            <v>1.6267906522251418E-2</v>
          </cell>
          <cell r="E24">
            <v>28147271.454990841</v>
          </cell>
          <cell r="F24">
            <v>21947073.063973792</v>
          </cell>
          <cell r="G24">
            <v>-2995686</v>
          </cell>
          <cell r="H24">
            <v>-7854088.9013342299</v>
          </cell>
          <cell r="I24">
            <v>-325017.01781640766</v>
          </cell>
          <cell r="J24">
            <v>23752359.267403234</v>
          </cell>
          <cell r="K24">
            <v>0</v>
          </cell>
          <cell r="L24">
            <v>-1247988.3868802681</v>
          </cell>
          <cell r="M24">
            <v>223960.45880002715</v>
          </cell>
          <cell r="N24">
            <v>8442.7181269180401</v>
          </cell>
          <cell r="O24">
            <v>-3810.1063865765045</v>
          </cell>
          <cell r="P24">
            <v>0</v>
          </cell>
          <cell r="Q24">
            <v>0</v>
          </cell>
          <cell r="R24">
            <v>0</v>
          </cell>
          <cell r="S24">
            <v>61652516.550877318</v>
          </cell>
          <cell r="T24">
            <v>1438207.3900000006</v>
          </cell>
          <cell r="U24">
            <v>118761796.33701618</v>
          </cell>
          <cell r="V24">
            <v>895841.83520010859</v>
          </cell>
          <cell r="W24">
            <v>0</v>
          </cell>
          <cell r="X24">
            <v>121095845.56221628</v>
          </cell>
          <cell r="Y24">
            <v>16416636</v>
          </cell>
          <cell r="Z24">
            <v>0</v>
          </cell>
          <cell r="AA24">
            <v>0</v>
          </cell>
          <cell r="AB24">
            <v>1625085.089082038</v>
          </cell>
          <cell r="AC24">
            <v>18041721.08908204</v>
          </cell>
          <cell r="AD24" t="str">
            <v>N/A</v>
          </cell>
          <cell r="AE24">
            <v>20655617</v>
          </cell>
          <cell r="AF24">
            <v>20655618</v>
          </cell>
          <cell r="AG24">
            <v>20655618</v>
          </cell>
          <cell r="AH24">
            <v>20655618</v>
          </cell>
          <cell r="AI24">
            <v>20431657</v>
          </cell>
          <cell r="AJ24">
            <v>0</v>
          </cell>
          <cell r="AK24">
            <v>103054128</v>
          </cell>
          <cell r="AL24">
            <v>559054158</v>
          </cell>
          <cell r="AM24">
            <v>61652516.550877318</v>
          </cell>
          <cell r="AN24">
            <v>-16051570.390000001</v>
          </cell>
          <cell r="AO24">
            <v>118032553.08313426</v>
          </cell>
          <cell r="AP24">
            <v>0</v>
          </cell>
          <cell r="AQ24">
            <v>-14978428.609999999</v>
          </cell>
          <cell r="AR24">
            <v>0</v>
          </cell>
          <cell r="AS24">
            <v>0</v>
          </cell>
          <cell r="AT24">
            <v>707709228.63401163</v>
          </cell>
          <cell r="AU24">
            <v>1.6862093375012675E-2</v>
          </cell>
          <cell r="AV24">
            <v>0</v>
          </cell>
          <cell r="AW24">
            <v>0</v>
          </cell>
          <cell r="AY24">
            <v>0</v>
          </cell>
          <cell r="AZ24">
            <v>0</v>
          </cell>
          <cell r="BA24">
            <v>0</v>
          </cell>
          <cell r="BB24">
            <v>0</v>
          </cell>
          <cell r="BC24">
            <v>0</v>
          </cell>
          <cell r="BD24">
            <v>0</v>
          </cell>
          <cell r="BE24">
            <v>0</v>
          </cell>
          <cell r="BF24">
            <v>0</v>
          </cell>
          <cell r="BG24">
            <v>0</v>
          </cell>
          <cell r="BH24">
            <v>0</v>
          </cell>
          <cell r="BJ24">
            <v>0</v>
          </cell>
          <cell r="BL24">
            <v>0</v>
          </cell>
          <cell r="BM24">
            <v>0</v>
          </cell>
          <cell r="BN24">
            <v>0</v>
          </cell>
          <cell r="BO24">
            <v>0</v>
          </cell>
          <cell r="BQ24">
            <v>0</v>
          </cell>
          <cell r="BR24">
            <v>0</v>
          </cell>
          <cell r="BS24">
            <v>0</v>
          </cell>
          <cell r="BT24">
            <v>0</v>
          </cell>
          <cell r="CB24">
            <v>0</v>
          </cell>
          <cell r="CC24">
            <v>0</v>
          </cell>
          <cell r="CD24">
            <v>0</v>
          </cell>
          <cell r="CE24">
            <v>0</v>
          </cell>
          <cell r="CF24">
            <v>0</v>
          </cell>
          <cell r="CI24">
            <v>0</v>
          </cell>
          <cell r="CJ24">
            <v>0</v>
          </cell>
          <cell r="CK24">
            <v>0</v>
          </cell>
          <cell r="CV24">
            <v>1.6267906522251418E-2</v>
          </cell>
          <cell r="DG24">
            <v>707709228</v>
          </cell>
          <cell r="DR24">
            <v>276869699.74999952</v>
          </cell>
          <cell r="EC24">
            <v>2.5561093490512996</v>
          </cell>
          <cell r="EN24">
            <v>2.4095909012463064E-2</v>
          </cell>
        </row>
        <row r="25">
          <cell r="B25">
            <v>10850</v>
          </cell>
          <cell r="C25" t="str">
            <v>Office Of Administrative Hearing</v>
          </cell>
          <cell r="D25">
            <v>1.1583666001428394E-4</v>
          </cell>
          <cell r="E25">
            <v>200424.43134289008</v>
          </cell>
          <cell r="F25">
            <v>156275.52551662558</v>
          </cell>
          <cell r="G25">
            <v>78746</v>
          </cell>
          <cell r="H25">
            <v>-55925.538085763619</v>
          </cell>
          <cell r="I25">
            <v>-2314.3042861820682</v>
          </cell>
          <cell r="J25">
            <v>169130.18040962607</v>
          </cell>
          <cell r="K25">
            <v>0</v>
          </cell>
          <cell r="L25">
            <v>-8886.3804494505603</v>
          </cell>
          <cell r="M25">
            <v>1594.7246492458576</v>
          </cell>
          <cell r="N25">
            <v>60.116909814213081</v>
          </cell>
          <cell r="O25">
            <v>-27.130104141945441</v>
          </cell>
          <cell r="P25">
            <v>0</v>
          </cell>
          <cell r="Q25">
            <v>0</v>
          </cell>
          <cell r="R25">
            <v>0</v>
          </cell>
          <cell r="S25">
            <v>539077.62590266357</v>
          </cell>
          <cell r="T25">
            <v>393724.12</v>
          </cell>
          <cell r="U25">
            <v>845650.9020481304</v>
          </cell>
          <cell r="V25">
            <v>6378.8985969834303</v>
          </cell>
          <cell r="W25">
            <v>0</v>
          </cell>
          <cell r="X25">
            <v>1245753.9206451138</v>
          </cell>
          <cell r="Y25">
            <v>0</v>
          </cell>
          <cell r="Z25">
            <v>0</v>
          </cell>
          <cell r="AA25">
            <v>0</v>
          </cell>
          <cell r="AB25">
            <v>11571.521430910341</v>
          </cell>
          <cell r="AC25">
            <v>11571.521430910341</v>
          </cell>
          <cell r="AD25" t="str">
            <v>N/A</v>
          </cell>
          <cell r="AE25">
            <v>247155</v>
          </cell>
          <cell r="AF25">
            <v>247157</v>
          </cell>
          <cell r="AG25">
            <v>247157</v>
          </cell>
          <cell r="AH25">
            <v>247157</v>
          </cell>
          <cell r="AI25">
            <v>245562</v>
          </cell>
          <cell r="AJ25">
            <v>0</v>
          </cell>
          <cell r="AK25">
            <v>1234188</v>
          </cell>
          <cell r="AL25">
            <v>3430193</v>
          </cell>
          <cell r="AM25">
            <v>539077.62590266357</v>
          </cell>
          <cell r="AN25">
            <v>-164164.12</v>
          </cell>
          <cell r="AO25">
            <v>840458.27921420347</v>
          </cell>
          <cell r="AP25">
            <v>0</v>
          </cell>
          <cell r="AQ25">
            <v>393724.12</v>
          </cell>
          <cell r="AR25">
            <v>0</v>
          </cell>
          <cell r="AS25">
            <v>0</v>
          </cell>
          <cell r="AT25">
            <v>5039288.9051168673</v>
          </cell>
          <cell r="AU25">
            <v>1.0346087009042805E-4</v>
          </cell>
          <cell r="AV25">
            <v>0</v>
          </cell>
          <cell r="AW25">
            <v>0</v>
          </cell>
          <cell r="AY25">
            <v>0</v>
          </cell>
          <cell r="AZ25">
            <v>0</v>
          </cell>
          <cell r="BA25">
            <v>0</v>
          </cell>
          <cell r="BB25">
            <v>0</v>
          </cell>
          <cell r="BC25">
            <v>0</v>
          </cell>
          <cell r="BD25">
            <v>0</v>
          </cell>
          <cell r="BE25">
            <v>0</v>
          </cell>
          <cell r="BF25">
            <v>0</v>
          </cell>
          <cell r="BG25">
            <v>0</v>
          </cell>
          <cell r="BH25">
            <v>0</v>
          </cell>
          <cell r="BJ25">
            <v>0</v>
          </cell>
          <cell r="BL25">
            <v>0</v>
          </cell>
          <cell r="BM25">
            <v>0</v>
          </cell>
          <cell r="BN25">
            <v>0</v>
          </cell>
          <cell r="BO25">
            <v>0</v>
          </cell>
          <cell r="BQ25">
            <v>0</v>
          </cell>
          <cell r="BR25">
            <v>0</v>
          </cell>
          <cell r="BS25">
            <v>0</v>
          </cell>
          <cell r="BT25">
            <v>0</v>
          </cell>
          <cell r="CB25">
            <v>0</v>
          </cell>
          <cell r="CC25">
            <v>0</v>
          </cell>
          <cell r="CD25">
            <v>0</v>
          </cell>
          <cell r="CE25">
            <v>0</v>
          </cell>
          <cell r="CF25">
            <v>0</v>
          </cell>
          <cell r="CI25">
            <v>0</v>
          </cell>
          <cell r="CJ25">
            <v>0</v>
          </cell>
          <cell r="CK25">
            <v>0</v>
          </cell>
          <cell r="CV25">
            <v>1.1583666001428394E-4</v>
          </cell>
          <cell r="DG25">
            <v>5039288</v>
          </cell>
          <cell r="DR25">
            <v>2828498.3000000003</v>
          </cell>
          <cell r="EC25">
            <v>1.7816125256288822</v>
          </cell>
          <cell r="EN25">
            <v>2.4095909012463064E-2</v>
          </cell>
        </row>
        <row r="26">
          <cell r="B26">
            <v>10900</v>
          </cell>
          <cell r="C26" t="str">
            <v>Department Of Administration</v>
          </cell>
          <cell r="D26">
            <v>1.5663365588164822E-3</v>
          </cell>
          <cell r="E26">
            <v>2710127.4678815971</v>
          </cell>
          <cell r="F26">
            <v>2113148.5389406481</v>
          </cell>
          <cell r="G26">
            <v>-624379</v>
          </cell>
          <cell r="H26">
            <v>-756221.86330660153</v>
          </cell>
          <cell r="I26">
            <v>-31293.887541523174</v>
          </cell>
          <cell r="J26">
            <v>2286968.4324647966</v>
          </cell>
          <cell r="K26">
            <v>0</v>
          </cell>
          <cell r="L26">
            <v>-120161.1180071152</v>
          </cell>
          <cell r="M26">
            <v>21563.773671060288</v>
          </cell>
          <cell r="N26">
            <v>812.89734729457791</v>
          </cell>
          <cell r="O26">
            <v>-366.85168544040829</v>
          </cell>
          <cell r="P26">
            <v>0</v>
          </cell>
          <cell r="Q26">
            <v>0</v>
          </cell>
          <cell r="R26">
            <v>0</v>
          </cell>
          <cell r="S26">
            <v>5600198.3897647159</v>
          </cell>
          <cell r="T26">
            <v>382617.84999999963</v>
          </cell>
          <cell r="U26">
            <v>11434842.162323983</v>
          </cell>
          <cell r="V26">
            <v>86255.09468424115</v>
          </cell>
          <cell r="W26">
            <v>0</v>
          </cell>
          <cell r="X26">
            <v>11903715.107008224</v>
          </cell>
          <cell r="Y26">
            <v>3504511</v>
          </cell>
          <cell r="Z26">
            <v>0</v>
          </cell>
          <cell r="AA26">
            <v>0</v>
          </cell>
          <cell r="AB26">
            <v>156469.43770761587</v>
          </cell>
          <cell r="AC26">
            <v>3660980.437707616</v>
          </cell>
          <cell r="AD26" t="str">
            <v>N/A</v>
          </cell>
          <cell r="AE26">
            <v>1652860</v>
          </cell>
          <cell r="AF26">
            <v>1652859</v>
          </cell>
          <cell r="AG26">
            <v>1652859</v>
          </cell>
          <cell r="AH26">
            <v>1652859</v>
          </cell>
          <cell r="AI26">
            <v>1631296</v>
          </cell>
          <cell r="AJ26">
            <v>0</v>
          </cell>
          <cell r="AK26">
            <v>8242733</v>
          </cell>
          <cell r="AL26">
            <v>56136508</v>
          </cell>
          <cell r="AM26">
            <v>5600198.3897647159</v>
          </cell>
          <cell r="AN26">
            <v>-1838476.8499999996</v>
          </cell>
          <cell r="AO26">
            <v>11364627.819300609</v>
          </cell>
          <cell r="AP26">
            <v>0</v>
          </cell>
          <cell r="AQ26">
            <v>-3121893.1500000004</v>
          </cell>
          <cell r="AR26">
            <v>0</v>
          </cell>
          <cell r="AS26">
            <v>0</v>
          </cell>
          <cell r="AT26">
            <v>68140964.209065318</v>
          </cell>
          <cell r="AU26">
            <v>1.6931795090103117E-3</v>
          </cell>
          <cell r="AV26">
            <v>0</v>
          </cell>
          <cell r="AW26">
            <v>0</v>
          </cell>
          <cell r="AY26">
            <v>0</v>
          </cell>
          <cell r="AZ26">
            <v>0</v>
          </cell>
          <cell r="BA26">
            <v>0</v>
          </cell>
          <cell r="BB26">
            <v>0</v>
          </cell>
          <cell r="BC26">
            <v>0</v>
          </cell>
          <cell r="BD26">
            <v>0</v>
          </cell>
          <cell r="BE26">
            <v>0</v>
          </cell>
          <cell r="BF26">
            <v>0</v>
          </cell>
          <cell r="BG26">
            <v>0</v>
          </cell>
          <cell r="BH26">
            <v>0</v>
          </cell>
          <cell r="BJ26">
            <v>0</v>
          </cell>
          <cell r="BL26">
            <v>0</v>
          </cell>
          <cell r="BM26">
            <v>0</v>
          </cell>
          <cell r="BN26">
            <v>0</v>
          </cell>
          <cell r="BO26">
            <v>0</v>
          </cell>
          <cell r="BQ26">
            <v>0</v>
          </cell>
          <cell r="BR26">
            <v>0</v>
          </cell>
          <cell r="BS26">
            <v>0</v>
          </cell>
          <cell r="BT26">
            <v>0</v>
          </cell>
          <cell r="CB26">
            <v>0</v>
          </cell>
          <cell r="CC26">
            <v>0</v>
          </cell>
          <cell r="CD26">
            <v>0</v>
          </cell>
          <cell r="CE26">
            <v>0</v>
          </cell>
          <cell r="CF26">
            <v>0</v>
          </cell>
          <cell r="CI26">
            <v>0</v>
          </cell>
          <cell r="CJ26">
            <v>0</v>
          </cell>
          <cell r="CK26">
            <v>0</v>
          </cell>
          <cell r="CV26">
            <v>1.5663365588164822E-3</v>
          </cell>
          <cell r="DG26">
            <v>68140964</v>
          </cell>
          <cell r="DR26">
            <v>32080362.910000026</v>
          </cell>
          <cell r="EC26">
            <v>2.1240708588978974</v>
          </cell>
          <cell r="EN26">
            <v>2.4095909012463064E-2</v>
          </cell>
        </row>
        <row r="27">
          <cell r="B27">
            <v>10910</v>
          </cell>
          <cell r="C27" t="str">
            <v>Office Of State Budget &amp; Management</v>
          </cell>
          <cell r="D27">
            <v>2.358673838756909E-4</v>
          </cell>
          <cell r="E27">
            <v>408105.57106697618</v>
          </cell>
          <cell r="F27">
            <v>318209.27297851967</v>
          </cell>
          <cell r="G27">
            <v>-167516</v>
          </cell>
          <cell r="H27">
            <v>-113875.95566466422</v>
          </cell>
          <cell r="I27">
            <v>-4712.4019063287133</v>
          </cell>
          <cell r="J27">
            <v>344384.00746985426</v>
          </cell>
          <cell r="K27">
            <v>0</v>
          </cell>
          <cell r="L27">
            <v>-18094.507459706878</v>
          </cell>
          <cell r="M27">
            <v>3247.1890243841331</v>
          </cell>
          <cell r="N27">
            <v>122.41045488380607</v>
          </cell>
          <cell r="O27">
            <v>-55.242499977525569</v>
          </cell>
          <cell r="P27">
            <v>0</v>
          </cell>
          <cell r="Q27">
            <v>0</v>
          </cell>
          <cell r="R27">
            <v>0</v>
          </cell>
          <cell r="S27">
            <v>769814.34346394066</v>
          </cell>
          <cell r="T27">
            <v>17720.609999999986</v>
          </cell>
          <cell r="U27">
            <v>1721920.0373492714</v>
          </cell>
          <cell r="V27">
            <v>12988.756097536532</v>
          </cell>
          <cell r="W27">
            <v>0</v>
          </cell>
          <cell r="X27">
            <v>1752629.403446808</v>
          </cell>
          <cell r="Y27">
            <v>855300</v>
          </cell>
          <cell r="Z27">
            <v>0</v>
          </cell>
          <cell r="AA27">
            <v>0</v>
          </cell>
          <cell r="AB27">
            <v>23562.009531643565</v>
          </cell>
          <cell r="AC27">
            <v>878862.00953164359</v>
          </cell>
          <cell r="AD27" t="str">
            <v>N/A</v>
          </cell>
          <cell r="AE27">
            <v>175403</v>
          </cell>
          <cell r="AF27">
            <v>175403</v>
          </cell>
          <cell r="AG27">
            <v>175403</v>
          </cell>
          <cell r="AH27">
            <v>175403</v>
          </cell>
          <cell r="AI27">
            <v>172156</v>
          </cell>
          <cell r="AJ27">
            <v>0</v>
          </cell>
          <cell r="AK27">
            <v>873768</v>
          </cell>
          <cell r="AL27">
            <v>8846424</v>
          </cell>
          <cell r="AM27">
            <v>769814.34346394066</v>
          </cell>
          <cell r="AN27">
            <v>-228972.61</v>
          </cell>
          <cell r="AO27">
            <v>1711346.7839151644</v>
          </cell>
          <cell r="AP27">
            <v>0</v>
          </cell>
          <cell r="AQ27">
            <v>-837579.39</v>
          </cell>
          <cell r="AR27">
            <v>0</v>
          </cell>
          <cell r="AS27">
            <v>0</v>
          </cell>
          <cell r="AT27">
            <v>10261033.127379104</v>
          </cell>
          <cell r="AU27">
            <v>2.6682429284122477E-4</v>
          </cell>
          <cell r="AV27">
            <v>0</v>
          </cell>
          <cell r="AW27">
            <v>0</v>
          </cell>
          <cell r="AY27">
            <v>0</v>
          </cell>
          <cell r="AZ27">
            <v>0</v>
          </cell>
          <cell r="BA27">
            <v>0</v>
          </cell>
          <cell r="BB27">
            <v>0</v>
          </cell>
          <cell r="BC27">
            <v>0</v>
          </cell>
          <cell r="BD27">
            <v>0</v>
          </cell>
          <cell r="BE27">
            <v>0</v>
          </cell>
          <cell r="BF27">
            <v>0</v>
          </cell>
          <cell r="BG27">
            <v>0</v>
          </cell>
          <cell r="BH27">
            <v>0</v>
          </cell>
          <cell r="BJ27">
            <v>0</v>
          </cell>
          <cell r="BL27">
            <v>0</v>
          </cell>
          <cell r="BM27">
            <v>0</v>
          </cell>
          <cell r="BN27">
            <v>0</v>
          </cell>
          <cell r="BO27">
            <v>0</v>
          </cell>
          <cell r="BQ27">
            <v>0</v>
          </cell>
          <cell r="BR27">
            <v>0</v>
          </cell>
          <cell r="BS27">
            <v>0</v>
          </cell>
          <cell r="BT27">
            <v>0</v>
          </cell>
          <cell r="CB27">
            <v>0</v>
          </cell>
          <cell r="CC27">
            <v>0</v>
          </cell>
          <cell r="CD27">
            <v>0</v>
          </cell>
          <cell r="CE27">
            <v>0</v>
          </cell>
          <cell r="CF27">
            <v>0</v>
          </cell>
          <cell r="CI27">
            <v>0</v>
          </cell>
          <cell r="CJ27">
            <v>0</v>
          </cell>
          <cell r="CK27">
            <v>0</v>
          </cell>
          <cell r="CV27">
            <v>2.358673838756909E-4</v>
          </cell>
          <cell r="DG27">
            <v>10261033</v>
          </cell>
          <cell r="DR27">
            <v>3813313.13</v>
          </cell>
          <cell r="EC27">
            <v>2.6908445884694498</v>
          </cell>
          <cell r="EN27">
            <v>2.4095909012463064E-2</v>
          </cell>
        </row>
        <row r="28">
          <cell r="B28">
            <v>10930</v>
          </cell>
          <cell r="C28" t="str">
            <v>Information Technology Services</v>
          </cell>
          <cell r="D28">
            <v>2.0859751474145644E-3</v>
          </cell>
          <cell r="E28">
            <v>3609223.3897663439</v>
          </cell>
          <cell r="F28">
            <v>2814194.2484929538</v>
          </cell>
          <cell r="G28">
            <v>-731220</v>
          </cell>
          <cell r="H28">
            <v>-1007101.5733560016</v>
          </cell>
          <cell r="I28">
            <v>-41675.763302701438</v>
          </cell>
          <cell r="J28">
            <v>3045679.6058235564</v>
          </cell>
          <cell r="K28">
            <v>0</v>
          </cell>
          <cell r="L28">
            <v>-160025.0625815588</v>
          </cell>
          <cell r="M28">
            <v>28717.644180055486</v>
          </cell>
          <cell r="N28">
            <v>1082.5793820052106</v>
          </cell>
          <cell r="O28">
            <v>-488.55623927596514</v>
          </cell>
          <cell r="P28">
            <v>0</v>
          </cell>
          <cell r="Q28">
            <v>0</v>
          </cell>
          <cell r="R28">
            <v>0</v>
          </cell>
          <cell r="S28">
            <v>7558386.512165376</v>
          </cell>
          <cell r="T28">
            <v>415078.24999999953</v>
          </cell>
          <cell r="U28">
            <v>15228398.029117782</v>
          </cell>
          <cell r="V28">
            <v>114870.57672022194</v>
          </cell>
          <cell r="W28">
            <v>0</v>
          </cell>
          <cell r="X28">
            <v>15758346.855838004</v>
          </cell>
          <cell r="Y28">
            <v>4071180</v>
          </cell>
          <cell r="Z28">
            <v>0</v>
          </cell>
          <cell r="AA28">
            <v>0</v>
          </cell>
          <cell r="AB28">
            <v>208378.81651350719</v>
          </cell>
          <cell r="AC28">
            <v>4279558.8165135076</v>
          </cell>
          <cell r="AD28" t="str">
            <v>N/A</v>
          </cell>
          <cell r="AE28">
            <v>2301501</v>
          </cell>
          <cell r="AF28">
            <v>2301501</v>
          </cell>
          <cell r="AG28">
            <v>2301501</v>
          </cell>
          <cell r="AH28">
            <v>2301501</v>
          </cell>
          <cell r="AI28">
            <v>2272784</v>
          </cell>
          <cell r="AJ28">
            <v>0</v>
          </cell>
          <cell r="AK28">
            <v>11478788</v>
          </cell>
          <cell r="AL28">
            <v>74044865</v>
          </cell>
          <cell r="AM28">
            <v>7558386.512165376</v>
          </cell>
          <cell r="AN28">
            <v>-2335030.2499999995</v>
          </cell>
          <cell r="AO28">
            <v>15134889.789324498</v>
          </cell>
          <cell r="AP28">
            <v>0</v>
          </cell>
          <cell r="AQ28">
            <v>-3656101.7500000005</v>
          </cell>
          <cell r="AR28">
            <v>0</v>
          </cell>
          <cell r="AS28">
            <v>0</v>
          </cell>
          <cell r="AT28">
            <v>90747009.301489875</v>
          </cell>
          <cell r="AU28">
            <v>2.2333282165043068E-3</v>
          </cell>
          <cell r="AV28">
            <v>0</v>
          </cell>
          <cell r="AW28">
            <v>0</v>
          </cell>
          <cell r="AY28">
            <v>0</v>
          </cell>
          <cell r="AZ28">
            <v>0</v>
          </cell>
          <cell r="BA28">
            <v>0</v>
          </cell>
          <cell r="BB28">
            <v>0</v>
          </cell>
          <cell r="BC28">
            <v>0</v>
          </cell>
          <cell r="BD28">
            <v>0</v>
          </cell>
          <cell r="BE28">
            <v>0</v>
          </cell>
          <cell r="BF28">
            <v>0</v>
          </cell>
          <cell r="BG28">
            <v>0</v>
          </cell>
          <cell r="BH28">
            <v>0</v>
          </cell>
          <cell r="BJ28">
            <v>0</v>
          </cell>
          <cell r="BL28">
            <v>0</v>
          </cell>
          <cell r="BM28">
            <v>0</v>
          </cell>
          <cell r="BN28">
            <v>0</v>
          </cell>
          <cell r="BO28">
            <v>0</v>
          </cell>
          <cell r="BQ28">
            <v>0</v>
          </cell>
          <cell r="BR28">
            <v>0</v>
          </cell>
          <cell r="BS28">
            <v>0</v>
          </cell>
          <cell r="BT28">
            <v>0</v>
          </cell>
          <cell r="CB28">
            <v>0</v>
          </cell>
          <cell r="CC28">
            <v>0</v>
          </cell>
          <cell r="CD28">
            <v>0</v>
          </cell>
          <cell r="CE28">
            <v>0</v>
          </cell>
          <cell r="CF28">
            <v>0</v>
          </cell>
          <cell r="CI28">
            <v>0</v>
          </cell>
          <cell r="CJ28">
            <v>0</v>
          </cell>
          <cell r="CK28">
            <v>0</v>
          </cell>
          <cell r="CV28">
            <v>2.0859751474145644E-3</v>
          </cell>
          <cell r="DG28">
            <v>90747009</v>
          </cell>
          <cell r="DR28">
            <v>40792819.800000012</v>
          </cell>
          <cell r="EC28">
            <v>2.2245828909331729</v>
          </cell>
          <cell r="EN28">
            <v>2.4095909012463064E-2</v>
          </cell>
        </row>
        <row r="29">
          <cell r="B29">
            <v>10940</v>
          </cell>
          <cell r="C29" t="str">
            <v>Office Of State Controller</v>
          </cell>
          <cell r="D29">
            <v>5.7249093433715641E-4</v>
          </cell>
          <cell r="E29">
            <v>990542.80354194902</v>
          </cell>
          <cell r="F29">
            <v>772348.94036146172</v>
          </cell>
          <cell r="G29">
            <v>-178355</v>
          </cell>
          <cell r="H29">
            <v>-276396.63944108027</v>
          </cell>
          <cell r="I29">
            <v>-11437.814444697222</v>
          </cell>
          <cell r="J29">
            <v>835879.54793740599</v>
          </cell>
          <cell r="K29">
            <v>0</v>
          </cell>
          <cell r="L29">
            <v>-43918.499080982328</v>
          </cell>
          <cell r="M29">
            <v>7881.4893691226616</v>
          </cell>
          <cell r="N29">
            <v>297.11134510229743</v>
          </cell>
          <cell r="O29">
            <v>-134.08310173110542</v>
          </cell>
          <cell r="P29">
            <v>0</v>
          </cell>
          <cell r="Q29">
            <v>0</v>
          </cell>
          <cell r="R29">
            <v>0</v>
          </cell>
          <cell r="S29">
            <v>2096707.8564865508</v>
          </cell>
          <cell r="T29">
            <v>114363.92999999993</v>
          </cell>
          <cell r="U29">
            <v>4179397.7396870302</v>
          </cell>
          <cell r="V29">
            <v>31525.957476490647</v>
          </cell>
          <cell r="W29">
            <v>0</v>
          </cell>
          <cell r="X29">
            <v>4325287.627163521</v>
          </cell>
          <cell r="Y29">
            <v>1006140</v>
          </cell>
          <cell r="Z29">
            <v>0</v>
          </cell>
          <cell r="AA29">
            <v>0</v>
          </cell>
          <cell r="AB29">
            <v>57189.07222348611</v>
          </cell>
          <cell r="AC29">
            <v>1063329.0722234861</v>
          </cell>
          <cell r="AD29" t="str">
            <v>N/A</v>
          </cell>
          <cell r="AE29">
            <v>653968</v>
          </cell>
          <cell r="AF29">
            <v>653968</v>
          </cell>
          <cell r="AG29">
            <v>653968</v>
          </cell>
          <cell r="AH29">
            <v>653968</v>
          </cell>
          <cell r="AI29">
            <v>646087</v>
          </cell>
          <cell r="AJ29">
            <v>0</v>
          </cell>
          <cell r="AK29">
            <v>3261959</v>
          </cell>
          <cell r="AL29">
            <v>20188015</v>
          </cell>
          <cell r="AM29">
            <v>2096707.8564865508</v>
          </cell>
          <cell r="AN29">
            <v>-641379.92999999993</v>
          </cell>
          <cell r="AO29">
            <v>4153734.6249400349</v>
          </cell>
          <cell r="AP29">
            <v>0</v>
          </cell>
          <cell r="AQ29">
            <v>-891776.07000000007</v>
          </cell>
          <cell r="AR29">
            <v>0</v>
          </cell>
          <cell r="AS29">
            <v>0</v>
          </cell>
          <cell r="AT29">
            <v>24905301.481426585</v>
          </cell>
          <cell r="AU29">
            <v>6.0890737174538188E-4</v>
          </cell>
          <cell r="AV29">
            <v>0</v>
          </cell>
          <cell r="AW29">
            <v>0</v>
          </cell>
          <cell r="AY29">
            <v>0</v>
          </cell>
          <cell r="AZ29">
            <v>0</v>
          </cell>
          <cell r="BA29">
            <v>0</v>
          </cell>
          <cell r="BB29">
            <v>0</v>
          </cell>
          <cell r="BC29">
            <v>0</v>
          </cell>
          <cell r="BD29">
            <v>0</v>
          </cell>
          <cell r="BE29">
            <v>0</v>
          </cell>
          <cell r="BF29">
            <v>0</v>
          </cell>
          <cell r="BG29">
            <v>0</v>
          </cell>
          <cell r="BH29">
            <v>0</v>
          </cell>
          <cell r="BJ29">
            <v>0</v>
          </cell>
          <cell r="BL29">
            <v>0</v>
          </cell>
          <cell r="BM29">
            <v>0</v>
          </cell>
          <cell r="BN29">
            <v>0</v>
          </cell>
          <cell r="BO29">
            <v>0</v>
          </cell>
          <cell r="BQ29">
            <v>0</v>
          </cell>
          <cell r="BR29">
            <v>0</v>
          </cell>
          <cell r="BS29">
            <v>0</v>
          </cell>
          <cell r="BT29">
            <v>0</v>
          </cell>
          <cell r="CB29">
            <v>0</v>
          </cell>
          <cell r="CC29">
            <v>0</v>
          </cell>
          <cell r="CD29">
            <v>0</v>
          </cell>
          <cell r="CE29">
            <v>0</v>
          </cell>
          <cell r="CF29">
            <v>0</v>
          </cell>
          <cell r="CI29">
            <v>0</v>
          </cell>
          <cell r="CJ29">
            <v>0</v>
          </cell>
          <cell r="CK29">
            <v>0</v>
          </cell>
          <cell r="CV29">
            <v>5.7249093433715641E-4</v>
          </cell>
          <cell r="DG29">
            <v>24905302</v>
          </cell>
          <cell r="DR29">
            <v>10915232.039999992</v>
          </cell>
          <cell r="EC29">
            <v>2.2817015624342165</v>
          </cell>
          <cell r="EN29">
            <v>2.4095909012463064E-2</v>
          </cell>
        </row>
        <row r="30">
          <cell r="B30">
            <v>10950</v>
          </cell>
          <cell r="C30" t="str">
            <v>N.C. School Of Science &amp; Mathematics</v>
          </cell>
          <cell r="D30">
            <v>7.5022903727045792E-4</v>
          </cell>
          <cell r="E30">
            <v>1298071.1646322836</v>
          </cell>
          <cell r="F30">
            <v>1012135.8561513739</v>
          </cell>
          <cell r="G30">
            <v>51543</v>
          </cell>
          <cell r="H30">
            <v>-362207.9796822613</v>
          </cell>
          <cell r="I30">
            <v>-14988.84961254207</v>
          </cell>
          <cell r="J30">
            <v>1095390.4610720486</v>
          </cell>
          <cell r="K30">
            <v>0</v>
          </cell>
          <cell r="L30">
            <v>-57553.633267639285</v>
          </cell>
          <cell r="M30">
            <v>10328.41190489831</v>
          </cell>
          <cell r="N30">
            <v>389.35386576262226</v>
          </cell>
          <cell r="O30">
            <v>-175.71114281911395</v>
          </cell>
          <cell r="P30">
            <v>0</v>
          </cell>
          <cell r="Q30">
            <v>0</v>
          </cell>
          <cell r="R30">
            <v>0</v>
          </cell>
          <cell r="S30">
            <v>3032932.0739211058</v>
          </cell>
          <cell r="T30">
            <v>257709.79000000004</v>
          </cell>
          <cell r="U30">
            <v>5476952.3053602437</v>
          </cell>
          <cell r="V30">
            <v>41313.647619593241</v>
          </cell>
          <cell r="W30">
            <v>0</v>
          </cell>
          <cell r="X30">
            <v>5775975.7429798367</v>
          </cell>
          <cell r="Y30">
            <v>0</v>
          </cell>
          <cell r="Z30">
            <v>0</v>
          </cell>
          <cell r="AA30">
            <v>0</v>
          </cell>
          <cell r="AB30">
            <v>74944.24806271035</v>
          </cell>
          <cell r="AC30">
            <v>74944.24806271035</v>
          </cell>
          <cell r="AD30" t="str">
            <v>N/A</v>
          </cell>
          <cell r="AE30">
            <v>1142272</v>
          </cell>
          <cell r="AF30">
            <v>1142272</v>
          </cell>
          <cell r="AG30">
            <v>1142272</v>
          </cell>
          <cell r="AH30">
            <v>1142272</v>
          </cell>
          <cell r="AI30">
            <v>1131944</v>
          </cell>
          <cell r="AJ30">
            <v>0</v>
          </cell>
          <cell r="AK30">
            <v>5701032</v>
          </cell>
          <cell r="AL30">
            <v>24597448</v>
          </cell>
          <cell r="AM30">
            <v>3032932.0739211058</v>
          </cell>
          <cell r="AN30">
            <v>-693898.79</v>
          </cell>
          <cell r="AO30">
            <v>5443321.7049171263</v>
          </cell>
          <cell r="AP30">
            <v>0</v>
          </cell>
          <cell r="AQ30">
            <v>257709.79000000004</v>
          </cell>
          <cell r="AR30">
            <v>0</v>
          </cell>
          <cell r="AS30">
            <v>0</v>
          </cell>
          <cell r="AT30">
            <v>32637512.778838232</v>
          </cell>
          <cell r="AU30">
            <v>7.4190389295996696E-4</v>
          </cell>
          <cell r="AV30">
            <v>0</v>
          </cell>
          <cell r="AW30">
            <v>0</v>
          </cell>
          <cell r="AY30">
            <v>0</v>
          </cell>
          <cell r="AZ30">
            <v>0</v>
          </cell>
          <cell r="BA30">
            <v>0</v>
          </cell>
          <cell r="BB30">
            <v>0</v>
          </cell>
          <cell r="BC30">
            <v>0</v>
          </cell>
          <cell r="BD30">
            <v>0</v>
          </cell>
          <cell r="BE30">
            <v>0</v>
          </cell>
          <cell r="BF30">
            <v>0</v>
          </cell>
          <cell r="BG30">
            <v>0</v>
          </cell>
          <cell r="BH30">
            <v>0</v>
          </cell>
          <cell r="BJ30">
            <v>0</v>
          </cell>
          <cell r="BL30">
            <v>0</v>
          </cell>
          <cell r="BM30">
            <v>0</v>
          </cell>
          <cell r="BN30">
            <v>0</v>
          </cell>
          <cell r="BO30">
            <v>0</v>
          </cell>
          <cell r="BQ30">
            <v>0</v>
          </cell>
          <cell r="BR30">
            <v>0</v>
          </cell>
          <cell r="BS30">
            <v>0</v>
          </cell>
          <cell r="BT30">
            <v>0</v>
          </cell>
          <cell r="CB30">
            <v>0</v>
          </cell>
          <cell r="CC30">
            <v>0</v>
          </cell>
          <cell r="CD30">
            <v>0</v>
          </cell>
          <cell r="CE30">
            <v>0</v>
          </cell>
          <cell r="CF30">
            <v>0</v>
          </cell>
          <cell r="CI30">
            <v>0</v>
          </cell>
          <cell r="CJ30">
            <v>0</v>
          </cell>
          <cell r="CK30">
            <v>0</v>
          </cell>
          <cell r="CV30">
            <v>7.5022903727045792E-4</v>
          </cell>
          <cell r="DG30">
            <v>32637513</v>
          </cell>
          <cell r="DR30">
            <v>12169359.4</v>
          </cell>
          <cell r="EC30">
            <v>2.6819417462516557</v>
          </cell>
          <cell r="EN30">
            <v>2.4095909012463064E-2</v>
          </cell>
        </row>
        <row r="31">
          <cell r="B31">
            <v>11300</v>
          </cell>
          <cell r="C31" t="str">
            <v>Environment And Natural Resources</v>
          </cell>
          <cell r="D31">
            <v>4.359677677606282E-3</v>
          </cell>
          <cell r="E31">
            <v>7543258.9239432774</v>
          </cell>
          <cell r="F31">
            <v>5881651.9750052383</v>
          </cell>
          <cell r="G31">
            <v>-14479791</v>
          </cell>
          <cell r="H31">
            <v>-2104837.2766493633</v>
          </cell>
          <cell r="I31">
            <v>-87102.137910505538</v>
          </cell>
          <cell r="J31">
            <v>6365455.2198798405</v>
          </cell>
          <cell r="K31">
            <v>0</v>
          </cell>
          <cell r="L31">
            <v>-334451.58445874735</v>
          </cell>
          <cell r="M31">
            <v>60019.73342798691</v>
          </cell>
          <cell r="N31">
            <v>2262.5855211241083</v>
          </cell>
          <cell r="O31">
            <v>-1021.0801088721673</v>
          </cell>
          <cell r="P31">
            <v>0</v>
          </cell>
          <cell r="Q31">
            <v>0</v>
          </cell>
          <cell r="R31">
            <v>0</v>
          </cell>
          <cell r="S31">
            <v>2845445.3586499798</v>
          </cell>
          <cell r="T31">
            <v>1147874.1899999995</v>
          </cell>
          <cell r="U31">
            <v>31827276.099399202</v>
          </cell>
          <cell r="V31">
            <v>240078.93371194764</v>
          </cell>
          <cell r="W31">
            <v>0</v>
          </cell>
          <cell r="X31">
            <v>33215229.223111145</v>
          </cell>
          <cell r="Y31">
            <v>73546831</v>
          </cell>
          <cell r="Z31">
            <v>0</v>
          </cell>
          <cell r="AA31">
            <v>0</v>
          </cell>
          <cell r="AB31">
            <v>435510.68955252774</v>
          </cell>
          <cell r="AC31">
            <v>73982341.689552531</v>
          </cell>
          <cell r="AD31" t="str">
            <v>N/A</v>
          </cell>
          <cell r="AE31">
            <v>-8141418</v>
          </cell>
          <cell r="AF31">
            <v>-8141418</v>
          </cell>
          <cell r="AG31">
            <v>-8141418</v>
          </cell>
          <cell r="AH31">
            <v>-8141418</v>
          </cell>
          <cell r="AI31">
            <v>-8201438</v>
          </cell>
          <cell r="AJ31">
            <v>0</v>
          </cell>
          <cell r="AK31">
            <v>-40767110</v>
          </cell>
          <cell r="AL31">
            <v>232799100</v>
          </cell>
          <cell r="AM31">
            <v>2845445.3586499798</v>
          </cell>
          <cell r="AN31">
            <v>-5216636.1899999995</v>
          </cell>
          <cell r="AO31">
            <v>31631844.343558624</v>
          </cell>
          <cell r="AP31">
            <v>0</v>
          </cell>
          <cell r="AQ31">
            <v>-72398956.810000002</v>
          </cell>
          <cell r="AR31">
            <v>0</v>
          </cell>
          <cell r="AS31">
            <v>0</v>
          </cell>
          <cell r="AT31">
            <v>189660796.70220858</v>
          </cell>
          <cell r="AU31">
            <v>7.0216455839791376E-3</v>
          </cell>
          <cell r="AV31">
            <v>0</v>
          </cell>
          <cell r="AW31">
            <v>0</v>
          </cell>
          <cell r="AY31">
            <v>0</v>
          </cell>
          <cell r="AZ31">
            <v>0</v>
          </cell>
          <cell r="BA31">
            <v>0</v>
          </cell>
          <cell r="BB31">
            <v>0</v>
          </cell>
          <cell r="BC31">
            <v>0</v>
          </cell>
          <cell r="BD31">
            <v>0</v>
          </cell>
          <cell r="BE31">
            <v>0</v>
          </cell>
          <cell r="BF31">
            <v>0</v>
          </cell>
          <cell r="BG31">
            <v>0</v>
          </cell>
          <cell r="BH31">
            <v>0</v>
          </cell>
          <cell r="BJ31">
            <v>0</v>
          </cell>
          <cell r="BL31">
            <v>0</v>
          </cell>
          <cell r="BM31">
            <v>0</v>
          </cell>
          <cell r="BN31">
            <v>0</v>
          </cell>
          <cell r="BO31">
            <v>0</v>
          </cell>
          <cell r="BQ31">
            <v>0</v>
          </cell>
          <cell r="BR31">
            <v>0</v>
          </cell>
          <cell r="BS31">
            <v>0</v>
          </cell>
          <cell r="BT31">
            <v>0</v>
          </cell>
          <cell r="CB31">
            <v>0</v>
          </cell>
          <cell r="CC31">
            <v>0</v>
          </cell>
          <cell r="CD31">
            <v>0</v>
          </cell>
          <cell r="CE31">
            <v>0</v>
          </cell>
          <cell r="CF31">
            <v>0</v>
          </cell>
          <cell r="CI31">
            <v>0</v>
          </cell>
          <cell r="CJ31">
            <v>0</v>
          </cell>
          <cell r="CK31">
            <v>0</v>
          </cell>
          <cell r="CV31">
            <v>4.359677677606282E-3</v>
          </cell>
          <cell r="DG31">
            <v>189660798</v>
          </cell>
          <cell r="DR31">
            <v>81503903.549999997</v>
          </cell>
          <cell r="EC31">
            <v>2.3270149003801919</v>
          </cell>
          <cell r="EN31">
            <v>2.4095909012463064E-2</v>
          </cell>
        </row>
        <row r="32">
          <cell r="B32">
            <v>11310</v>
          </cell>
          <cell r="C32" t="str">
            <v>N.C. Housing Finance Agency</v>
          </cell>
          <cell r="D32">
            <v>4.1985438008708826E-4</v>
          </cell>
          <cell r="E32">
            <v>726445.97457661317</v>
          </cell>
          <cell r="F32">
            <v>566426.58619884215</v>
          </cell>
          <cell r="G32">
            <v>-111876</v>
          </cell>
          <cell r="H32">
            <v>-202704.23992835873</v>
          </cell>
          <cell r="I32">
            <v>-8388.2839101891041</v>
          </cell>
          <cell r="J32">
            <v>613018.77178731351</v>
          </cell>
          <cell r="K32">
            <v>0</v>
          </cell>
          <cell r="L32">
            <v>-32209.023933891171</v>
          </cell>
          <cell r="M32">
            <v>5780.1401467907963</v>
          </cell>
          <cell r="N32">
            <v>217.89602617759707</v>
          </cell>
          <cell r="O32">
            <v>-98.334094360196943</v>
          </cell>
          <cell r="P32">
            <v>0</v>
          </cell>
          <cell r="Q32">
            <v>0</v>
          </cell>
          <cell r="R32">
            <v>0</v>
          </cell>
          <cell r="S32">
            <v>1556613.486868938</v>
          </cell>
          <cell r="T32">
            <v>59107.490000000049</v>
          </cell>
          <cell r="U32">
            <v>3065093.8589365678</v>
          </cell>
          <cell r="V32">
            <v>23120.560587163185</v>
          </cell>
          <cell r="W32">
            <v>0</v>
          </cell>
          <cell r="X32">
            <v>3147321.9095237311</v>
          </cell>
          <cell r="Y32">
            <v>618485</v>
          </cell>
          <cell r="Z32">
            <v>0</v>
          </cell>
          <cell r="AA32">
            <v>0</v>
          </cell>
          <cell r="AB32">
            <v>41941.419550945517</v>
          </cell>
          <cell r="AC32">
            <v>660426.41955094552</v>
          </cell>
          <cell r="AD32" t="str">
            <v>N/A</v>
          </cell>
          <cell r="AE32">
            <v>498535</v>
          </cell>
          <cell r="AF32">
            <v>498536</v>
          </cell>
          <cell r="AG32">
            <v>498536</v>
          </cell>
          <cell r="AH32">
            <v>498536</v>
          </cell>
          <cell r="AI32">
            <v>492755</v>
          </cell>
          <cell r="AJ32">
            <v>0</v>
          </cell>
          <cell r="AK32">
            <v>2486898</v>
          </cell>
          <cell r="AL32">
            <v>14662241</v>
          </cell>
          <cell r="AM32">
            <v>1556613.486868938</v>
          </cell>
          <cell r="AN32">
            <v>-440657.49000000005</v>
          </cell>
          <cell r="AO32">
            <v>3046272.9999727854</v>
          </cell>
          <cell r="AP32">
            <v>0</v>
          </cell>
          <cell r="AQ32">
            <v>-559377.51</v>
          </cell>
          <cell r="AR32">
            <v>0</v>
          </cell>
          <cell r="AS32">
            <v>0</v>
          </cell>
          <cell r="AT32">
            <v>18265092.486841723</v>
          </cell>
          <cell r="AU32">
            <v>4.4223994001554623E-4</v>
          </cell>
          <cell r="AV32">
            <v>0</v>
          </cell>
          <cell r="AW32">
            <v>0</v>
          </cell>
          <cell r="AY32">
            <v>0</v>
          </cell>
          <cell r="AZ32">
            <v>0</v>
          </cell>
          <cell r="BA32">
            <v>0</v>
          </cell>
          <cell r="BB32">
            <v>0</v>
          </cell>
          <cell r="BC32">
            <v>0</v>
          </cell>
          <cell r="BD32">
            <v>0</v>
          </cell>
          <cell r="BE32">
            <v>0</v>
          </cell>
          <cell r="BF32">
            <v>0</v>
          </cell>
          <cell r="BG32">
            <v>0</v>
          </cell>
          <cell r="BH32">
            <v>0</v>
          </cell>
          <cell r="BJ32">
            <v>0</v>
          </cell>
          <cell r="BL32">
            <v>0</v>
          </cell>
          <cell r="BM32">
            <v>0</v>
          </cell>
          <cell r="BN32">
            <v>0</v>
          </cell>
          <cell r="BO32">
            <v>0</v>
          </cell>
          <cell r="BQ32">
            <v>0</v>
          </cell>
          <cell r="BR32">
            <v>0</v>
          </cell>
          <cell r="BS32">
            <v>0</v>
          </cell>
          <cell r="BT32">
            <v>0</v>
          </cell>
          <cell r="CB32">
            <v>0</v>
          </cell>
          <cell r="CC32">
            <v>0</v>
          </cell>
          <cell r="CD32">
            <v>0</v>
          </cell>
          <cell r="CE32">
            <v>0</v>
          </cell>
          <cell r="CF32">
            <v>0</v>
          </cell>
          <cell r="CI32">
            <v>0</v>
          </cell>
          <cell r="CJ32">
            <v>0</v>
          </cell>
          <cell r="CK32">
            <v>0</v>
          </cell>
          <cell r="CV32">
            <v>4.1985438008708826E-4</v>
          </cell>
          <cell r="DG32">
            <v>18265093</v>
          </cell>
          <cell r="DR32">
            <v>7711680.4799999986</v>
          </cell>
          <cell r="EC32">
            <v>2.3684971190611366</v>
          </cell>
          <cell r="EN32">
            <v>2.4095909012463064E-2</v>
          </cell>
        </row>
        <row r="33">
          <cell r="B33">
            <v>11600</v>
          </cell>
          <cell r="C33" t="str">
            <v>Wildlife Resources Commission</v>
          </cell>
          <cell r="D33">
            <v>1.792159297127403E-3</v>
          </cell>
          <cell r="E33">
            <v>3100853.4600215591</v>
          </cell>
          <cell r="F33">
            <v>2417806.5556582469</v>
          </cell>
          <cell r="G33">
            <v>-285002</v>
          </cell>
          <cell r="H33">
            <v>-865248.2988968672</v>
          </cell>
          <cell r="I33">
            <v>-35805.607157108519</v>
          </cell>
          <cell r="J33">
            <v>2616686.5067463936</v>
          </cell>
          <cell r="K33">
            <v>0</v>
          </cell>
          <cell r="L33">
            <v>-137485.05299039339</v>
          </cell>
          <cell r="M33">
            <v>24672.677942818595</v>
          </cell>
          <cell r="N33">
            <v>930.09483202317961</v>
          </cell>
          <cell r="O33">
            <v>-419.74162898020904</v>
          </cell>
          <cell r="P33">
            <v>0</v>
          </cell>
          <cell r="Q33">
            <v>0</v>
          </cell>
          <cell r="R33">
            <v>0</v>
          </cell>
          <cell r="S33">
            <v>6836988.5945276935</v>
          </cell>
          <cell r="T33">
            <v>53220.220000000205</v>
          </cell>
          <cell r="U33">
            <v>13083432.533731969</v>
          </cell>
          <cell r="V33">
            <v>98690.711771274378</v>
          </cell>
          <cell r="W33">
            <v>0</v>
          </cell>
          <cell r="X33">
            <v>13235343.465503244</v>
          </cell>
          <cell r="Y33">
            <v>1478227</v>
          </cell>
          <cell r="Z33">
            <v>0</v>
          </cell>
          <cell r="AA33">
            <v>0</v>
          </cell>
          <cell r="AB33">
            <v>179028.0357855426</v>
          </cell>
          <cell r="AC33">
            <v>1657255.0357855426</v>
          </cell>
          <cell r="AD33" t="str">
            <v>N/A</v>
          </cell>
          <cell r="AE33">
            <v>2320553</v>
          </cell>
          <cell r="AF33">
            <v>2320552</v>
          </cell>
          <cell r="AG33">
            <v>2320552</v>
          </cell>
          <cell r="AH33">
            <v>2320552</v>
          </cell>
          <cell r="AI33">
            <v>2295879</v>
          </cell>
          <cell r="AJ33">
            <v>0</v>
          </cell>
          <cell r="AK33">
            <v>11578088</v>
          </cell>
          <cell r="AL33">
            <v>61192006</v>
          </cell>
          <cell r="AM33">
            <v>6836988.5945276935</v>
          </cell>
          <cell r="AN33">
            <v>-1642062.2200000002</v>
          </cell>
          <cell r="AO33">
            <v>13003095.209717702</v>
          </cell>
          <cell r="AP33">
            <v>0</v>
          </cell>
          <cell r="AQ33">
            <v>-1425006.7799999998</v>
          </cell>
          <cell r="AR33">
            <v>0</v>
          </cell>
          <cell r="AS33">
            <v>0</v>
          </cell>
          <cell r="AT33">
            <v>77965020.804245397</v>
          </cell>
          <cell r="AU33">
            <v>1.8456625566167853E-3</v>
          </cell>
          <cell r="AV33">
            <v>0</v>
          </cell>
          <cell r="AW33">
            <v>0</v>
          </cell>
          <cell r="AY33">
            <v>0</v>
          </cell>
          <cell r="AZ33">
            <v>0</v>
          </cell>
          <cell r="BA33">
            <v>0</v>
          </cell>
          <cell r="BB33">
            <v>0</v>
          </cell>
          <cell r="BC33">
            <v>0</v>
          </cell>
          <cell r="BD33">
            <v>0</v>
          </cell>
          <cell r="BE33">
            <v>0</v>
          </cell>
          <cell r="BF33">
            <v>0</v>
          </cell>
          <cell r="BG33">
            <v>0</v>
          </cell>
          <cell r="BH33">
            <v>0</v>
          </cell>
          <cell r="BJ33">
            <v>0</v>
          </cell>
          <cell r="BL33">
            <v>0</v>
          </cell>
          <cell r="BM33">
            <v>0</v>
          </cell>
          <cell r="BN33">
            <v>0</v>
          </cell>
          <cell r="BO33">
            <v>0</v>
          </cell>
          <cell r="BQ33">
            <v>0</v>
          </cell>
          <cell r="BR33">
            <v>0</v>
          </cell>
          <cell r="BS33">
            <v>0</v>
          </cell>
          <cell r="BT33">
            <v>0</v>
          </cell>
          <cell r="CB33">
            <v>0</v>
          </cell>
          <cell r="CC33">
            <v>0</v>
          </cell>
          <cell r="CD33">
            <v>0</v>
          </cell>
          <cell r="CE33">
            <v>0</v>
          </cell>
          <cell r="CF33">
            <v>0</v>
          </cell>
          <cell r="CI33">
            <v>0</v>
          </cell>
          <cell r="CJ33">
            <v>0</v>
          </cell>
          <cell r="CK33">
            <v>0</v>
          </cell>
          <cell r="CV33">
            <v>1.792159297127403E-3</v>
          </cell>
          <cell r="DG33">
            <v>77965021</v>
          </cell>
          <cell r="DR33">
            <v>28412137.169999994</v>
          </cell>
          <cell r="EC33">
            <v>2.7440744965261623</v>
          </cell>
          <cell r="EN33">
            <v>2.4095909012463064E-2</v>
          </cell>
        </row>
        <row r="34">
          <cell r="B34">
            <v>11900</v>
          </cell>
          <cell r="C34" t="str">
            <v>State Board Of Elections</v>
          </cell>
          <cell r="D34">
            <v>2.0821938671753397E-4</v>
          </cell>
          <cell r="E34">
            <v>360268.08932751528</v>
          </cell>
          <cell r="F34">
            <v>280909.29139375756</v>
          </cell>
          <cell r="G34">
            <v>-72643</v>
          </cell>
          <cell r="H34">
            <v>-100527.59843584802</v>
          </cell>
          <cell r="I34">
            <v>-4160.0216985466341</v>
          </cell>
          <cell r="J34">
            <v>304015.8654088928</v>
          </cell>
          <cell r="K34">
            <v>0</v>
          </cell>
          <cell r="L34">
            <v>-15973.498261216399</v>
          </cell>
          <cell r="M34">
            <v>2866.5587250906678</v>
          </cell>
          <cell r="N34">
            <v>108.06169731866578</v>
          </cell>
          <cell r="O34">
            <v>-48.767062563113633</v>
          </cell>
          <cell r="P34">
            <v>0</v>
          </cell>
          <cell r="Q34">
            <v>0</v>
          </cell>
          <cell r="R34">
            <v>0</v>
          </cell>
          <cell r="S34">
            <v>754814.98109440086</v>
          </cell>
          <cell r="T34">
            <v>0</v>
          </cell>
          <cell r="U34">
            <v>1520079.3270444639</v>
          </cell>
          <cell r="V34">
            <v>11466.234900362671</v>
          </cell>
          <cell r="W34">
            <v>0</v>
          </cell>
          <cell r="X34">
            <v>1531545.5619448265</v>
          </cell>
          <cell r="Y34">
            <v>363213.88</v>
          </cell>
          <cell r="Z34">
            <v>0</v>
          </cell>
          <cell r="AA34">
            <v>0</v>
          </cell>
          <cell r="AB34">
            <v>20800.108492733169</v>
          </cell>
          <cell r="AC34">
            <v>384013.98849273316</v>
          </cell>
          <cell r="AD34" t="str">
            <v>N/A</v>
          </cell>
          <cell r="AE34">
            <v>230079</v>
          </cell>
          <cell r="AF34">
            <v>230079</v>
          </cell>
          <cell r="AG34">
            <v>230079</v>
          </cell>
          <cell r="AH34">
            <v>230079</v>
          </cell>
          <cell r="AI34">
            <v>227213</v>
          </cell>
          <cell r="AJ34">
            <v>0</v>
          </cell>
          <cell r="AK34">
            <v>1147529</v>
          </cell>
          <cell r="AL34">
            <v>7338462</v>
          </cell>
          <cell r="AM34">
            <v>754814.98109440086</v>
          </cell>
          <cell r="AN34">
            <v>-182558.12</v>
          </cell>
          <cell r="AO34">
            <v>1510745.4534520935</v>
          </cell>
          <cell r="AP34">
            <v>0</v>
          </cell>
          <cell r="AQ34">
            <v>-363213.88</v>
          </cell>
          <cell r="AR34">
            <v>0</v>
          </cell>
          <cell r="AS34">
            <v>0</v>
          </cell>
          <cell r="AT34">
            <v>9058250.4345464949</v>
          </cell>
          <cell r="AU34">
            <v>2.2134141517205787E-4</v>
          </cell>
          <cell r="AV34">
            <v>0</v>
          </cell>
          <cell r="AW34">
            <v>0</v>
          </cell>
          <cell r="AY34">
            <v>0</v>
          </cell>
          <cell r="AZ34">
            <v>0</v>
          </cell>
          <cell r="BA34">
            <v>0</v>
          </cell>
          <cell r="BB34">
            <v>0</v>
          </cell>
          <cell r="BC34">
            <v>0</v>
          </cell>
          <cell r="BD34">
            <v>0</v>
          </cell>
          <cell r="BE34">
            <v>0</v>
          </cell>
          <cell r="BF34">
            <v>0</v>
          </cell>
          <cell r="BG34">
            <v>0</v>
          </cell>
          <cell r="BH34">
            <v>0</v>
          </cell>
          <cell r="BJ34">
            <v>0</v>
          </cell>
          <cell r="BL34">
            <v>0</v>
          </cell>
          <cell r="BM34">
            <v>0</v>
          </cell>
          <cell r="BN34">
            <v>0</v>
          </cell>
          <cell r="BO34">
            <v>0</v>
          </cell>
          <cell r="BQ34">
            <v>0</v>
          </cell>
          <cell r="BR34">
            <v>0</v>
          </cell>
          <cell r="BS34">
            <v>0</v>
          </cell>
          <cell r="BT34">
            <v>0</v>
          </cell>
          <cell r="CB34">
            <v>0</v>
          </cell>
          <cell r="CC34">
            <v>0</v>
          </cell>
          <cell r="CD34">
            <v>0</v>
          </cell>
          <cell r="CE34">
            <v>0</v>
          </cell>
          <cell r="CF34">
            <v>0</v>
          </cell>
          <cell r="CI34">
            <v>0</v>
          </cell>
          <cell r="CJ34">
            <v>0</v>
          </cell>
          <cell r="CK34">
            <v>0</v>
          </cell>
          <cell r="CV34">
            <v>2.0821938671753397E-4</v>
          </cell>
          <cell r="DG34">
            <v>9058251</v>
          </cell>
          <cell r="DR34">
            <v>3220506.4499999997</v>
          </cell>
          <cell r="EC34">
            <v>2.8126790430741107</v>
          </cell>
          <cell r="EN34">
            <v>2.4095909012463064E-2</v>
          </cell>
        </row>
        <row r="35">
          <cell r="B35">
            <v>12100</v>
          </cell>
          <cell r="C35" t="str">
            <v>Governor's Office</v>
          </cell>
          <cell r="D35">
            <v>2.4575505458039566E-4</v>
          </cell>
          <cell r="E35">
            <v>425213.54688440595</v>
          </cell>
          <cell r="F35">
            <v>331548.75406613515</v>
          </cell>
          <cell r="G35">
            <v>-45203</v>
          </cell>
          <cell r="H35">
            <v>-118649.68882053444</v>
          </cell>
          <cell r="I35">
            <v>-4909.9479913887744</v>
          </cell>
          <cell r="J35">
            <v>358820.74563125736</v>
          </cell>
          <cell r="K35">
            <v>0</v>
          </cell>
          <cell r="L35">
            <v>-18853.037648941085</v>
          </cell>
          <cell r="M35">
            <v>3383.3127022808753</v>
          </cell>
          <cell r="N35">
            <v>127.54195822613374</v>
          </cell>
          <cell r="O35">
            <v>-57.558291333274468</v>
          </cell>
          <cell r="P35">
            <v>0</v>
          </cell>
          <cell r="Q35">
            <v>0</v>
          </cell>
          <cell r="R35">
            <v>0</v>
          </cell>
          <cell r="S35">
            <v>931420.6684901081</v>
          </cell>
          <cell r="T35">
            <v>12777.299999999988</v>
          </cell>
          <cell r="U35">
            <v>1794103.7281562868</v>
          </cell>
          <cell r="V35">
            <v>13533.250809123501</v>
          </cell>
          <cell r="W35">
            <v>0</v>
          </cell>
          <cell r="X35">
            <v>1820414.2789654103</v>
          </cell>
          <cell r="Y35">
            <v>238790</v>
          </cell>
          <cell r="Z35">
            <v>0</v>
          </cell>
          <cell r="AA35">
            <v>0</v>
          </cell>
          <cell r="AB35">
            <v>24549.739956943871</v>
          </cell>
          <cell r="AC35">
            <v>263339.7399569439</v>
          </cell>
          <cell r="AD35" t="str">
            <v>N/A</v>
          </cell>
          <cell r="AE35">
            <v>312091</v>
          </cell>
          <cell r="AF35">
            <v>312092</v>
          </cell>
          <cell r="AG35">
            <v>312092</v>
          </cell>
          <cell r="AH35">
            <v>312092</v>
          </cell>
          <cell r="AI35">
            <v>308709</v>
          </cell>
          <cell r="AJ35">
            <v>0</v>
          </cell>
          <cell r="AK35">
            <v>1557076</v>
          </cell>
          <cell r="AL35">
            <v>8434432</v>
          </cell>
          <cell r="AM35">
            <v>931420.6684901081</v>
          </cell>
          <cell r="AN35">
            <v>-231747.3</v>
          </cell>
          <cell r="AO35">
            <v>1783087.2390084667</v>
          </cell>
          <cell r="AP35">
            <v>0</v>
          </cell>
          <cell r="AQ35">
            <v>-226012.7</v>
          </cell>
          <cell r="AR35">
            <v>0</v>
          </cell>
          <cell r="AS35">
            <v>0</v>
          </cell>
          <cell r="AT35">
            <v>10691179.907498576</v>
          </cell>
          <cell r="AU35">
            <v>2.5439784416979685E-4</v>
          </cell>
          <cell r="AV35">
            <v>0</v>
          </cell>
          <cell r="AW35">
            <v>0</v>
          </cell>
          <cell r="AY35">
            <v>0</v>
          </cell>
          <cell r="AZ35">
            <v>0</v>
          </cell>
          <cell r="BA35">
            <v>0</v>
          </cell>
          <cell r="BB35">
            <v>0</v>
          </cell>
          <cell r="BC35">
            <v>0</v>
          </cell>
          <cell r="BD35">
            <v>0</v>
          </cell>
          <cell r="BE35">
            <v>0</v>
          </cell>
          <cell r="BF35">
            <v>0</v>
          </cell>
          <cell r="BG35">
            <v>0</v>
          </cell>
          <cell r="BH35">
            <v>0</v>
          </cell>
          <cell r="BJ35">
            <v>0</v>
          </cell>
          <cell r="BL35">
            <v>0</v>
          </cell>
          <cell r="BM35">
            <v>0</v>
          </cell>
          <cell r="BN35">
            <v>0</v>
          </cell>
          <cell r="BO35">
            <v>0</v>
          </cell>
          <cell r="BQ35">
            <v>0</v>
          </cell>
          <cell r="BR35">
            <v>0</v>
          </cell>
          <cell r="BS35">
            <v>0</v>
          </cell>
          <cell r="BT35">
            <v>0</v>
          </cell>
          <cell r="CB35">
            <v>0</v>
          </cell>
          <cell r="CC35">
            <v>0</v>
          </cell>
          <cell r="CD35">
            <v>0</v>
          </cell>
          <cell r="CE35">
            <v>0</v>
          </cell>
          <cell r="CF35">
            <v>0</v>
          </cell>
          <cell r="CI35">
            <v>0</v>
          </cell>
          <cell r="CJ35">
            <v>0</v>
          </cell>
          <cell r="CK35">
            <v>0</v>
          </cell>
          <cell r="CV35">
            <v>2.4575505458039566E-4</v>
          </cell>
          <cell r="DG35">
            <v>10691180</v>
          </cell>
          <cell r="DR35">
            <v>4186906.6799999992</v>
          </cell>
          <cell r="EC35">
            <v>2.5534794102456568</v>
          </cell>
          <cell r="EN35">
            <v>2.4095909012463064E-2</v>
          </cell>
        </row>
        <row r="36">
          <cell r="B36">
            <v>12150</v>
          </cell>
          <cell r="C36" t="str">
            <v>Lt. Governor's Office</v>
          </cell>
          <cell r="D36">
            <v>3.6743207437318127E-5</v>
          </cell>
          <cell r="E36">
            <v>63574.316243495312</v>
          </cell>
          <cell r="F36">
            <v>49570.352345494211</v>
          </cell>
          <cell r="G36">
            <v>-18259</v>
          </cell>
          <cell r="H36">
            <v>-17739.49323707588</v>
          </cell>
          <cell r="I36">
            <v>-734.09370099048465</v>
          </cell>
          <cell r="J36">
            <v>53647.828778347262</v>
          </cell>
          <cell r="K36">
            <v>0</v>
          </cell>
          <cell r="L36">
            <v>-2818.7459840505367</v>
          </cell>
          <cell r="M36">
            <v>505.8441652704721</v>
          </cell>
          <cell r="N36">
            <v>19.068989795819363</v>
          </cell>
          <cell r="O36">
            <v>-8.6056266138942785</v>
          </cell>
          <cell r="P36">
            <v>0</v>
          </cell>
          <cell r="Q36">
            <v>0</v>
          </cell>
          <cell r="R36">
            <v>0</v>
          </cell>
          <cell r="S36">
            <v>127757.47197367231</v>
          </cell>
          <cell r="T36">
            <v>0</v>
          </cell>
          <cell r="U36">
            <v>268239.14389173628</v>
          </cell>
          <cell r="V36">
            <v>2023.3766610818884</v>
          </cell>
          <cell r="W36">
            <v>0</v>
          </cell>
          <cell r="X36">
            <v>270262.5205528182</v>
          </cell>
          <cell r="Y36">
            <v>91297.45</v>
          </cell>
          <cell r="Z36">
            <v>0</v>
          </cell>
          <cell r="AA36">
            <v>0</v>
          </cell>
          <cell r="AB36">
            <v>3670.4685049524232</v>
          </cell>
          <cell r="AC36">
            <v>94967.918504952424</v>
          </cell>
          <cell r="AD36" t="str">
            <v>N/A</v>
          </cell>
          <cell r="AE36">
            <v>35161</v>
          </cell>
          <cell r="AF36">
            <v>35160</v>
          </cell>
          <cell r="AG36">
            <v>35160</v>
          </cell>
          <cell r="AH36">
            <v>35160</v>
          </cell>
          <cell r="AI36">
            <v>34654</v>
          </cell>
          <cell r="AJ36">
            <v>0</v>
          </cell>
          <cell r="AK36">
            <v>175295</v>
          </cell>
          <cell r="AL36">
            <v>1322398</v>
          </cell>
          <cell r="AM36">
            <v>127757.47197367231</v>
          </cell>
          <cell r="AN36">
            <v>-26996.550000000003</v>
          </cell>
          <cell r="AO36">
            <v>266592.05204786576</v>
          </cell>
          <cell r="AP36">
            <v>0</v>
          </cell>
          <cell r="AQ36">
            <v>-91297.45</v>
          </cell>
          <cell r="AR36">
            <v>0</v>
          </cell>
          <cell r="AS36">
            <v>0</v>
          </cell>
          <cell r="AT36">
            <v>1598453.524021538</v>
          </cell>
          <cell r="AU36">
            <v>3.9885936918139238E-5</v>
          </cell>
          <cell r="AV36">
            <v>0</v>
          </cell>
          <cell r="AW36">
            <v>0</v>
          </cell>
          <cell r="AY36">
            <v>0</v>
          </cell>
          <cell r="AZ36">
            <v>0</v>
          </cell>
          <cell r="BA36">
            <v>0</v>
          </cell>
          <cell r="BB36">
            <v>0</v>
          </cell>
          <cell r="BC36">
            <v>0</v>
          </cell>
          <cell r="BD36">
            <v>0</v>
          </cell>
          <cell r="BE36">
            <v>0</v>
          </cell>
          <cell r="BF36">
            <v>0</v>
          </cell>
          <cell r="BG36">
            <v>0</v>
          </cell>
          <cell r="BH36">
            <v>0</v>
          </cell>
          <cell r="BJ36">
            <v>0</v>
          </cell>
          <cell r="BL36">
            <v>0</v>
          </cell>
          <cell r="BM36">
            <v>0</v>
          </cell>
          <cell r="BN36">
            <v>0</v>
          </cell>
          <cell r="BO36">
            <v>0</v>
          </cell>
          <cell r="BQ36">
            <v>0</v>
          </cell>
          <cell r="BR36">
            <v>0</v>
          </cell>
          <cell r="BS36">
            <v>0</v>
          </cell>
          <cell r="BT36">
            <v>0</v>
          </cell>
          <cell r="CB36">
            <v>0</v>
          </cell>
          <cell r="CC36">
            <v>0</v>
          </cell>
          <cell r="CD36">
            <v>0</v>
          </cell>
          <cell r="CE36">
            <v>0</v>
          </cell>
          <cell r="CF36">
            <v>0</v>
          </cell>
          <cell r="CI36">
            <v>0</v>
          </cell>
          <cell r="CJ36">
            <v>0</v>
          </cell>
          <cell r="CK36">
            <v>0</v>
          </cell>
          <cell r="CV36">
            <v>3.6743207437318127E-5</v>
          </cell>
          <cell r="DG36">
            <v>1598454</v>
          </cell>
          <cell r="DR36">
            <v>509215.18000000005</v>
          </cell>
          <cell r="EC36">
            <v>3.1390541028254497</v>
          </cell>
          <cell r="EN36">
            <v>2.4095909012463064E-2</v>
          </cell>
        </row>
        <row r="37">
          <cell r="B37">
            <v>12160</v>
          </cell>
          <cell r="C37" t="str">
            <v>General Assembly</v>
          </cell>
          <cell r="D37">
            <v>1.6142620447768545E-3</v>
          </cell>
          <cell r="E37">
            <v>2793049.7333306768</v>
          </cell>
          <cell r="F37">
            <v>2177804.9309945391</v>
          </cell>
          <cell r="G37">
            <v>97881</v>
          </cell>
          <cell r="H37">
            <v>-779360.12186848535</v>
          </cell>
          <cell r="I37">
            <v>-32251.392338033806</v>
          </cell>
          <cell r="J37">
            <v>2356943.2235689019</v>
          </cell>
          <cell r="K37">
            <v>0</v>
          </cell>
          <cell r="L37">
            <v>-123837.70969593077</v>
          </cell>
          <cell r="M37">
            <v>22223.564395159789</v>
          </cell>
          <cell r="N37">
            <v>837.76971599829199</v>
          </cell>
          <cell r="O37">
            <v>-378.07631350718708</v>
          </cell>
          <cell r="P37">
            <v>0</v>
          </cell>
          <cell r="Q37">
            <v>0</v>
          </cell>
          <cell r="R37">
            <v>0</v>
          </cell>
          <cell r="S37">
            <v>6512912.9217893193</v>
          </cell>
          <cell r="T37">
            <v>489404.26999999979</v>
          </cell>
          <cell r="U37">
            <v>11784716.117844509</v>
          </cell>
          <cell r="V37">
            <v>88894.257580639154</v>
          </cell>
          <cell r="W37">
            <v>0</v>
          </cell>
          <cell r="X37">
            <v>12363014.645425148</v>
          </cell>
          <cell r="Y37">
            <v>0</v>
          </cell>
          <cell r="Z37">
            <v>0</v>
          </cell>
          <cell r="AA37">
            <v>0</v>
          </cell>
          <cell r="AB37">
            <v>161256.96169016903</v>
          </cell>
          <cell r="AC37">
            <v>161256.96169016903</v>
          </cell>
          <cell r="AD37" t="str">
            <v>N/A</v>
          </cell>
          <cell r="AE37">
            <v>2444795</v>
          </cell>
          <cell r="AF37">
            <v>2444797</v>
          </cell>
          <cell r="AG37">
            <v>2444797</v>
          </cell>
          <cell r="AH37">
            <v>2444797</v>
          </cell>
          <cell r="AI37">
            <v>2422574</v>
          </cell>
          <cell r="AJ37">
            <v>0</v>
          </cell>
          <cell r="AK37">
            <v>12201760</v>
          </cell>
          <cell r="AL37">
            <v>53145901</v>
          </cell>
          <cell r="AM37">
            <v>6512912.9217893193</v>
          </cell>
          <cell r="AN37">
            <v>-1634685.2699999998</v>
          </cell>
          <cell r="AO37">
            <v>11712353.41373498</v>
          </cell>
          <cell r="AP37">
            <v>0</v>
          </cell>
          <cell r="AQ37">
            <v>489404.26999999979</v>
          </cell>
          <cell r="AR37">
            <v>0</v>
          </cell>
          <cell r="AS37">
            <v>0</v>
          </cell>
          <cell r="AT37">
            <v>70225886.335524291</v>
          </cell>
          <cell r="AU37">
            <v>1.6029773290405359E-3</v>
          </cell>
          <cell r="AV37">
            <v>0</v>
          </cell>
          <cell r="AW37">
            <v>0</v>
          </cell>
          <cell r="AY37">
            <v>0</v>
          </cell>
          <cell r="AZ37">
            <v>0</v>
          </cell>
          <cell r="BA37">
            <v>0</v>
          </cell>
          <cell r="BB37">
            <v>0</v>
          </cell>
          <cell r="BC37">
            <v>0</v>
          </cell>
          <cell r="BD37">
            <v>0</v>
          </cell>
          <cell r="BE37">
            <v>0</v>
          </cell>
          <cell r="BF37">
            <v>0</v>
          </cell>
          <cell r="BG37">
            <v>0</v>
          </cell>
          <cell r="BH37">
            <v>0</v>
          </cell>
          <cell r="BJ37">
            <v>0</v>
          </cell>
          <cell r="BL37">
            <v>0</v>
          </cell>
          <cell r="BM37">
            <v>0</v>
          </cell>
          <cell r="BN37">
            <v>0</v>
          </cell>
          <cell r="BO37">
            <v>0</v>
          </cell>
          <cell r="BQ37">
            <v>0</v>
          </cell>
          <cell r="BR37">
            <v>0</v>
          </cell>
          <cell r="BS37">
            <v>0</v>
          </cell>
          <cell r="BT37">
            <v>0</v>
          </cell>
          <cell r="CB37">
            <v>0</v>
          </cell>
          <cell r="CC37">
            <v>0</v>
          </cell>
          <cell r="CD37">
            <v>0</v>
          </cell>
          <cell r="CE37">
            <v>0</v>
          </cell>
          <cell r="CF37">
            <v>0</v>
          </cell>
          <cell r="CI37">
            <v>0</v>
          </cell>
          <cell r="CJ37">
            <v>0</v>
          </cell>
          <cell r="CK37">
            <v>0</v>
          </cell>
          <cell r="CV37">
            <v>1.6142620447768545E-3</v>
          </cell>
          <cell r="DG37">
            <v>70225886</v>
          </cell>
          <cell r="DR37">
            <v>29167151.46999998</v>
          </cell>
          <cell r="EC37">
            <v>2.4077046424033277</v>
          </cell>
          <cell r="EN37">
            <v>2.4095909012463064E-2</v>
          </cell>
        </row>
        <row r="38">
          <cell r="B38">
            <v>12220</v>
          </cell>
          <cell r="C38" t="str">
            <v>Health &amp; Human Services</v>
          </cell>
          <cell r="D38">
            <v>3.9863829786089162E-2</v>
          </cell>
          <cell r="E38">
            <v>68973720.539261639</v>
          </cell>
          <cell r="F38">
            <v>53780391.701195456</v>
          </cell>
          <cell r="G38">
            <v>-3016320</v>
          </cell>
          <cell r="H38">
            <v>-19246118.89423795</v>
          </cell>
          <cell r="I38">
            <v>-796440.71338212129</v>
          </cell>
          <cell r="J38">
            <v>58204170.620151691</v>
          </cell>
          <cell r="K38">
            <v>0</v>
          </cell>
          <cell r="L38">
            <v>-3058143.7483405108</v>
          </cell>
          <cell r="M38">
            <v>548805.80953714042</v>
          </cell>
          <cell r="N38">
            <v>20688.530382384553</v>
          </cell>
          <cell r="O38">
            <v>-9336.5075741999426</v>
          </cell>
          <cell r="P38">
            <v>0</v>
          </cell>
          <cell r="Q38">
            <v>0</v>
          </cell>
          <cell r="R38">
            <v>0</v>
          </cell>
          <cell r="S38">
            <v>155401417.33699352</v>
          </cell>
          <cell r="T38">
            <v>5261393.0399999991</v>
          </cell>
          <cell r="U38">
            <v>291020853.10075843</v>
          </cell>
          <cell r="V38">
            <v>2195223.2381485617</v>
          </cell>
          <cell r="W38">
            <v>0</v>
          </cell>
          <cell r="X38">
            <v>298477469.37890702</v>
          </cell>
          <cell r="Y38">
            <v>20342997</v>
          </cell>
          <cell r="Z38">
            <v>0</v>
          </cell>
          <cell r="AA38">
            <v>0</v>
          </cell>
          <cell r="AB38">
            <v>3982203.5669106063</v>
          </cell>
          <cell r="AC38">
            <v>24325200.566910606</v>
          </cell>
          <cell r="AD38" t="str">
            <v>N/A</v>
          </cell>
          <cell r="AE38">
            <v>54940216</v>
          </cell>
          <cell r="AF38">
            <v>54940215</v>
          </cell>
          <cell r="AG38">
            <v>54940215</v>
          </cell>
          <cell r="AH38">
            <v>54940215</v>
          </cell>
          <cell r="AI38">
            <v>54391409</v>
          </cell>
          <cell r="AJ38">
            <v>0</v>
          </cell>
          <cell r="AK38">
            <v>274152270</v>
          </cell>
          <cell r="AL38">
            <v>1346076666</v>
          </cell>
          <cell r="AM38">
            <v>155401417.33699352</v>
          </cell>
          <cell r="AN38">
            <v>-41418259.039999999</v>
          </cell>
          <cell r="AO38">
            <v>289233872.77199644</v>
          </cell>
          <cell r="AP38">
            <v>0</v>
          </cell>
          <cell r="AQ38">
            <v>-15081603.960000001</v>
          </cell>
          <cell r="AR38">
            <v>0</v>
          </cell>
          <cell r="AS38">
            <v>0</v>
          </cell>
          <cell r="AT38">
            <v>1734212093.10899</v>
          </cell>
          <cell r="AU38">
            <v>4.0600128066634794E-2</v>
          </cell>
          <cell r="AV38">
            <v>0</v>
          </cell>
          <cell r="AW38">
            <v>0</v>
          </cell>
          <cell r="AY38">
            <v>0</v>
          </cell>
          <cell r="AZ38">
            <v>0</v>
          </cell>
          <cell r="BA38">
            <v>0</v>
          </cell>
          <cell r="BB38">
            <v>0</v>
          </cell>
          <cell r="BC38">
            <v>0</v>
          </cell>
          <cell r="BD38">
            <v>0</v>
          </cell>
          <cell r="BE38">
            <v>0</v>
          </cell>
          <cell r="BF38">
            <v>0</v>
          </cell>
          <cell r="BG38">
            <v>0</v>
          </cell>
          <cell r="BH38">
            <v>0</v>
          </cell>
          <cell r="BJ38">
            <v>0</v>
          </cell>
          <cell r="BL38">
            <v>0</v>
          </cell>
          <cell r="BM38">
            <v>0</v>
          </cell>
          <cell r="BN38">
            <v>0</v>
          </cell>
          <cell r="BO38">
            <v>0</v>
          </cell>
          <cell r="BQ38">
            <v>0</v>
          </cell>
          <cell r="BR38">
            <v>0</v>
          </cell>
          <cell r="BS38">
            <v>0</v>
          </cell>
          <cell r="BT38">
            <v>0</v>
          </cell>
          <cell r="CB38">
            <v>0</v>
          </cell>
          <cell r="CC38">
            <v>0</v>
          </cell>
          <cell r="CD38">
            <v>0</v>
          </cell>
          <cell r="CE38">
            <v>0</v>
          </cell>
          <cell r="CF38">
            <v>0</v>
          </cell>
          <cell r="CI38">
            <v>0</v>
          </cell>
          <cell r="CJ38">
            <v>0</v>
          </cell>
          <cell r="CK38">
            <v>0</v>
          </cell>
          <cell r="CV38">
            <v>3.9863829786089162E-2</v>
          </cell>
          <cell r="DG38">
            <v>1734212093</v>
          </cell>
          <cell r="DR38">
            <v>714528160.84999931</v>
          </cell>
          <cell r="EC38">
            <v>2.4270731204449514</v>
          </cell>
          <cell r="EN38">
            <v>2.4095909012463064E-2</v>
          </cell>
        </row>
        <row r="39">
          <cell r="B39">
            <v>12510</v>
          </cell>
          <cell r="C39" t="str">
            <v>Department Of Commerce</v>
          </cell>
          <cell r="D39">
            <v>4.4662492583956914E-3</v>
          </cell>
          <cell r="E39">
            <v>7727652.6078978768</v>
          </cell>
          <cell r="F39">
            <v>6025427.9591448782</v>
          </cell>
          <cell r="G39">
            <v>-3435545</v>
          </cell>
          <cell r="H39">
            <v>-2156289.6665884657</v>
          </cell>
          <cell r="I39">
            <v>-89231.334886451805</v>
          </cell>
          <cell r="J39">
            <v>6521057.6922165705</v>
          </cell>
          <cell r="K39">
            <v>0</v>
          </cell>
          <cell r="L39">
            <v>-342627.19666888245</v>
          </cell>
          <cell r="M39">
            <v>61486.905623499202</v>
          </cell>
          <cell r="N39">
            <v>2317.8940401221957</v>
          </cell>
          <cell r="O39">
            <v>-1046.0402388088548</v>
          </cell>
          <cell r="P39">
            <v>0</v>
          </cell>
          <cell r="Q39">
            <v>0</v>
          </cell>
          <cell r="R39">
            <v>0</v>
          </cell>
          <cell r="S39">
            <v>14313203.820540339</v>
          </cell>
          <cell r="T39">
            <v>954519.16999999993</v>
          </cell>
          <cell r="U39">
            <v>32605288.461082853</v>
          </cell>
          <cell r="V39">
            <v>245947.62249399681</v>
          </cell>
          <cell r="W39">
            <v>0</v>
          </cell>
          <cell r="X39">
            <v>33805755.253576852</v>
          </cell>
          <cell r="Y39">
            <v>18132246</v>
          </cell>
          <cell r="Z39">
            <v>0</v>
          </cell>
          <cell r="AA39">
            <v>0</v>
          </cell>
          <cell r="AB39">
            <v>446156.67443225899</v>
          </cell>
          <cell r="AC39">
            <v>18578402.674432259</v>
          </cell>
          <cell r="AD39" t="str">
            <v>N/A</v>
          </cell>
          <cell r="AE39">
            <v>3057768</v>
          </cell>
          <cell r="AF39">
            <v>3057768</v>
          </cell>
          <cell r="AG39">
            <v>3057768</v>
          </cell>
          <cell r="AH39">
            <v>3057768</v>
          </cell>
          <cell r="AI39">
            <v>2996281</v>
          </cell>
          <cell r="AJ39">
            <v>0</v>
          </cell>
          <cell r="AK39">
            <v>15227353</v>
          </cell>
          <cell r="AL39">
            <v>169834925</v>
          </cell>
          <cell r="AM39">
            <v>14313203.820540339</v>
          </cell>
          <cell r="AN39">
            <v>-5078458.17</v>
          </cell>
          <cell r="AO39">
            <v>32405079.409144592</v>
          </cell>
          <cell r="AP39">
            <v>0</v>
          </cell>
          <cell r="AQ39">
            <v>-17177726.829999998</v>
          </cell>
          <cell r="AR39">
            <v>0</v>
          </cell>
          <cell r="AS39">
            <v>0</v>
          </cell>
          <cell r="AT39">
            <v>194297023.22968495</v>
          </cell>
          <cell r="AU39">
            <v>5.1225311936079748E-3</v>
          </cell>
          <cell r="AV39">
            <v>0</v>
          </cell>
          <cell r="AW39">
            <v>0</v>
          </cell>
          <cell r="AY39">
            <v>0</v>
          </cell>
          <cell r="AZ39">
            <v>0</v>
          </cell>
          <cell r="BA39">
            <v>0</v>
          </cell>
          <cell r="BB39">
            <v>0</v>
          </cell>
          <cell r="BC39">
            <v>0</v>
          </cell>
          <cell r="BD39">
            <v>0</v>
          </cell>
          <cell r="BE39">
            <v>0</v>
          </cell>
          <cell r="BF39">
            <v>0</v>
          </cell>
          <cell r="BG39">
            <v>0</v>
          </cell>
          <cell r="BH39">
            <v>0</v>
          </cell>
          <cell r="BJ39">
            <v>0</v>
          </cell>
          <cell r="BL39">
            <v>0</v>
          </cell>
          <cell r="BM39">
            <v>0</v>
          </cell>
          <cell r="BN39">
            <v>0</v>
          </cell>
          <cell r="BO39">
            <v>0</v>
          </cell>
          <cell r="BQ39">
            <v>0</v>
          </cell>
          <cell r="BR39">
            <v>0</v>
          </cell>
          <cell r="BS39">
            <v>0</v>
          </cell>
          <cell r="BT39">
            <v>0</v>
          </cell>
          <cell r="CB39">
            <v>0</v>
          </cell>
          <cell r="CC39">
            <v>0</v>
          </cell>
          <cell r="CD39">
            <v>0</v>
          </cell>
          <cell r="CE39">
            <v>0</v>
          </cell>
          <cell r="CF39">
            <v>0</v>
          </cell>
          <cell r="CI39">
            <v>0</v>
          </cell>
          <cell r="CJ39">
            <v>0</v>
          </cell>
          <cell r="CK39">
            <v>0</v>
          </cell>
          <cell r="CV39">
            <v>4.4662492583956914E-3</v>
          </cell>
          <cell r="DG39">
            <v>194297024</v>
          </cell>
          <cell r="DR39">
            <v>89318474.35999988</v>
          </cell>
          <cell r="EC39">
            <v>2.1753285128548212</v>
          </cell>
          <cell r="EN39">
            <v>2.4095909012463064E-2</v>
          </cell>
        </row>
        <row r="40">
          <cell r="B40">
            <v>12600</v>
          </cell>
          <cell r="C40" t="str">
            <v>Insurance Department</v>
          </cell>
          <cell r="D40">
            <v>1.2011297539877978E-3</v>
          </cell>
          <cell r="E40">
            <v>2078234.5406224977</v>
          </cell>
          <cell r="F40">
            <v>1620447.1321510128</v>
          </cell>
          <cell r="G40">
            <v>-222908</v>
          </cell>
          <cell r="H40">
            <v>-579901.28336146078</v>
          </cell>
          <cell r="I40">
            <v>-23997.40926207641</v>
          </cell>
          <cell r="J40">
            <v>1753739.2045167368</v>
          </cell>
          <cell r="K40">
            <v>0</v>
          </cell>
          <cell r="L40">
            <v>-92144.369164082789</v>
          </cell>
          <cell r="M40">
            <v>16535.967330124637</v>
          </cell>
          <cell r="N40">
            <v>623.36231972458734</v>
          </cell>
          <cell r="O40">
            <v>-281.3165996814821</v>
          </cell>
          <cell r="P40">
            <v>0</v>
          </cell>
          <cell r="Q40">
            <v>0</v>
          </cell>
          <cell r="R40">
            <v>0</v>
          </cell>
          <cell r="S40">
            <v>4550347.8285527946</v>
          </cell>
          <cell r="T40">
            <v>265156.37000000011</v>
          </cell>
          <cell r="U40">
            <v>8768696.022583684</v>
          </cell>
          <cell r="V40">
            <v>66143.869320498547</v>
          </cell>
          <cell r="W40">
            <v>0</v>
          </cell>
          <cell r="X40">
            <v>9099996.2619041819</v>
          </cell>
          <cell r="Y40">
            <v>1379695</v>
          </cell>
          <cell r="Z40">
            <v>0</v>
          </cell>
          <cell r="AA40">
            <v>0</v>
          </cell>
          <cell r="AB40">
            <v>119987.04631038204</v>
          </cell>
          <cell r="AC40">
            <v>1499682.046310382</v>
          </cell>
          <cell r="AD40" t="str">
            <v>N/A</v>
          </cell>
          <cell r="AE40">
            <v>1523370</v>
          </cell>
          <cell r="AF40">
            <v>1523370</v>
          </cell>
          <cell r="AG40">
            <v>1523370</v>
          </cell>
          <cell r="AH40">
            <v>1523370</v>
          </cell>
          <cell r="AI40">
            <v>1506834</v>
          </cell>
          <cell r="AJ40">
            <v>0</v>
          </cell>
          <cell r="AK40">
            <v>7600314</v>
          </cell>
          <cell r="AL40">
            <v>41478482</v>
          </cell>
          <cell r="AM40">
            <v>4550347.8285527946</v>
          </cell>
          <cell r="AN40">
            <v>-1375917.37</v>
          </cell>
          <cell r="AO40">
            <v>8714852.8455938008</v>
          </cell>
          <cell r="AP40">
            <v>0</v>
          </cell>
          <cell r="AQ40">
            <v>-1114538.6299999999</v>
          </cell>
          <cell r="AR40">
            <v>0</v>
          </cell>
          <cell r="AS40">
            <v>0</v>
          </cell>
          <cell r="AT40">
            <v>52253226.6741466</v>
          </cell>
          <cell r="AU40">
            <v>1.2510666990705065E-3</v>
          </cell>
          <cell r="AV40">
            <v>0</v>
          </cell>
          <cell r="AW40">
            <v>0</v>
          </cell>
          <cell r="AY40">
            <v>0</v>
          </cell>
          <cell r="AZ40">
            <v>0</v>
          </cell>
          <cell r="BA40">
            <v>0</v>
          </cell>
          <cell r="BB40">
            <v>0</v>
          </cell>
          <cell r="BC40">
            <v>0</v>
          </cell>
          <cell r="BD40">
            <v>0</v>
          </cell>
          <cell r="BE40">
            <v>0</v>
          </cell>
          <cell r="BF40">
            <v>0</v>
          </cell>
          <cell r="BG40">
            <v>0</v>
          </cell>
          <cell r="BH40">
            <v>0</v>
          </cell>
          <cell r="BJ40">
            <v>0</v>
          </cell>
          <cell r="BL40">
            <v>0</v>
          </cell>
          <cell r="BM40">
            <v>0</v>
          </cell>
          <cell r="BN40">
            <v>0</v>
          </cell>
          <cell r="BO40">
            <v>0</v>
          </cell>
          <cell r="BQ40">
            <v>0</v>
          </cell>
          <cell r="BR40">
            <v>0</v>
          </cell>
          <cell r="BS40">
            <v>0</v>
          </cell>
          <cell r="BT40">
            <v>0</v>
          </cell>
          <cell r="CB40">
            <v>0</v>
          </cell>
          <cell r="CC40">
            <v>0</v>
          </cell>
          <cell r="CD40">
            <v>0</v>
          </cell>
          <cell r="CE40">
            <v>0</v>
          </cell>
          <cell r="CF40">
            <v>0</v>
          </cell>
          <cell r="CI40">
            <v>0</v>
          </cell>
          <cell r="CJ40">
            <v>0</v>
          </cell>
          <cell r="CK40">
            <v>0</v>
          </cell>
          <cell r="CV40">
            <v>1.2011297539877978E-3</v>
          </cell>
          <cell r="DG40">
            <v>52253227</v>
          </cell>
          <cell r="DR40">
            <v>23967770.510000024</v>
          </cell>
          <cell r="EC40">
            <v>2.1801454990650253</v>
          </cell>
          <cell r="EN40">
            <v>2.4095909012463064E-2</v>
          </cell>
        </row>
        <row r="41">
          <cell r="B41">
            <v>12700</v>
          </cell>
          <cell r="C41" t="str">
            <v>Labor Department</v>
          </cell>
          <cell r="D41">
            <v>9.5007738500502809E-4</v>
          </cell>
          <cell r="E41">
            <v>1643855.4046524828</v>
          </cell>
          <cell r="F41">
            <v>1281751.7580773972</v>
          </cell>
          <cell r="G41">
            <v>-307990</v>
          </cell>
          <cell r="H41">
            <v>-458694.06950243079</v>
          </cell>
          <cell r="I41">
            <v>-18981.626059061571</v>
          </cell>
          <cell r="J41">
            <v>1387183.9839752952</v>
          </cell>
          <cell r="K41">
            <v>0</v>
          </cell>
          <cell r="L41">
            <v>-72884.949363463267</v>
          </cell>
          <cell r="M41">
            <v>13079.726438691645</v>
          </cell>
          <cell r="N41">
            <v>493.07116126990945</v>
          </cell>
          <cell r="O41">
            <v>-222.51762434202763</v>
          </cell>
          <cell r="P41">
            <v>0</v>
          </cell>
          <cell r="Q41">
            <v>0</v>
          </cell>
          <cell r="R41">
            <v>0</v>
          </cell>
          <cell r="S41">
            <v>3467590.7817558399</v>
          </cell>
          <cell r="T41">
            <v>169012.27000000002</v>
          </cell>
          <cell r="U41">
            <v>6935919.9198764758</v>
          </cell>
          <cell r="V41">
            <v>52318.90575476658</v>
          </cell>
          <cell r="W41">
            <v>0</v>
          </cell>
          <cell r="X41">
            <v>7157251.0956312427</v>
          </cell>
          <cell r="Y41">
            <v>1708960</v>
          </cell>
          <cell r="Z41">
            <v>0</v>
          </cell>
          <cell r="AA41">
            <v>0</v>
          </cell>
          <cell r="AB41">
            <v>94908.130295307841</v>
          </cell>
          <cell r="AC41">
            <v>1803868.1302953078</v>
          </cell>
          <cell r="AD41" t="str">
            <v>N/A</v>
          </cell>
          <cell r="AE41">
            <v>1073292</v>
          </cell>
          <cell r="AF41">
            <v>1073293</v>
          </cell>
          <cell r="AG41">
            <v>1073293</v>
          </cell>
          <cell r="AH41">
            <v>1073293</v>
          </cell>
          <cell r="AI41">
            <v>1060213</v>
          </cell>
          <cell r="AJ41">
            <v>0</v>
          </cell>
          <cell r="AK41">
            <v>5353384</v>
          </cell>
          <cell r="AL41">
            <v>33550086</v>
          </cell>
          <cell r="AM41">
            <v>3467590.7817558399</v>
          </cell>
          <cell r="AN41">
            <v>-1039464.27</v>
          </cell>
          <cell r="AO41">
            <v>6893330.6953359349</v>
          </cell>
          <cell r="AP41">
            <v>0</v>
          </cell>
          <cell r="AQ41">
            <v>-1539947.73</v>
          </cell>
          <cell r="AR41">
            <v>0</v>
          </cell>
          <cell r="AS41">
            <v>0</v>
          </cell>
          <cell r="AT41">
            <v>41331595.477091774</v>
          </cell>
          <cell r="AU41">
            <v>1.0119318006587533E-3</v>
          </cell>
          <cell r="AV41">
            <v>0</v>
          </cell>
          <cell r="AW41">
            <v>0</v>
          </cell>
          <cell r="AY41">
            <v>0</v>
          </cell>
          <cell r="AZ41">
            <v>0</v>
          </cell>
          <cell r="BA41">
            <v>0</v>
          </cell>
          <cell r="BB41">
            <v>0</v>
          </cell>
          <cell r="BC41">
            <v>0</v>
          </cell>
          <cell r="BD41">
            <v>0</v>
          </cell>
          <cell r="BE41">
            <v>0</v>
          </cell>
          <cell r="BF41">
            <v>0</v>
          </cell>
          <cell r="BG41">
            <v>0</v>
          </cell>
          <cell r="BH41">
            <v>0</v>
          </cell>
          <cell r="BJ41">
            <v>0</v>
          </cell>
          <cell r="BL41">
            <v>0</v>
          </cell>
          <cell r="BM41">
            <v>0</v>
          </cell>
          <cell r="BN41">
            <v>0</v>
          </cell>
          <cell r="BO41">
            <v>0</v>
          </cell>
          <cell r="BQ41">
            <v>0</v>
          </cell>
          <cell r="BR41">
            <v>0</v>
          </cell>
          <cell r="BS41">
            <v>0</v>
          </cell>
          <cell r="BT41">
            <v>0</v>
          </cell>
          <cell r="CB41">
            <v>0</v>
          </cell>
          <cell r="CC41">
            <v>0</v>
          </cell>
          <cell r="CD41">
            <v>0</v>
          </cell>
          <cell r="CE41">
            <v>0</v>
          </cell>
          <cell r="CF41">
            <v>0</v>
          </cell>
          <cell r="CI41">
            <v>0</v>
          </cell>
          <cell r="CJ41">
            <v>0</v>
          </cell>
          <cell r="CK41">
            <v>0</v>
          </cell>
          <cell r="CV41">
            <v>9.5007738500502809E-4</v>
          </cell>
          <cell r="DG41">
            <v>41331596</v>
          </cell>
          <cell r="DR41">
            <v>18256095.459999993</v>
          </cell>
          <cell r="EC41">
            <v>2.2639888189979924</v>
          </cell>
          <cell r="EN41">
            <v>2.4095909012463064E-2</v>
          </cell>
        </row>
        <row r="42">
          <cell r="B42">
            <v>13500</v>
          </cell>
          <cell r="C42" t="str">
            <v>Revenue Department</v>
          </cell>
          <cell r="D42">
            <v>3.5355190976060834E-3</v>
          </cell>
          <cell r="E42">
            <v>6117272.4123109942</v>
          </cell>
          <cell r="F42">
            <v>4769777.5892737694</v>
          </cell>
          <cell r="G42">
            <v>325106</v>
          </cell>
          <cell r="H42">
            <v>-1706936.3698999251</v>
          </cell>
          <cell r="I42">
            <v>-70636.247630580445</v>
          </cell>
          <cell r="J42">
            <v>5162122.1014664946</v>
          </cell>
          <cell r="K42">
            <v>0</v>
          </cell>
          <cell r="L42">
            <v>-271226.46478024835</v>
          </cell>
          <cell r="M42">
            <v>48673.532646198895</v>
          </cell>
          <cell r="N42">
            <v>1834.8637012756051</v>
          </cell>
          <cell r="O42">
            <v>-828.05392785032075</v>
          </cell>
          <cell r="P42">
            <v>0</v>
          </cell>
          <cell r="Q42">
            <v>0</v>
          </cell>
          <cell r="R42">
            <v>0</v>
          </cell>
          <cell r="S42">
            <v>14375159.363160131</v>
          </cell>
          <cell r="T42">
            <v>1625534.4100000001</v>
          </cell>
          <cell r="U42">
            <v>25810610.50733247</v>
          </cell>
          <cell r="V42">
            <v>194694.13058479558</v>
          </cell>
          <cell r="W42">
            <v>0</v>
          </cell>
          <cell r="X42">
            <v>27630839.047917265</v>
          </cell>
          <cell r="Y42">
            <v>0</v>
          </cell>
          <cell r="Z42">
            <v>0</v>
          </cell>
          <cell r="AA42">
            <v>0</v>
          </cell>
          <cell r="AB42">
            <v>353181.23815290222</v>
          </cell>
          <cell r="AC42">
            <v>353181.23815290222</v>
          </cell>
          <cell r="AD42" t="str">
            <v>N/A</v>
          </cell>
          <cell r="AE42">
            <v>5465265</v>
          </cell>
          <cell r="AF42">
            <v>5465267</v>
          </cell>
          <cell r="AG42">
            <v>5465267</v>
          </cell>
          <cell r="AH42">
            <v>5465267</v>
          </cell>
          <cell r="AI42">
            <v>5416594</v>
          </cell>
          <cell r="AJ42">
            <v>0</v>
          </cell>
          <cell r="AK42">
            <v>27277660</v>
          </cell>
          <cell r="AL42">
            <v>115899152</v>
          </cell>
          <cell r="AM42">
            <v>14375159.363160131</v>
          </cell>
          <cell r="AN42">
            <v>-3744870.41</v>
          </cell>
          <cell r="AO42">
            <v>25652123.399764366</v>
          </cell>
          <cell r="AP42">
            <v>0</v>
          </cell>
          <cell r="AQ42">
            <v>1625534.4100000001</v>
          </cell>
          <cell r="AR42">
            <v>0</v>
          </cell>
          <cell r="AS42">
            <v>0</v>
          </cell>
          <cell r="AT42">
            <v>153807098.76292449</v>
          </cell>
          <cell r="AU42">
            <v>3.4957298644101818E-3</v>
          </cell>
          <cell r="AV42">
            <v>0</v>
          </cell>
          <cell r="AW42">
            <v>0</v>
          </cell>
          <cell r="AY42">
            <v>0</v>
          </cell>
          <cell r="AZ42">
            <v>0</v>
          </cell>
          <cell r="BA42">
            <v>0</v>
          </cell>
          <cell r="BB42">
            <v>0</v>
          </cell>
          <cell r="BC42">
            <v>0</v>
          </cell>
          <cell r="BD42">
            <v>0</v>
          </cell>
          <cell r="BE42">
            <v>0</v>
          </cell>
          <cell r="BF42">
            <v>0</v>
          </cell>
          <cell r="BG42">
            <v>0</v>
          </cell>
          <cell r="BH42">
            <v>0</v>
          </cell>
          <cell r="BJ42">
            <v>0</v>
          </cell>
          <cell r="BL42">
            <v>0</v>
          </cell>
          <cell r="BM42">
            <v>0</v>
          </cell>
          <cell r="BN42">
            <v>0</v>
          </cell>
          <cell r="BO42">
            <v>0</v>
          </cell>
          <cell r="BQ42">
            <v>0</v>
          </cell>
          <cell r="BR42">
            <v>0</v>
          </cell>
          <cell r="BS42">
            <v>0</v>
          </cell>
          <cell r="BT42">
            <v>0</v>
          </cell>
          <cell r="CB42">
            <v>0</v>
          </cell>
          <cell r="CC42">
            <v>0</v>
          </cell>
          <cell r="CD42">
            <v>0</v>
          </cell>
          <cell r="CE42">
            <v>0</v>
          </cell>
          <cell r="CF42">
            <v>0</v>
          </cell>
          <cell r="CI42">
            <v>0</v>
          </cell>
          <cell r="CJ42">
            <v>0</v>
          </cell>
          <cell r="CK42">
            <v>0</v>
          </cell>
          <cell r="CV42">
            <v>3.5355190976060834E-3</v>
          </cell>
          <cell r="DG42">
            <v>153807098</v>
          </cell>
          <cell r="DR42">
            <v>62437210.360000014</v>
          </cell>
          <cell r="EC42">
            <v>2.4633883723052352</v>
          </cell>
          <cell r="EN42">
            <v>2.4095909012463064E-2</v>
          </cell>
        </row>
        <row r="43">
          <cell r="B43">
            <v>13700</v>
          </cell>
          <cell r="C43" t="str">
            <v>Secretary Of State</v>
          </cell>
          <cell r="D43">
            <v>4.2865948792620732E-4</v>
          </cell>
          <cell r="E43">
            <v>741680.86421647889</v>
          </cell>
          <cell r="F43">
            <v>578305.57903771731</v>
          </cell>
          <cell r="G43">
            <v>-114678</v>
          </cell>
          <cell r="H43">
            <v>-206955.31548375878</v>
          </cell>
          <cell r="I43">
            <v>-8564.2014375923955</v>
          </cell>
          <cell r="J43">
            <v>625874.88726209314</v>
          </cell>
          <cell r="K43">
            <v>0</v>
          </cell>
          <cell r="L43">
            <v>-32884.505583199803</v>
          </cell>
          <cell r="M43">
            <v>5901.3601690927135</v>
          </cell>
          <cell r="N43">
            <v>222.46570104394308</v>
          </cell>
          <cell r="O43">
            <v>-100.39633866719701</v>
          </cell>
          <cell r="P43">
            <v>0</v>
          </cell>
          <cell r="Q43">
            <v>0</v>
          </cell>
          <cell r="R43">
            <v>0</v>
          </cell>
          <cell r="S43">
            <v>1588802.7375432074</v>
          </cell>
          <cell r="T43">
            <v>68708.860000000102</v>
          </cell>
          <cell r="U43">
            <v>3129374.4363104659</v>
          </cell>
          <cell r="V43">
            <v>23605.440676370854</v>
          </cell>
          <cell r="W43">
            <v>0</v>
          </cell>
          <cell r="X43">
            <v>3221688.7369868364</v>
          </cell>
          <cell r="Y43">
            <v>642100</v>
          </cell>
          <cell r="Z43">
            <v>0</v>
          </cell>
          <cell r="AA43">
            <v>0</v>
          </cell>
          <cell r="AB43">
            <v>42821.007187961979</v>
          </cell>
          <cell r="AC43">
            <v>684921.00718796195</v>
          </cell>
          <cell r="AD43" t="str">
            <v>N/A</v>
          </cell>
          <cell r="AE43">
            <v>508534</v>
          </cell>
          <cell r="AF43">
            <v>508534</v>
          </cell>
          <cell r="AG43">
            <v>508534</v>
          </cell>
          <cell r="AH43">
            <v>508534</v>
          </cell>
          <cell r="AI43">
            <v>502633</v>
          </cell>
          <cell r="AJ43">
            <v>0</v>
          </cell>
          <cell r="AK43">
            <v>2536769</v>
          </cell>
          <cell r="AL43">
            <v>14982508</v>
          </cell>
          <cell r="AM43">
            <v>1588802.7375432074</v>
          </cell>
          <cell r="AN43">
            <v>-459933.8600000001</v>
          </cell>
          <cell r="AO43">
            <v>3110158.8697988749</v>
          </cell>
          <cell r="AP43">
            <v>0</v>
          </cell>
          <cell r="AQ43">
            <v>-573391.1399999999</v>
          </cell>
          <cell r="AR43">
            <v>0</v>
          </cell>
          <cell r="AS43">
            <v>0</v>
          </cell>
          <cell r="AT43">
            <v>18648144.607342083</v>
          </cell>
          <cell r="AU43">
            <v>4.5189978481555571E-4</v>
          </cell>
          <cell r="AV43">
            <v>0</v>
          </cell>
          <cell r="AW43">
            <v>0</v>
          </cell>
          <cell r="AY43">
            <v>0</v>
          </cell>
          <cell r="AZ43">
            <v>0</v>
          </cell>
          <cell r="BA43">
            <v>0</v>
          </cell>
          <cell r="BB43">
            <v>0</v>
          </cell>
          <cell r="BC43">
            <v>0</v>
          </cell>
          <cell r="BD43">
            <v>0</v>
          </cell>
          <cell r="BE43">
            <v>0</v>
          </cell>
          <cell r="BF43">
            <v>0</v>
          </cell>
          <cell r="BG43">
            <v>0</v>
          </cell>
          <cell r="BH43">
            <v>0</v>
          </cell>
          <cell r="BJ43">
            <v>0</v>
          </cell>
          <cell r="BL43">
            <v>0</v>
          </cell>
          <cell r="BM43">
            <v>0</v>
          </cell>
          <cell r="BN43">
            <v>0</v>
          </cell>
          <cell r="BO43">
            <v>0</v>
          </cell>
          <cell r="BQ43">
            <v>0</v>
          </cell>
          <cell r="BR43">
            <v>0</v>
          </cell>
          <cell r="BS43">
            <v>0</v>
          </cell>
          <cell r="BT43">
            <v>0</v>
          </cell>
          <cell r="CB43">
            <v>0</v>
          </cell>
          <cell r="CC43">
            <v>0</v>
          </cell>
          <cell r="CD43">
            <v>0</v>
          </cell>
          <cell r="CE43">
            <v>0</v>
          </cell>
          <cell r="CF43">
            <v>0</v>
          </cell>
          <cell r="CI43">
            <v>0</v>
          </cell>
          <cell r="CJ43">
            <v>0</v>
          </cell>
          <cell r="CK43">
            <v>0</v>
          </cell>
          <cell r="CV43">
            <v>4.2865948792620732E-4</v>
          </cell>
          <cell r="DG43">
            <v>18648145</v>
          </cell>
          <cell r="DR43">
            <v>8062460.2200000007</v>
          </cell>
          <cell r="EC43">
            <v>2.3129596290894936</v>
          </cell>
          <cell r="EN43">
            <v>2.4095909012463064E-2</v>
          </cell>
        </row>
        <row r="44">
          <cell r="B44">
            <v>14300</v>
          </cell>
          <cell r="C44" t="str">
            <v>State Treasurer</v>
          </cell>
          <cell r="D44">
            <v>1.2204841199810437E-3</v>
          </cell>
          <cell r="E44">
            <v>2111722.1066289777</v>
          </cell>
          <cell r="F44">
            <v>1646558.1553474918</v>
          </cell>
          <cell r="G44">
            <v>202646</v>
          </cell>
          <cell r="H44">
            <v>-589245.50420093955</v>
          </cell>
          <cell r="I44">
            <v>-24384.090751071191</v>
          </cell>
          <cell r="J44">
            <v>1781998.025271306</v>
          </cell>
          <cell r="K44">
            <v>0</v>
          </cell>
          <cell r="L44">
            <v>-93629.134518614635</v>
          </cell>
          <cell r="M44">
            <v>16802.419112454591</v>
          </cell>
          <cell r="N44">
            <v>633.40684858776206</v>
          </cell>
          <cell r="O44">
            <v>-285.84958574076023</v>
          </cell>
          <cell r="P44">
            <v>0</v>
          </cell>
          <cell r="Q44">
            <v>0</v>
          </cell>
          <cell r="R44">
            <v>0</v>
          </cell>
          <cell r="S44">
            <v>5052815.534152451</v>
          </cell>
          <cell r="T44">
            <v>1013227.0161748636</v>
          </cell>
          <cell r="U44">
            <v>8909990.1263565309</v>
          </cell>
          <cell r="V44">
            <v>67209.676449818362</v>
          </cell>
          <cell r="W44">
            <v>0</v>
          </cell>
          <cell r="X44">
            <v>9990426.8189812135</v>
          </cell>
          <cell r="Y44">
            <v>0</v>
          </cell>
          <cell r="Z44">
            <v>0</v>
          </cell>
          <cell r="AA44">
            <v>0</v>
          </cell>
          <cell r="AB44">
            <v>121920.45375535595</v>
          </cell>
          <cell r="AC44">
            <v>121920.45375535595</v>
          </cell>
          <cell r="AD44" t="str">
            <v>N/A</v>
          </cell>
          <cell r="AE44">
            <v>1977062</v>
          </cell>
          <cell r="AF44">
            <v>1977062</v>
          </cell>
          <cell r="AG44">
            <v>1977062</v>
          </cell>
          <cell r="AH44">
            <v>1977062</v>
          </cell>
          <cell r="AI44">
            <v>1960260</v>
          </cell>
          <cell r="AJ44">
            <v>0</v>
          </cell>
          <cell r="AK44">
            <v>9868508</v>
          </cell>
          <cell r="AL44">
            <v>39406661</v>
          </cell>
          <cell r="AM44">
            <v>5052815.534152451</v>
          </cell>
          <cell r="AN44">
            <v>-1232776.0161748636</v>
          </cell>
          <cell r="AO44">
            <v>8855279.3490509931</v>
          </cell>
          <cell r="AP44">
            <v>0</v>
          </cell>
          <cell r="AQ44">
            <v>1013227.0161748636</v>
          </cell>
          <cell r="AR44">
            <v>0</v>
          </cell>
          <cell r="AS44">
            <v>0</v>
          </cell>
          <cell r="AT44">
            <v>53095206.883203439</v>
          </cell>
          <cell r="AU44">
            <v>1.1885767916154681E-3</v>
          </cell>
          <cell r="AV44">
            <v>0</v>
          </cell>
          <cell r="AW44">
            <v>0</v>
          </cell>
          <cell r="AY44">
            <v>0</v>
          </cell>
          <cell r="AZ44">
            <v>0</v>
          </cell>
          <cell r="BA44">
            <v>0</v>
          </cell>
          <cell r="BB44">
            <v>0</v>
          </cell>
          <cell r="BC44">
            <v>0</v>
          </cell>
          <cell r="BD44">
            <v>0</v>
          </cell>
          <cell r="BE44">
            <v>0</v>
          </cell>
          <cell r="BF44">
            <v>0</v>
          </cell>
          <cell r="BG44">
            <v>0</v>
          </cell>
          <cell r="BH44">
            <v>0</v>
          </cell>
          <cell r="BJ44">
            <v>0</v>
          </cell>
          <cell r="BL44">
            <v>0</v>
          </cell>
          <cell r="BM44">
            <v>0</v>
          </cell>
          <cell r="BN44">
            <v>0</v>
          </cell>
          <cell r="BO44">
            <v>0</v>
          </cell>
          <cell r="BQ44">
            <v>0</v>
          </cell>
          <cell r="BR44">
            <v>0</v>
          </cell>
          <cell r="BS44">
            <v>0</v>
          </cell>
          <cell r="BT44">
            <v>0</v>
          </cell>
          <cell r="CB44">
            <v>0</v>
          </cell>
          <cell r="CC44">
            <v>0</v>
          </cell>
          <cell r="CD44">
            <v>0</v>
          </cell>
          <cell r="CE44">
            <v>0</v>
          </cell>
          <cell r="CF44">
            <v>0</v>
          </cell>
          <cell r="CI44">
            <v>0</v>
          </cell>
          <cell r="CJ44">
            <v>0</v>
          </cell>
          <cell r="CK44">
            <v>0</v>
          </cell>
          <cell r="CV44">
            <v>1.2204841199810437E-3</v>
          </cell>
          <cell r="DG44">
            <v>53095208</v>
          </cell>
          <cell r="DR44">
            <v>20301876.740000028</v>
          </cell>
          <cell r="EC44">
            <v>2.6152857038772428</v>
          </cell>
          <cell r="EN44">
            <v>2.4095909012463064E-2</v>
          </cell>
        </row>
        <row r="45">
          <cell r="B45">
            <v>18400</v>
          </cell>
          <cell r="C45" t="str">
            <v>Department Of Agriculture</v>
          </cell>
          <cell r="D45">
            <v>4.6750079910963301E-3</v>
          </cell>
          <cell r="E45">
            <v>8088853.8915349273</v>
          </cell>
          <cell r="F45">
            <v>6307064.8835430276</v>
          </cell>
          <cell r="G45">
            <v>-734136</v>
          </cell>
          <cell r="H45">
            <v>-2257077.6593961455</v>
          </cell>
          <cell r="I45">
            <v>-93402.13219541643</v>
          </cell>
          <cell r="J45">
            <v>6825861.0430675894</v>
          </cell>
          <cell r="K45">
            <v>0</v>
          </cell>
          <cell r="L45">
            <v>-358642.0707225221</v>
          </cell>
          <cell r="M45">
            <v>64360.889531028857</v>
          </cell>
          <cell r="N45">
            <v>2426.2356472191732</v>
          </cell>
          <cell r="O45">
            <v>-1094.9336215946714</v>
          </cell>
          <cell r="P45">
            <v>0</v>
          </cell>
          <cell r="Q45">
            <v>0</v>
          </cell>
          <cell r="R45">
            <v>0</v>
          </cell>
          <cell r="S45">
            <v>17844214.147388116</v>
          </cell>
          <cell r="T45">
            <v>600717.85000000056</v>
          </cell>
          <cell r="U45">
            <v>34129305.215337947</v>
          </cell>
          <cell r="V45">
            <v>257443.55812411543</v>
          </cell>
          <cell r="W45">
            <v>0</v>
          </cell>
          <cell r="X45">
            <v>34987466.623462066</v>
          </cell>
          <cell r="Y45">
            <v>4271401</v>
          </cell>
          <cell r="Z45">
            <v>0</v>
          </cell>
          <cell r="AA45">
            <v>0</v>
          </cell>
          <cell r="AB45">
            <v>467010.66097708209</v>
          </cell>
          <cell r="AC45">
            <v>4738411.6609770823</v>
          </cell>
          <cell r="AD45" t="str">
            <v>N/A</v>
          </cell>
          <cell r="AE45">
            <v>6062684</v>
          </cell>
          <cell r="AF45">
            <v>6062683</v>
          </cell>
          <cell r="AG45">
            <v>6062683</v>
          </cell>
          <cell r="AH45">
            <v>6062683</v>
          </cell>
          <cell r="AI45">
            <v>5998322</v>
          </cell>
          <cell r="AJ45">
            <v>0</v>
          </cell>
          <cell r="AK45">
            <v>30249055</v>
          </cell>
          <cell r="AL45">
            <v>160123201</v>
          </cell>
          <cell r="AM45">
            <v>17844214.147388116</v>
          </cell>
          <cell r="AN45">
            <v>-4837731.8500000006</v>
          </cell>
          <cell r="AO45">
            <v>33919738.112484984</v>
          </cell>
          <cell r="AP45">
            <v>0</v>
          </cell>
          <cell r="AQ45">
            <v>-3670683.1499999994</v>
          </cell>
          <cell r="AR45">
            <v>0</v>
          </cell>
          <cell r="AS45">
            <v>0</v>
          </cell>
          <cell r="AT45">
            <v>203378738.25987309</v>
          </cell>
          <cell r="AU45">
            <v>4.8296078684201488E-3</v>
          </cell>
          <cell r="AV45">
            <v>0</v>
          </cell>
          <cell r="AW45">
            <v>0</v>
          </cell>
          <cell r="AY45">
            <v>0</v>
          </cell>
          <cell r="AZ45">
            <v>0</v>
          </cell>
          <cell r="BA45">
            <v>0</v>
          </cell>
          <cell r="BB45">
            <v>0</v>
          </cell>
          <cell r="BC45">
            <v>0</v>
          </cell>
          <cell r="BD45">
            <v>0</v>
          </cell>
          <cell r="BE45">
            <v>0</v>
          </cell>
          <cell r="BF45">
            <v>0</v>
          </cell>
          <cell r="BG45">
            <v>0</v>
          </cell>
          <cell r="BH45">
            <v>0</v>
          </cell>
          <cell r="BJ45">
            <v>0</v>
          </cell>
          <cell r="BL45">
            <v>0</v>
          </cell>
          <cell r="BM45">
            <v>0</v>
          </cell>
          <cell r="BN45">
            <v>0</v>
          </cell>
          <cell r="BO45">
            <v>0</v>
          </cell>
          <cell r="BQ45">
            <v>0</v>
          </cell>
          <cell r="BR45">
            <v>0</v>
          </cell>
          <cell r="BS45">
            <v>0</v>
          </cell>
          <cell r="BT45">
            <v>0</v>
          </cell>
          <cell r="CB45">
            <v>0</v>
          </cell>
          <cell r="CC45">
            <v>0</v>
          </cell>
          <cell r="CD45">
            <v>0</v>
          </cell>
          <cell r="CE45">
            <v>0</v>
          </cell>
          <cell r="CF45">
            <v>0</v>
          </cell>
          <cell r="CI45">
            <v>0</v>
          </cell>
          <cell r="CJ45">
            <v>0</v>
          </cell>
          <cell r="CK45">
            <v>0</v>
          </cell>
          <cell r="CV45">
            <v>4.6750079910963301E-3</v>
          </cell>
          <cell r="DG45">
            <v>203378738</v>
          </cell>
          <cell r="DR45">
            <v>83685513.720000148</v>
          </cell>
          <cell r="EC45">
            <v>2.4302741174592821</v>
          </cell>
          <cell r="EN45">
            <v>2.4095909012463064E-2</v>
          </cell>
        </row>
        <row r="46">
          <cell r="B46">
            <v>18600</v>
          </cell>
          <cell r="C46" t="str">
            <v>Barber Examiners, State Board Of</v>
          </cell>
          <cell r="D46">
            <v>1.9691337141991118E-5</v>
          </cell>
          <cell r="E46">
            <v>34070.604665034698</v>
          </cell>
          <cell r="F46">
            <v>26565.631809569164</v>
          </cell>
          <cell r="G46">
            <v>23894</v>
          </cell>
          <cell r="H46">
            <v>-9506.9093425021056</v>
          </cell>
          <cell r="I46">
            <v>-393.41384621023002</v>
          </cell>
          <cell r="J46">
            <v>28750.82381450789</v>
          </cell>
          <cell r="K46">
            <v>0</v>
          </cell>
          <cell r="L46">
            <v>-1510.6160120686491</v>
          </cell>
          <cell r="M46">
            <v>271.09086806431975</v>
          </cell>
          <cell r="N46">
            <v>10.21941014995055</v>
          </cell>
          <cell r="O46">
            <v>-4.6119080720257397</v>
          </cell>
          <cell r="P46">
            <v>0</v>
          </cell>
          <cell r="Q46">
            <v>0</v>
          </cell>
          <cell r="R46">
            <v>0</v>
          </cell>
          <cell r="S46">
            <v>102146.81945847301</v>
          </cell>
          <cell r="T46">
            <v>119466.67</v>
          </cell>
          <cell r="U46">
            <v>143754.11907253944</v>
          </cell>
          <cell r="V46">
            <v>1084.363472257279</v>
          </cell>
          <cell r="W46">
            <v>0</v>
          </cell>
          <cell r="X46">
            <v>264305.1525447967</v>
          </cell>
          <cell r="Y46">
            <v>0</v>
          </cell>
          <cell r="Z46">
            <v>0</v>
          </cell>
          <cell r="AA46">
            <v>0</v>
          </cell>
          <cell r="AB46">
            <v>1967.0692310511499</v>
          </cell>
          <cell r="AC46">
            <v>1967.0692310511499</v>
          </cell>
          <cell r="AD46" t="str">
            <v>N/A</v>
          </cell>
          <cell r="AE46">
            <v>52522</v>
          </cell>
          <cell r="AF46">
            <v>52523</v>
          </cell>
          <cell r="AG46">
            <v>52523</v>
          </cell>
          <cell r="AH46">
            <v>52523</v>
          </cell>
          <cell r="AI46">
            <v>52251</v>
          </cell>
          <cell r="AJ46">
            <v>0</v>
          </cell>
          <cell r="AK46">
            <v>262342</v>
          </cell>
          <cell r="AL46">
            <v>511259</v>
          </cell>
          <cell r="AM46">
            <v>102146.81945847301</v>
          </cell>
          <cell r="AN46">
            <v>-19103.669999999998</v>
          </cell>
          <cell r="AO46">
            <v>142871.41331374558</v>
          </cell>
          <cell r="AP46">
            <v>0</v>
          </cell>
          <cell r="AQ46">
            <v>119466.67</v>
          </cell>
          <cell r="AR46">
            <v>0</v>
          </cell>
          <cell r="AS46">
            <v>0</v>
          </cell>
          <cell r="AT46">
            <v>856640.23277221865</v>
          </cell>
          <cell r="AU46">
            <v>1.5420518466349688E-5</v>
          </cell>
          <cell r="AV46">
            <v>0</v>
          </cell>
          <cell r="AW46">
            <v>0</v>
          </cell>
          <cell r="AY46">
            <v>0</v>
          </cell>
          <cell r="AZ46">
            <v>0</v>
          </cell>
          <cell r="BA46">
            <v>0</v>
          </cell>
          <cell r="BB46">
            <v>0</v>
          </cell>
          <cell r="BC46">
            <v>0</v>
          </cell>
          <cell r="BD46">
            <v>0</v>
          </cell>
          <cell r="BE46">
            <v>0</v>
          </cell>
          <cell r="BF46">
            <v>0</v>
          </cell>
          <cell r="BG46">
            <v>0</v>
          </cell>
          <cell r="BH46">
            <v>0</v>
          </cell>
          <cell r="BJ46">
            <v>0</v>
          </cell>
          <cell r="BL46">
            <v>0</v>
          </cell>
          <cell r="BM46">
            <v>0</v>
          </cell>
          <cell r="BN46">
            <v>0</v>
          </cell>
          <cell r="BO46">
            <v>0</v>
          </cell>
          <cell r="BQ46">
            <v>0</v>
          </cell>
          <cell r="BR46">
            <v>0</v>
          </cell>
          <cell r="BS46">
            <v>0</v>
          </cell>
          <cell r="BT46">
            <v>0</v>
          </cell>
          <cell r="CB46">
            <v>0</v>
          </cell>
          <cell r="CC46">
            <v>0</v>
          </cell>
          <cell r="CD46">
            <v>0</v>
          </cell>
          <cell r="CE46">
            <v>0</v>
          </cell>
          <cell r="CF46">
            <v>0</v>
          </cell>
          <cell r="CI46">
            <v>0</v>
          </cell>
          <cell r="CJ46">
            <v>0</v>
          </cell>
          <cell r="CK46">
            <v>0</v>
          </cell>
          <cell r="CV46">
            <v>1.9691337141991118E-5</v>
          </cell>
          <cell r="DG46">
            <v>856640</v>
          </cell>
          <cell r="DR46">
            <v>393697.74</v>
          </cell>
          <cell r="EC46">
            <v>2.1758824422004555</v>
          </cell>
          <cell r="EN46">
            <v>2.4095909012463064E-2</v>
          </cell>
        </row>
        <row r="47">
          <cell r="B47">
            <v>18690</v>
          </cell>
          <cell r="C47" t="str">
            <v>N.C. Real Estate Commission</v>
          </cell>
          <cell r="D47">
            <v>4.1545758327428627E-6</v>
          </cell>
          <cell r="E47">
            <v>7188.3849089374971</v>
          </cell>
          <cell r="F47">
            <v>5604.9485670641961</v>
          </cell>
          <cell r="G47">
            <v>-23110</v>
          </cell>
          <cell r="H47">
            <v>-2005.814816618531</v>
          </cell>
          <cell r="I47">
            <v>-83.004401679050588</v>
          </cell>
          <cell r="J47">
            <v>6065.9911985603403</v>
          </cell>
          <cell r="K47">
            <v>0</v>
          </cell>
          <cell r="L47">
            <v>-318.71724764244254</v>
          </cell>
          <cell r="M47">
            <v>57.196093937957052</v>
          </cell>
          <cell r="N47">
            <v>2.1561417656768911</v>
          </cell>
          <cell r="O47">
            <v>-0.97304320578670589</v>
          </cell>
          <cell r="P47">
            <v>0</v>
          </cell>
          <cell r="Q47">
            <v>0</v>
          </cell>
          <cell r="R47">
            <v>0</v>
          </cell>
          <cell r="S47">
            <v>-6599.8325988801444</v>
          </cell>
          <cell r="T47">
            <v>5892.84</v>
          </cell>
          <cell r="U47">
            <v>30329.955992801701</v>
          </cell>
          <cell r="V47">
            <v>228.78437575182821</v>
          </cell>
          <cell r="W47">
            <v>0</v>
          </cell>
          <cell r="X47">
            <v>36451.580368553528</v>
          </cell>
          <cell r="Y47">
            <v>121439</v>
          </cell>
          <cell r="Z47">
            <v>0</v>
          </cell>
          <cell r="AA47">
            <v>0</v>
          </cell>
          <cell r="AB47">
            <v>415.02200839525295</v>
          </cell>
          <cell r="AC47">
            <v>121854.02200839526</v>
          </cell>
          <cell r="AD47" t="str">
            <v>N/A</v>
          </cell>
          <cell r="AE47">
            <v>-17069</v>
          </cell>
          <cell r="AF47">
            <v>-17070</v>
          </cell>
          <cell r="AG47">
            <v>-17070</v>
          </cell>
          <cell r="AH47">
            <v>-17070</v>
          </cell>
          <cell r="AI47">
            <v>-17127</v>
          </cell>
          <cell r="AJ47">
            <v>0</v>
          </cell>
          <cell r="AK47">
            <v>-85406</v>
          </cell>
          <cell r="AL47">
            <v>283470</v>
          </cell>
          <cell r="AM47">
            <v>-6599.8325988801444</v>
          </cell>
          <cell r="AN47">
            <v>-10729.84</v>
          </cell>
          <cell r="AO47">
            <v>30143.718360158276</v>
          </cell>
          <cell r="AP47">
            <v>0</v>
          </cell>
          <cell r="AQ47">
            <v>-115546.16</v>
          </cell>
          <cell r="AR47">
            <v>0</v>
          </cell>
          <cell r="AS47">
            <v>0</v>
          </cell>
          <cell r="AT47">
            <v>180737.88576127807</v>
          </cell>
          <cell r="AU47">
            <v>8.5499599598058693E-6</v>
          </cell>
          <cell r="AV47">
            <v>0</v>
          </cell>
          <cell r="AW47">
            <v>0</v>
          </cell>
          <cell r="AY47">
            <v>0</v>
          </cell>
          <cell r="AZ47">
            <v>0</v>
          </cell>
          <cell r="BA47">
            <v>0</v>
          </cell>
          <cell r="BB47">
            <v>0</v>
          </cell>
          <cell r="BC47">
            <v>0</v>
          </cell>
          <cell r="BD47">
            <v>0</v>
          </cell>
          <cell r="BE47">
            <v>0</v>
          </cell>
          <cell r="BF47">
            <v>0</v>
          </cell>
          <cell r="BG47">
            <v>0</v>
          </cell>
          <cell r="BH47">
            <v>0</v>
          </cell>
          <cell r="BJ47">
            <v>0</v>
          </cell>
          <cell r="BL47">
            <v>0</v>
          </cell>
          <cell r="BM47">
            <v>0</v>
          </cell>
          <cell r="BN47">
            <v>0</v>
          </cell>
          <cell r="BO47">
            <v>0</v>
          </cell>
          <cell r="BQ47">
            <v>0</v>
          </cell>
          <cell r="BR47">
            <v>0</v>
          </cell>
          <cell r="BS47">
            <v>0</v>
          </cell>
          <cell r="BT47">
            <v>0</v>
          </cell>
          <cell r="CB47">
            <v>0</v>
          </cell>
          <cell r="CC47">
            <v>0</v>
          </cell>
          <cell r="CD47">
            <v>0</v>
          </cell>
          <cell r="CE47">
            <v>0</v>
          </cell>
          <cell r="CF47">
            <v>0</v>
          </cell>
          <cell r="CI47">
            <v>0</v>
          </cell>
          <cell r="CJ47">
            <v>0</v>
          </cell>
          <cell r="CK47">
            <v>0</v>
          </cell>
          <cell r="CV47">
            <v>4.1545758327428627E-6</v>
          </cell>
          <cell r="DG47">
            <v>180738</v>
          </cell>
          <cell r="DR47">
            <v>188638.13</v>
          </cell>
          <cell r="EC47">
            <v>0.95812018492761775</v>
          </cell>
          <cell r="EN47">
            <v>2.4095909012463064E-2</v>
          </cell>
        </row>
        <row r="48">
          <cell r="B48">
            <v>18740</v>
          </cell>
          <cell r="C48" t="str">
            <v>N.C. Auctioneers Licensing Board</v>
          </cell>
          <cell r="D48">
            <v>5.945790166111434E-6</v>
          </cell>
          <cell r="E48">
            <v>10287.603361320023</v>
          </cell>
          <cell r="F48">
            <v>8021.4802697701271</v>
          </cell>
          <cell r="G48">
            <v>2040</v>
          </cell>
          <cell r="H48">
            <v>-2870.6068902868938</v>
          </cell>
          <cell r="I48">
            <v>-118.79112937539875</v>
          </cell>
          <cell r="J48">
            <v>8681.2979875991259</v>
          </cell>
          <cell r="K48">
            <v>0</v>
          </cell>
          <cell r="L48">
            <v>-456.12980797402753</v>
          </cell>
          <cell r="M48">
            <v>81.855762553688123</v>
          </cell>
          <cell r="N48">
            <v>3.085746180408512</v>
          </cell>
          <cell r="O48">
            <v>-1.3925635148049589</v>
          </cell>
          <cell r="P48">
            <v>0</v>
          </cell>
          <cell r="Q48">
            <v>0</v>
          </cell>
          <cell r="R48">
            <v>0</v>
          </cell>
          <cell r="S48">
            <v>25668.402736272248</v>
          </cell>
          <cell r="T48">
            <v>10203.32</v>
          </cell>
          <cell r="U48">
            <v>43406.489937995633</v>
          </cell>
          <cell r="V48">
            <v>327.42305021475249</v>
          </cell>
          <cell r="W48">
            <v>0</v>
          </cell>
          <cell r="X48">
            <v>53937.232988210388</v>
          </cell>
          <cell r="Y48">
            <v>0</v>
          </cell>
          <cell r="Z48">
            <v>0</v>
          </cell>
          <cell r="AA48">
            <v>0</v>
          </cell>
          <cell r="AB48">
            <v>593.95564687699368</v>
          </cell>
          <cell r="AC48">
            <v>593.95564687699368</v>
          </cell>
          <cell r="AD48" t="str">
            <v>N/A</v>
          </cell>
          <cell r="AE48">
            <v>10684</v>
          </cell>
          <cell r="AF48">
            <v>10685</v>
          </cell>
          <cell r="AG48">
            <v>10685</v>
          </cell>
          <cell r="AH48">
            <v>10685</v>
          </cell>
          <cell r="AI48">
            <v>10604</v>
          </cell>
          <cell r="AJ48">
            <v>0</v>
          </cell>
          <cell r="AK48">
            <v>53343</v>
          </cell>
          <cell r="AL48">
            <v>185471</v>
          </cell>
          <cell r="AM48">
            <v>25668.402736272248</v>
          </cell>
          <cell r="AN48">
            <v>-5820.32</v>
          </cell>
          <cell r="AO48">
            <v>43139.957341333393</v>
          </cell>
          <cell r="AP48">
            <v>0</v>
          </cell>
          <cell r="AQ48">
            <v>10203.32</v>
          </cell>
          <cell r="AR48">
            <v>0</v>
          </cell>
          <cell r="AS48">
            <v>0</v>
          </cell>
          <cell r="AT48">
            <v>258662.36007760564</v>
          </cell>
          <cell r="AU48">
            <v>5.5941431899487805E-6</v>
          </cell>
          <cell r="AV48">
            <v>0</v>
          </cell>
          <cell r="AW48">
            <v>0</v>
          </cell>
          <cell r="AY48">
            <v>0</v>
          </cell>
          <cell r="AZ48">
            <v>0</v>
          </cell>
          <cell r="BA48">
            <v>0</v>
          </cell>
          <cell r="BB48">
            <v>0</v>
          </cell>
          <cell r="BC48">
            <v>0</v>
          </cell>
          <cell r="BD48">
            <v>0</v>
          </cell>
          <cell r="BE48">
            <v>0</v>
          </cell>
          <cell r="BF48">
            <v>0</v>
          </cell>
          <cell r="BG48">
            <v>0</v>
          </cell>
          <cell r="BH48">
            <v>0</v>
          </cell>
          <cell r="BJ48">
            <v>0</v>
          </cell>
          <cell r="BL48">
            <v>0</v>
          </cell>
          <cell r="BM48">
            <v>0</v>
          </cell>
          <cell r="BN48">
            <v>0</v>
          </cell>
          <cell r="BO48">
            <v>0</v>
          </cell>
          <cell r="BQ48">
            <v>0</v>
          </cell>
          <cell r="BR48">
            <v>0</v>
          </cell>
          <cell r="BS48">
            <v>0</v>
          </cell>
          <cell r="BT48">
            <v>0</v>
          </cell>
          <cell r="CB48">
            <v>0</v>
          </cell>
          <cell r="CC48">
            <v>0</v>
          </cell>
          <cell r="CD48">
            <v>0</v>
          </cell>
          <cell r="CE48">
            <v>0</v>
          </cell>
          <cell r="CF48">
            <v>0</v>
          </cell>
          <cell r="CI48">
            <v>0</v>
          </cell>
          <cell r="CJ48">
            <v>0</v>
          </cell>
          <cell r="CK48">
            <v>0</v>
          </cell>
          <cell r="CV48">
            <v>5.945790166111434E-6</v>
          </cell>
          <cell r="DG48">
            <v>258662</v>
          </cell>
          <cell r="DR48">
            <v>108964.61</v>
          </cell>
          <cell r="EC48">
            <v>2.3738165997198539</v>
          </cell>
          <cell r="EN48">
            <v>2.4095909012463064E-2</v>
          </cell>
        </row>
        <row r="49">
          <cell r="B49">
            <v>18780</v>
          </cell>
          <cell r="C49" t="str">
            <v>N.C. State Board Of Examiners Of Practicing Psychol</v>
          </cell>
          <cell r="D49">
            <v>1.1937855927205944E-5</v>
          </cell>
          <cell r="E49">
            <v>20655.274291994974</v>
          </cell>
          <cell r="F49">
            <v>16105.391059581863</v>
          </cell>
          <cell r="G49">
            <v>2335</v>
          </cell>
          <cell r="H49">
            <v>-5763.555477488635</v>
          </cell>
          <cell r="I49">
            <v>-238.50680032340284</v>
          </cell>
          <cell r="J49">
            <v>17430.161802174665</v>
          </cell>
          <cell r="K49">
            <v>0</v>
          </cell>
          <cell r="L49">
            <v>-915.80963666251273</v>
          </cell>
          <cell r="M49">
            <v>164.34860176315109</v>
          </cell>
          <cell r="N49">
            <v>6.1955084691013411</v>
          </cell>
          <cell r="O49">
            <v>-2.795965236710904</v>
          </cell>
          <cell r="P49">
            <v>0</v>
          </cell>
          <cell r="Q49">
            <v>0</v>
          </cell>
          <cell r="R49">
            <v>0</v>
          </cell>
          <cell r="S49">
            <v>49775.703384272492</v>
          </cell>
          <cell r="T49">
            <v>11674.73</v>
          </cell>
          <cell r="U49">
            <v>87150.809010873316</v>
          </cell>
          <cell r="V49">
            <v>657.39440705260438</v>
          </cell>
          <cell r="W49">
            <v>0</v>
          </cell>
          <cell r="X49">
            <v>99482.933417925917</v>
          </cell>
          <cell r="Y49">
            <v>0</v>
          </cell>
          <cell r="Z49">
            <v>0</v>
          </cell>
          <cell r="AA49">
            <v>0</v>
          </cell>
          <cell r="AB49">
            <v>1192.5340016170142</v>
          </cell>
          <cell r="AC49">
            <v>1192.5340016170142</v>
          </cell>
          <cell r="AD49" t="str">
            <v>N/A</v>
          </cell>
          <cell r="AE49">
            <v>19691</v>
          </cell>
          <cell r="AF49">
            <v>19691</v>
          </cell>
          <cell r="AG49">
            <v>19691</v>
          </cell>
          <cell r="AH49">
            <v>19691</v>
          </cell>
          <cell r="AI49">
            <v>19527</v>
          </cell>
          <cell r="AJ49">
            <v>0</v>
          </cell>
          <cell r="AK49">
            <v>98291</v>
          </cell>
          <cell r="AL49">
            <v>385335</v>
          </cell>
          <cell r="AM49">
            <v>49775.703384272492</v>
          </cell>
          <cell r="AN49">
            <v>-14063.73</v>
          </cell>
          <cell r="AO49">
            <v>86615.669416308912</v>
          </cell>
          <cell r="AP49">
            <v>0</v>
          </cell>
          <cell r="AQ49">
            <v>11674.73</v>
          </cell>
          <cell r="AR49">
            <v>0</v>
          </cell>
          <cell r="AS49">
            <v>0</v>
          </cell>
          <cell r="AT49">
            <v>519337.37280058145</v>
          </cell>
          <cell r="AU49">
            <v>1.1622413513214321E-5</v>
          </cell>
          <cell r="AV49">
            <v>0</v>
          </cell>
          <cell r="AW49">
            <v>0</v>
          </cell>
          <cell r="AY49">
            <v>0</v>
          </cell>
          <cell r="AZ49">
            <v>0</v>
          </cell>
          <cell r="BA49">
            <v>0</v>
          </cell>
          <cell r="BB49">
            <v>0</v>
          </cell>
          <cell r="BC49">
            <v>0</v>
          </cell>
          <cell r="BD49">
            <v>0</v>
          </cell>
          <cell r="BE49">
            <v>0</v>
          </cell>
          <cell r="BF49">
            <v>0</v>
          </cell>
          <cell r="BG49">
            <v>0</v>
          </cell>
          <cell r="BH49">
            <v>0</v>
          </cell>
          <cell r="BJ49">
            <v>0</v>
          </cell>
          <cell r="BL49">
            <v>0</v>
          </cell>
          <cell r="BM49">
            <v>0</v>
          </cell>
          <cell r="BN49">
            <v>0</v>
          </cell>
          <cell r="BO49">
            <v>0</v>
          </cell>
          <cell r="BQ49">
            <v>0</v>
          </cell>
          <cell r="BR49">
            <v>0</v>
          </cell>
          <cell r="BS49">
            <v>0</v>
          </cell>
          <cell r="BT49">
            <v>0</v>
          </cell>
          <cell r="CB49">
            <v>0</v>
          </cell>
          <cell r="CC49">
            <v>0</v>
          </cell>
          <cell r="CD49">
            <v>0</v>
          </cell>
          <cell r="CE49">
            <v>0</v>
          </cell>
          <cell r="CF49">
            <v>0</v>
          </cell>
          <cell r="CI49">
            <v>0</v>
          </cell>
          <cell r="CJ49">
            <v>0</v>
          </cell>
          <cell r="CK49">
            <v>0</v>
          </cell>
          <cell r="CV49">
            <v>1.1937855927205944E-5</v>
          </cell>
          <cell r="DG49">
            <v>519337</v>
          </cell>
          <cell r="DR49">
            <v>230054.08000000002</v>
          </cell>
          <cell r="EC49">
            <v>2.2574561598733651</v>
          </cell>
          <cell r="EN49">
            <v>2.4095909012463064E-2</v>
          </cell>
        </row>
        <row r="50">
          <cell r="B50">
            <v>19005</v>
          </cell>
          <cell r="C50" t="str">
            <v>Community Colleges Administration</v>
          </cell>
          <cell r="D50">
            <v>6.4281408440031401E-4</v>
          </cell>
          <cell r="E50">
            <v>1112218.2503297888</v>
          </cell>
          <cell r="F50">
            <v>867222.07664447709</v>
          </cell>
          <cell r="G50">
            <v>-274343</v>
          </cell>
          <cell r="H50">
            <v>-310348.4126248291</v>
          </cell>
          <cell r="I50">
            <v>-12842.802879178342</v>
          </cell>
          <cell r="J50">
            <v>938556.60246995569</v>
          </cell>
          <cell r="K50">
            <v>0</v>
          </cell>
          <cell r="L50">
            <v>-49313.321978914311</v>
          </cell>
          <cell r="M50">
            <v>8849.6289961155671</v>
          </cell>
          <cell r="N50">
            <v>333.60765352207494</v>
          </cell>
          <cell r="O50">
            <v>-150.55348670739755</v>
          </cell>
          <cell r="P50">
            <v>0</v>
          </cell>
          <cell r="Q50">
            <v>0</v>
          </cell>
          <cell r="R50">
            <v>0</v>
          </cell>
          <cell r="S50">
            <v>2280182.0751242298</v>
          </cell>
          <cell r="T50">
            <v>130785.18000000005</v>
          </cell>
          <cell r="U50">
            <v>4692783.0123497788</v>
          </cell>
          <cell r="V50">
            <v>35398.515984462269</v>
          </cell>
          <cell r="W50">
            <v>0</v>
          </cell>
          <cell r="X50">
            <v>4858966.7083342411</v>
          </cell>
          <cell r="Y50">
            <v>1502500</v>
          </cell>
          <cell r="Z50">
            <v>0</v>
          </cell>
          <cell r="AA50">
            <v>0</v>
          </cell>
          <cell r="AB50">
            <v>64214.014395891703</v>
          </cell>
          <cell r="AC50">
            <v>1566714.0143958917</v>
          </cell>
          <cell r="AD50" t="str">
            <v>N/A</v>
          </cell>
          <cell r="AE50">
            <v>660220</v>
          </cell>
          <cell r="AF50">
            <v>660220</v>
          </cell>
          <cell r="AG50">
            <v>660220</v>
          </cell>
          <cell r="AH50">
            <v>660220</v>
          </cell>
          <cell r="AI50">
            <v>651371</v>
          </cell>
          <cell r="AJ50">
            <v>0</v>
          </cell>
          <cell r="AK50">
            <v>3292251</v>
          </cell>
          <cell r="AL50">
            <v>23115175</v>
          </cell>
          <cell r="AM50">
            <v>2280182.0751242298</v>
          </cell>
          <cell r="AN50">
            <v>-723012.18</v>
          </cell>
          <cell r="AO50">
            <v>4663967.5139383497</v>
          </cell>
          <cell r="AP50">
            <v>0</v>
          </cell>
          <cell r="AQ50">
            <v>-1371714.8199999998</v>
          </cell>
          <cell r="AR50">
            <v>0</v>
          </cell>
          <cell r="AS50">
            <v>0</v>
          </cell>
          <cell r="AT50">
            <v>27964597.589062579</v>
          </cell>
          <cell r="AU50">
            <v>6.9719585232990724E-4</v>
          </cell>
          <cell r="AV50">
            <v>0</v>
          </cell>
          <cell r="AW50">
            <v>0</v>
          </cell>
          <cell r="AY50">
            <v>0</v>
          </cell>
          <cell r="AZ50">
            <v>0</v>
          </cell>
          <cell r="BA50">
            <v>0</v>
          </cell>
          <cell r="BB50">
            <v>0</v>
          </cell>
          <cell r="BC50">
            <v>0</v>
          </cell>
          <cell r="BD50">
            <v>0</v>
          </cell>
          <cell r="BE50">
            <v>0</v>
          </cell>
          <cell r="BF50">
            <v>0</v>
          </cell>
          <cell r="BG50">
            <v>0</v>
          </cell>
          <cell r="BH50">
            <v>0</v>
          </cell>
          <cell r="BJ50">
            <v>0</v>
          </cell>
          <cell r="BL50">
            <v>0</v>
          </cell>
          <cell r="BM50">
            <v>0</v>
          </cell>
          <cell r="BN50">
            <v>0</v>
          </cell>
          <cell r="BO50">
            <v>0</v>
          </cell>
          <cell r="BQ50">
            <v>0</v>
          </cell>
          <cell r="BR50">
            <v>0</v>
          </cell>
          <cell r="BS50">
            <v>0</v>
          </cell>
          <cell r="BT50">
            <v>0</v>
          </cell>
          <cell r="CB50">
            <v>0</v>
          </cell>
          <cell r="CC50">
            <v>0</v>
          </cell>
          <cell r="CD50">
            <v>0</v>
          </cell>
          <cell r="CE50">
            <v>0</v>
          </cell>
          <cell r="CF50">
            <v>0</v>
          </cell>
          <cell r="CI50">
            <v>0</v>
          </cell>
          <cell r="CJ50">
            <v>0</v>
          </cell>
          <cell r="CK50">
            <v>0</v>
          </cell>
          <cell r="CV50">
            <v>6.4281408440031401E-4</v>
          </cell>
          <cell r="DG50">
            <v>27964598</v>
          </cell>
          <cell r="DR50">
            <v>13017121.449999999</v>
          </cell>
          <cell r="EC50">
            <v>2.1482935461126855</v>
          </cell>
          <cell r="EN50">
            <v>2.4095909012463064E-2</v>
          </cell>
        </row>
        <row r="51">
          <cell r="B51">
            <v>19100</v>
          </cell>
          <cell r="C51" t="str">
            <v>Department Of Public Safety</v>
          </cell>
          <cell r="D51">
            <v>5.7082667354736695E-2</v>
          </cell>
          <cell r="E51">
            <v>98766324.432158917</v>
          </cell>
          <cell r="F51">
            <v>77010368.199948043</v>
          </cell>
          <cell r="G51">
            <v>-5472021</v>
          </cell>
          <cell r="H51">
            <v>-27559314.009836327</v>
          </cell>
          <cell r="I51">
            <v>-1140456.4125854643</v>
          </cell>
          <cell r="J51">
            <v>83344960.280957654</v>
          </cell>
          <cell r="K51">
            <v>0</v>
          </cell>
          <cell r="L51">
            <v>-4379082.5730047068</v>
          </cell>
          <cell r="M51">
            <v>785857.74714218534</v>
          </cell>
          <cell r="N51">
            <v>29624.762703761251</v>
          </cell>
          <cell r="O51">
            <v>-13369.331521152881</v>
          </cell>
          <cell r="P51">
            <v>0</v>
          </cell>
          <cell r="Q51">
            <v>0</v>
          </cell>
          <cell r="R51">
            <v>0</v>
          </cell>
          <cell r="S51">
            <v>221372892.09596294</v>
          </cell>
          <cell r="T51">
            <v>4557742.7799999937</v>
          </cell>
          <cell r="U51">
            <v>416724801.40478826</v>
          </cell>
          <cell r="V51">
            <v>3143430.9885687414</v>
          </cell>
          <cell r="W51">
            <v>0</v>
          </cell>
          <cell r="X51">
            <v>424425975.17335695</v>
          </cell>
          <cell r="Y51">
            <v>31917847</v>
          </cell>
          <cell r="Z51">
            <v>0</v>
          </cell>
          <cell r="AA51">
            <v>0</v>
          </cell>
          <cell r="AB51">
            <v>5702282.0629273206</v>
          </cell>
          <cell r="AC51">
            <v>37620129.062927321</v>
          </cell>
          <cell r="AD51" t="str">
            <v>N/A</v>
          </cell>
          <cell r="AE51">
            <v>77518342</v>
          </cell>
          <cell r="AF51">
            <v>77518340</v>
          </cell>
          <cell r="AG51">
            <v>77518340</v>
          </cell>
          <cell r="AH51">
            <v>77518340</v>
          </cell>
          <cell r="AI51">
            <v>76732482</v>
          </cell>
          <cell r="AJ51">
            <v>0</v>
          </cell>
          <cell r="AK51">
            <v>386805844</v>
          </cell>
          <cell r="AL51">
            <v>1930848318</v>
          </cell>
          <cell r="AM51">
            <v>221372892.09596294</v>
          </cell>
          <cell r="AN51">
            <v>-55737001.779999994</v>
          </cell>
          <cell r="AO51">
            <v>414165950.33042967</v>
          </cell>
          <cell r="AP51">
            <v>0</v>
          </cell>
          <cell r="AQ51">
            <v>-27360104.220000006</v>
          </cell>
          <cell r="AR51">
            <v>0</v>
          </cell>
          <cell r="AS51">
            <v>0</v>
          </cell>
          <cell r="AT51">
            <v>2483290054.426393</v>
          </cell>
          <cell r="AU51">
            <v>5.8237907973333843E-2</v>
          </cell>
          <cell r="AV51">
            <v>0</v>
          </cell>
          <cell r="AW51">
            <v>0</v>
          </cell>
          <cell r="AY51">
            <v>0</v>
          </cell>
          <cell r="AZ51">
            <v>0</v>
          </cell>
          <cell r="BA51">
            <v>0</v>
          </cell>
          <cell r="BB51">
            <v>0</v>
          </cell>
          <cell r="BC51">
            <v>0</v>
          </cell>
          <cell r="BD51">
            <v>0</v>
          </cell>
          <cell r="BE51">
            <v>0</v>
          </cell>
          <cell r="BF51">
            <v>0</v>
          </cell>
          <cell r="BG51">
            <v>0</v>
          </cell>
          <cell r="BH51">
            <v>0</v>
          </cell>
          <cell r="BJ51">
            <v>0</v>
          </cell>
          <cell r="BL51">
            <v>0</v>
          </cell>
          <cell r="BM51">
            <v>0</v>
          </cell>
          <cell r="BN51">
            <v>0</v>
          </cell>
          <cell r="BO51">
            <v>0</v>
          </cell>
          <cell r="BQ51">
            <v>0</v>
          </cell>
          <cell r="BR51">
            <v>0</v>
          </cell>
          <cell r="BS51">
            <v>0</v>
          </cell>
          <cell r="BT51">
            <v>0</v>
          </cell>
          <cell r="CB51">
            <v>0</v>
          </cell>
          <cell r="CC51">
            <v>0</v>
          </cell>
          <cell r="CD51">
            <v>0</v>
          </cell>
          <cell r="CE51">
            <v>0</v>
          </cell>
          <cell r="CF51">
            <v>0</v>
          </cell>
          <cell r="CI51">
            <v>0</v>
          </cell>
          <cell r="CJ51">
            <v>0</v>
          </cell>
          <cell r="CK51">
            <v>0</v>
          </cell>
          <cell r="CV51">
            <v>5.7082667354736695E-2</v>
          </cell>
          <cell r="DG51">
            <v>2483290054</v>
          </cell>
          <cell r="DR51">
            <v>943822179.58999956</v>
          </cell>
          <cell r="EC51">
            <v>2.6310994885485228</v>
          </cell>
          <cell r="EN51">
            <v>2.4095909012463064E-2</v>
          </cell>
        </row>
        <row r="52">
          <cell r="B52">
            <v>20100</v>
          </cell>
          <cell r="C52" t="str">
            <v>Appalachian State University</v>
          </cell>
          <cell r="D52">
            <v>1.0802526962423729E-2</v>
          </cell>
          <cell r="E52">
            <v>18690890.459402353</v>
          </cell>
          <cell r="F52">
            <v>14573715.935457006</v>
          </cell>
          <cell r="G52">
            <v>1438048</v>
          </cell>
          <cell r="H52">
            <v>-5215422.5871586753</v>
          </cell>
          <cell r="I52">
            <v>-215824.02710551026</v>
          </cell>
          <cell r="J52">
            <v>15772496.667370087</v>
          </cell>
          <cell r="K52">
            <v>0</v>
          </cell>
          <cell r="L52">
            <v>-828713.1586123727</v>
          </cell>
          <cell r="M52">
            <v>148718.51466535561</v>
          </cell>
          <cell r="N52">
            <v>5606.2954429586671</v>
          </cell>
          <cell r="O52">
            <v>-2530.0598398692614</v>
          </cell>
          <cell r="P52">
            <v>0</v>
          </cell>
          <cell r="Q52">
            <v>0</v>
          </cell>
          <cell r="R52">
            <v>0</v>
          </cell>
          <cell r="S52">
            <v>44366986.039621338</v>
          </cell>
          <cell r="T52">
            <v>7516559</v>
          </cell>
          <cell r="U52">
            <v>78862483.336850435</v>
          </cell>
          <cell r="V52">
            <v>594874.05866142246</v>
          </cell>
          <cell r="W52">
            <v>0</v>
          </cell>
          <cell r="X52">
            <v>86973916.395511851</v>
          </cell>
          <cell r="Y52">
            <v>326319.65000000037</v>
          </cell>
          <cell r="Z52">
            <v>0</v>
          </cell>
          <cell r="AA52">
            <v>0</v>
          </cell>
          <cell r="AB52">
            <v>1079120.1355275512</v>
          </cell>
          <cell r="AC52">
            <v>1405439.7855275515</v>
          </cell>
          <cell r="AD52" t="str">
            <v>N/A</v>
          </cell>
          <cell r="AE52">
            <v>17143439</v>
          </cell>
          <cell r="AF52">
            <v>17143439</v>
          </cell>
          <cell r="AG52">
            <v>17143439</v>
          </cell>
          <cell r="AH52">
            <v>17143439</v>
          </cell>
          <cell r="AI52">
            <v>16994721</v>
          </cell>
          <cell r="AJ52">
            <v>0</v>
          </cell>
          <cell r="AK52">
            <v>85568477</v>
          </cell>
          <cell r="AL52">
            <v>349132435</v>
          </cell>
          <cell r="AM52">
            <v>44366986.039621338</v>
          </cell>
          <cell r="AN52">
            <v>-9121256.3499999996</v>
          </cell>
          <cell r="AO52">
            <v>78378237.259984314</v>
          </cell>
          <cell r="AP52">
            <v>0</v>
          </cell>
          <cell r="AQ52">
            <v>7190239.3499999996</v>
          </cell>
          <cell r="AR52">
            <v>0</v>
          </cell>
          <cell r="AS52">
            <v>0</v>
          </cell>
          <cell r="AT52">
            <v>469946641.29960567</v>
          </cell>
          <cell r="AU52">
            <v>1.0530471214041338E-2</v>
          </cell>
          <cell r="AV52">
            <v>0</v>
          </cell>
          <cell r="AW52">
            <v>0</v>
          </cell>
          <cell r="AY52">
            <v>0</v>
          </cell>
          <cell r="AZ52">
            <v>0</v>
          </cell>
          <cell r="BA52">
            <v>0</v>
          </cell>
          <cell r="BB52">
            <v>0</v>
          </cell>
          <cell r="BC52">
            <v>0</v>
          </cell>
          <cell r="BD52">
            <v>0</v>
          </cell>
          <cell r="BE52">
            <v>0</v>
          </cell>
          <cell r="BF52">
            <v>0</v>
          </cell>
          <cell r="BG52">
            <v>0</v>
          </cell>
          <cell r="BH52">
            <v>0</v>
          </cell>
          <cell r="BJ52">
            <v>0</v>
          </cell>
          <cell r="BL52">
            <v>0</v>
          </cell>
          <cell r="BM52">
            <v>0</v>
          </cell>
          <cell r="BN52">
            <v>0</v>
          </cell>
          <cell r="BO52">
            <v>0</v>
          </cell>
          <cell r="BQ52">
            <v>0</v>
          </cell>
          <cell r="BR52">
            <v>0</v>
          </cell>
          <cell r="BS52">
            <v>0</v>
          </cell>
          <cell r="BT52">
            <v>0</v>
          </cell>
          <cell r="CB52">
            <v>0</v>
          </cell>
          <cell r="CC52">
            <v>0</v>
          </cell>
          <cell r="CD52">
            <v>0</v>
          </cell>
          <cell r="CE52">
            <v>0</v>
          </cell>
          <cell r="CF52">
            <v>0</v>
          </cell>
          <cell r="CI52">
            <v>0</v>
          </cell>
          <cell r="CJ52">
            <v>0</v>
          </cell>
          <cell r="CK52">
            <v>0</v>
          </cell>
          <cell r="CV52">
            <v>1.0802526962423729E-2</v>
          </cell>
          <cell r="DG52">
            <v>469946641</v>
          </cell>
          <cell r="DR52">
            <v>159125172.04999989</v>
          </cell>
          <cell r="EC52">
            <v>2.953314267916924</v>
          </cell>
          <cell r="EN52">
            <v>2.4095909012463064E-2</v>
          </cell>
        </row>
        <row r="53">
          <cell r="B53">
            <v>20200</v>
          </cell>
          <cell r="C53" t="str">
            <v>N.C. School Of The Arts</v>
          </cell>
          <cell r="D53">
            <v>1.3983940762772422E-3</v>
          </cell>
          <cell r="E53">
            <v>2419547.8141080006</v>
          </cell>
          <cell r="F53">
            <v>1886576.9189358056</v>
          </cell>
          <cell r="G53">
            <v>358945</v>
          </cell>
          <cell r="H53">
            <v>-675139.81465026259</v>
          </cell>
          <cell r="I53">
            <v>-27938.559382676976</v>
          </cell>
          <cell r="J53">
            <v>2041759.8571588476</v>
          </cell>
          <cell r="K53">
            <v>0</v>
          </cell>
          <cell r="L53">
            <v>-107277.45239309574</v>
          </cell>
          <cell r="M53">
            <v>19251.707555481309</v>
          </cell>
          <cell r="N53">
            <v>725.73855770636317</v>
          </cell>
          <cell r="O53">
            <v>-327.51787660489288</v>
          </cell>
          <cell r="P53">
            <v>0</v>
          </cell>
          <cell r="Q53">
            <v>0</v>
          </cell>
          <cell r="R53">
            <v>0</v>
          </cell>
          <cell r="S53">
            <v>5916123.6920132022</v>
          </cell>
          <cell r="T53">
            <v>1794720.25</v>
          </cell>
          <cell r="U53">
            <v>10208799.285794238</v>
          </cell>
          <cell r="V53">
            <v>77006.830221925236</v>
          </cell>
          <cell r="W53">
            <v>0</v>
          </cell>
          <cell r="X53">
            <v>12080526.366016163</v>
          </cell>
          <cell r="Y53">
            <v>0</v>
          </cell>
          <cell r="Z53">
            <v>0</v>
          </cell>
          <cell r="AA53">
            <v>0</v>
          </cell>
          <cell r="AB53">
            <v>139692.79691338487</v>
          </cell>
          <cell r="AC53">
            <v>139692.79691338487</v>
          </cell>
          <cell r="AD53" t="str">
            <v>N/A</v>
          </cell>
          <cell r="AE53">
            <v>2392017</v>
          </cell>
          <cell r="AF53">
            <v>2392018</v>
          </cell>
          <cell r="AG53">
            <v>2392018</v>
          </cell>
          <cell r="AH53">
            <v>2392018</v>
          </cell>
          <cell r="AI53">
            <v>2372766</v>
          </cell>
          <cell r="AJ53">
            <v>0</v>
          </cell>
          <cell r="AK53">
            <v>11940837</v>
          </cell>
          <cell r="AL53">
            <v>44290031</v>
          </cell>
          <cell r="AM53">
            <v>5916123.6920132022</v>
          </cell>
          <cell r="AN53">
            <v>-1312092.25</v>
          </cell>
          <cell r="AO53">
            <v>10146113.319102779</v>
          </cell>
          <cell r="AP53">
            <v>0</v>
          </cell>
          <cell r="AQ53">
            <v>1794720.25</v>
          </cell>
          <cell r="AR53">
            <v>0</v>
          </cell>
          <cell r="AS53">
            <v>0</v>
          </cell>
          <cell r="AT53">
            <v>60834896.011115983</v>
          </cell>
          <cell r="AU53">
            <v>1.3358681499429763E-3</v>
          </cell>
          <cell r="AV53">
            <v>0</v>
          </cell>
          <cell r="AW53">
            <v>0</v>
          </cell>
          <cell r="AY53">
            <v>0</v>
          </cell>
          <cell r="AZ53">
            <v>0</v>
          </cell>
          <cell r="BA53">
            <v>0</v>
          </cell>
          <cell r="BB53">
            <v>0</v>
          </cell>
          <cell r="BC53">
            <v>0</v>
          </cell>
          <cell r="BD53">
            <v>0</v>
          </cell>
          <cell r="BE53">
            <v>0</v>
          </cell>
          <cell r="BF53">
            <v>0</v>
          </cell>
          <cell r="BG53">
            <v>0</v>
          </cell>
          <cell r="BH53">
            <v>0</v>
          </cell>
          <cell r="BJ53">
            <v>0</v>
          </cell>
          <cell r="BL53">
            <v>0</v>
          </cell>
          <cell r="BM53">
            <v>0</v>
          </cell>
          <cell r="BN53">
            <v>0</v>
          </cell>
          <cell r="BO53">
            <v>0</v>
          </cell>
          <cell r="BQ53">
            <v>0</v>
          </cell>
          <cell r="BR53">
            <v>0</v>
          </cell>
          <cell r="BS53">
            <v>0</v>
          </cell>
          <cell r="BT53">
            <v>0</v>
          </cell>
          <cell r="CB53">
            <v>0</v>
          </cell>
          <cell r="CC53">
            <v>0</v>
          </cell>
          <cell r="CD53">
            <v>0</v>
          </cell>
          <cell r="CE53">
            <v>0</v>
          </cell>
          <cell r="CF53">
            <v>0</v>
          </cell>
          <cell r="CI53">
            <v>0</v>
          </cell>
          <cell r="CJ53">
            <v>0</v>
          </cell>
          <cell r="CK53">
            <v>0</v>
          </cell>
          <cell r="CV53">
            <v>1.3983940762772422E-3</v>
          </cell>
          <cell r="DG53">
            <v>60834895</v>
          </cell>
          <cell r="DR53">
            <v>23139714.909999985</v>
          </cell>
          <cell r="EC53">
            <v>2.6290252596720536</v>
          </cell>
          <cell r="EN53">
            <v>2.4095909012463064E-2</v>
          </cell>
        </row>
        <row r="54">
          <cell r="B54">
            <v>20300</v>
          </cell>
          <cell r="C54" t="str">
            <v>East Carolina University</v>
          </cell>
          <cell r="D54">
            <v>2.6136733978348658E-2</v>
          </cell>
          <cell r="E54">
            <v>45222644.058668174</v>
          </cell>
          <cell r="F54">
            <v>35261132.678126357</v>
          </cell>
          <cell r="G54">
            <v>-4821224</v>
          </cell>
          <cell r="H54">
            <v>-12618724.602067815</v>
          </cell>
          <cell r="I54">
            <v>-522186.63301785389</v>
          </cell>
          <cell r="J54">
            <v>38161584.877632126</v>
          </cell>
          <cell r="K54">
            <v>0</v>
          </cell>
          <cell r="L54">
            <v>-2005073.0210025681</v>
          </cell>
          <cell r="M54">
            <v>359824.7214734492</v>
          </cell>
          <cell r="N54">
            <v>13564.442200083386</v>
          </cell>
          <cell r="O54">
            <v>-6121.4844650690393</v>
          </cell>
          <cell r="P54">
            <v>0</v>
          </cell>
          <cell r="Q54">
            <v>0</v>
          </cell>
          <cell r="R54">
            <v>0</v>
          </cell>
          <cell r="S54">
            <v>99045421.037546903</v>
          </cell>
          <cell r="T54">
            <v>0</v>
          </cell>
          <cell r="U54">
            <v>190807924.38816065</v>
          </cell>
          <cell r="V54">
            <v>1439298.8858937968</v>
          </cell>
          <cell r="W54">
            <v>0</v>
          </cell>
          <cell r="X54">
            <v>192247223.27405444</v>
          </cell>
          <cell r="Y54">
            <v>24106114.84</v>
          </cell>
          <cell r="Z54">
            <v>0</v>
          </cell>
          <cell r="AA54">
            <v>0</v>
          </cell>
          <cell r="AB54">
            <v>2610933.1650892692</v>
          </cell>
          <cell r="AC54">
            <v>26717048.005089268</v>
          </cell>
          <cell r="AD54" t="str">
            <v>N/A</v>
          </cell>
          <cell r="AE54">
            <v>33178000</v>
          </cell>
          <cell r="AF54">
            <v>33178000</v>
          </cell>
          <cell r="AG54">
            <v>33178000</v>
          </cell>
          <cell r="AH54">
            <v>33178000</v>
          </cell>
          <cell r="AI54">
            <v>32818175</v>
          </cell>
          <cell r="AJ54">
            <v>0</v>
          </cell>
          <cell r="AK54">
            <v>165530175</v>
          </cell>
          <cell r="AL54">
            <v>893714791</v>
          </cell>
          <cell r="AM54">
            <v>99045421.037546903</v>
          </cell>
          <cell r="AN54">
            <v>-21253621.16</v>
          </cell>
          <cell r="AO54">
            <v>189636290.10896519</v>
          </cell>
          <cell r="AP54">
            <v>0</v>
          </cell>
          <cell r="AQ54">
            <v>-24106114.84</v>
          </cell>
          <cell r="AR54">
            <v>0</v>
          </cell>
          <cell r="AS54">
            <v>0</v>
          </cell>
          <cell r="AT54">
            <v>1137036766.1465123</v>
          </cell>
          <cell r="AU54">
            <v>2.6956068628154396E-2</v>
          </cell>
          <cell r="AV54">
            <v>0</v>
          </cell>
          <cell r="AW54">
            <v>0</v>
          </cell>
          <cell r="AY54">
            <v>0</v>
          </cell>
          <cell r="AZ54">
            <v>0</v>
          </cell>
          <cell r="BA54">
            <v>0</v>
          </cell>
          <cell r="BB54">
            <v>0</v>
          </cell>
          <cell r="BC54">
            <v>0</v>
          </cell>
          <cell r="BD54">
            <v>0</v>
          </cell>
          <cell r="BE54">
            <v>0</v>
          </cell>
          <cell r="BF54">
            <v>0</v>
          </cell>
          <cell r="BG54">
            <v>0</v>
          </cell>
          <cell r="BH54">
            <v>0</v>
          </cell>
          <cell r="BJ54">
            <v>0</v>
          </cell>
          <cell r="BL54">
            <v>0</v>
          </cell>
          <cell r="BM54">
            <v>0</v>
          </cell>
          <cell r="BN54">
            <v>0</v>
          </cell>
          <cell r="BO54">
            <v>0</v>
          </cell>
          <cell r="BQ54">
            <v>0</v>
          </cell>
          <cell r="BR54">
            <v>0</v>
          </cell>
          <cell r="BS54">
            <v>0</v>
          </cell>
          <cell r="BT54">
            <v>0</v>
          </cell>
          <cell r="CB54">
            <v>0</v>
          </cell>
          <cell r="CC54">
            <v>0</v>
          </cell>
          <cell r="CD54">
            <v>0</v>
          </cell>
          <cell r="CE54">
            <v>0</v>
          </cell>
          <cell r="CF54">
            <v>0</v>
          </cell>
          <cell r="CI54">
            <v>0</v>
          </cell>
          <cell r="CJ54">
            <v>0</v>
          </cell>
          <cell r="CK54">
            <v>0</v>
          </cell>
          <cell r="CV54">
            <v>2.6136733978348658E-2</v>
          </cell>
          <cell r="DG54">
            <v>1137036767</v>
          </cell>
          <cell r="DR54">
            <v>384458364.83999896</v>
          </cell>
          <cell r="EC54">
            <v>2.9575029989871688</v>
          </cell>
          <cell r="EN54">
            <v>2.4095909012463064E-2</v>
          </cell>
        </row>
        <row r="55">
          <cell r="B55">
            <v>20400</v>
          </cell>
          <cell r="C55" t="str">
            <v>Elizabeth City State University</v>
          </cell>
          <cell r="D55">
            <v>1.2727069321551963E-3</v>
          </cell>
          <cell r="E55">
            <v>2202079.7484311531</v>
          </cell>
          <cell r="F55">
            <v>1717012.0808617924</v>
          </cell>
          <cell r="G55">
            <v>-1266162</v>
          </cell>
          <cell r="H55">
            <v>-614458.49696878274</v>
          </cell>
          <cell r="I55">
            <v>-25427.451963628762</v>
          </cell>
          <cell r="J55">
            <v>1858247.2337984105</v>
          </cell>
          <cell r="K55">
            <v>0</v>
          </cell>
          <cell r="L55">
            <v>-97635.394514910222</v>
          </cell>
          <cell r="M55">
            <v>17521.371176652476</v>
          </cell>
          <cell r="N55">
            <v>660.5094436499038</v>
          </cell>
          <cell r="O55">
            <v>-298.08069058006851</v>
          </cell>
          <cell r="P55">
            <v>0</v>
          </cell>
          <cell r="Q55">
            <v>0</v>
          </cell>
          <cell r="R55">
            <v>0</v>
          </cell>
          <cell r="S55">
            <v>3791539.5195737565</v>
          </cell>
          <cell r="T55">
            <v>49780.379999999888</v>
          </cell>
          <cell r="U55">
            <v>9291236.1689920519</v>
          </cell>
          <cell r="V55">
            <v>70085.484706609903</v>
          </cell>
          <cell r="W55">
            <v>0</v>
          </cell>
          <cell r="X55">
            <v>9411102.0336986631</v>
          </cell>
          <cell r="Y55">
            <v>6380589</v>
          </cell>
          <cell r="Z55">
            <v>0</v>
          </cell>
          <cell r="AA55">
            <v>0</v>
          </cell>
          <cell r="AB55">
            <v>127137.25981814381</v>
          </cell>
          <cell r="AC55">
            <v>6507726.2598181441</v>
          </cell>
          <cell r="AD55" t="str">
            <v>N/A</v>
          </cell>
          <cell r="AE55">
            <v>584179</v>
          </cell>
          <cell r="AF55">
            <v>584179</v>
          </cell>
          <cell r="AG55">
            <v>584179</v>
          </cell>
          <cell r="AH55">
            <v>584179</v>
          </cell>
          <cell r="AI55">
            <v>566658</v>
          </cell>
          <cell r="AJ55">
            <v>0</v>
          </cell>
          <cell r="AK55">
            <v>2903374</v>
          </cell>
          <cell r="AL55">
            <v>49852660</v>
          </cell>
          <cell r="AM55">
            <v>3791539.5195737565</v>
          </cell>
          <cell r="AN55">
            <v>-1180498.3799999999</v>
          </cell>
          <cell r="AO55">
            <v>9234184.39388052</v>
          </cell>
          <cell r="AP55">
            <v>0</v>
          </cell>
          <cell r="AQ55">
            <v>-6330808.6200000001</v>
          </cell>
          <cell r="AR55">
            <v>0</v>
          </cell>
          <cell r="AS55">
            <v>0</v>
          </cell>
          <cell r="AT55">
            <v>55367076.913454272</v>
          </cell>
          <cell r="AU55">
            <v>1.5036471697692172E-3</v>
          </cell>
          <cell r="AV55">
            <v>0</v>
          </cell>
          <cell r="AW55">
            <v>0</v>
          </cell>
          <cell r="AY55">
            <v>0</v>
          </cell>
          <cell r="AZ55">
            <v>0</v>
          </cell>
          <cell r="BA55">
            <v>0</v>
          </cell>
          <cell r="BB55">
            <v>0</v>
          </cell>
          <cell r="BC55">
            <v>0</v>
          </cell>
          <cell r="BD55">
            <v>0</v>
          </cell>
          <cell r="BE55">
            <v>0</v>
          </cell>
          <cell r="BF55">
            <v>0</v>
          </cell>
          <cell r="BG55">
            <v>0</v>
          </cell>
          <cell r="BH55">
            <v>0</v>
          </cell>
          <cell r="BJ55">
            <v>0</v>
          </cell>
          <cell r="BL55">
            <v>0</v>
          </cell>
          <cell r="BM55">
            <v>0</v>
          </cell>
          <cell r="BN55">
            <v>0</v>
          </cell>
          <cell r="BO55">
            <v>0</v>
          </cell>
          <cell r="BQ55">
            <v>0</v>
          </cell>
          <cell r="BR55">
            <v>0</v>
          </cell>
          <cell r="BS55">
            <v>0</v>
          </cell>
          <cell r="BT55">
            <v>0</v>
          </cell>
          <cell r="CB55">
            <v>0</v>
          </cell>
          <cell r="CC55">
            <v>0</v>
          </cell>
          <cell r="CD55">
            <v>0</v>
          </cell>
          <cell r="CE55">
            <v>0</v>
          </cell>
          <cell r="CF55">
            <v>0</v>
          </cell>
          <cell r="CI55">
            <v>0</v>
          </cell>
          <cell r="CJ55">
            <v>0</v>
          </cell>
          <cell r="CK55">
            <v>0</v>
          </cell>
          <cell r="CV55">
            <v>1.2727069321551963E-3</v>
          </cell>
          <cell r="DG55">
            <v>55367077</v>
          </cell>
          <cell r="DR55">
            <v>21065056.790000014</v>
          </cell>
          <cell r="EC55">
            <v>2.6283848912424395</v>
          </cell>
          <cell r="EN55">
            <v>2.4095909012463064E-2</v>
          </cell>
        </row>
        <row r="56">
          <cell r="B56">
            <v>20600</v>
          </cell>
          <cell r="C56" t="str">
            <v>Fayetteville State University</v>
          </cell>
          <cell r="D56">
            <v>2.8367686811147787E-3</v>
          </cell>
          <cell r="E56">
            <v>4908271.2648451738</v>
          </cell>
          <cell r="F56">
            <v>3827091.6681787176</v>
          </cell>
          <cell r="G56">
            <v>-892139</v>
          </cell>
          <cell r="H56">
            <v>-1369582.089958593</v>
          </cell>
          <cell r="I56">
            <v>-56675.891007228885</v>
          </cell>
          <cell r="J56">
            <v>4141894.2738694032</v>
          </cell>
          <cell r="K56">
            <v>0</v>
          </cell>
          <cell r="L56">
            <v>-217622.00105185629</v>
          </cell>
          <cell r="M56">
            <v>39053.827513885124</v>
          </cell>
          <cell r="N56">
            <v>1472.2262101249478</v>
          </cell>
          <cell r="O56">
            <v>-664.39959280389235</v>
          </cell>
          <cell r="P56">
            <v>0</v>
          </cell>
          <cell r="Q56">
            <v>0</v>
          </cell>
          <cell r="R56">
            <v>0</v>
          </cell>
          <cell r="S56">
            <v>10381099.879006824</v>
          </cell>
          <cell r="T56">
            <v>57497.470000000205</v>
          </cell>
          <cell r="U56">
            <v>20709471.369347017</v>
          </cell>
          <cell r="V56">
            <v>156215.3100555405</v>
          </cell>
          <cell r="W56">
            <v>0</v>
          </cell>
          <cell r="X56">
            <v>20923184.149402555</v>
          </cell>
          <cell r="Y56">
            <v>4518190</v>
          </cell>
          <cell r="Z56">
            <v>0</v>
          </cell>
          <cell r="AA56">
            <v>0</v>
          </cell>
          <cell r="AB56">
            <v>283379.45503614441</v>
          </cell>
          <cell r="AC56">
            <v>4801569.4550361447</v>
          </cell>
          <cell r="AD56" t="str">
            <v>N/A</v>
          </cell>
          <cell r="AE56">
            <v>3232133</v>
          </cell>
          <cell r="AF56">
            <v>3232134</v>
          </cell>
          <cell r="AG56">
            <v>3232134</v>
          </cell>
          <cell r="AH56">
            <v>3232134</v>
          </cell>
          <cell r="AI56">
            <v>3193080</v>
          </cell>
          <cell r="AJ56">
            <v>0</v>
          </cell>
          <cell r="AK56">
            <v>16121615</v>
          </cell>
          <cell r="AL56">
            <v>99473456</v>
          </cell>
          <cell r="AM56">
            <v>10381099.879006824</v>
          </cell>
          <cell r="AN56">
            <v>-2567090.4700000002</v>
          </cell>
          <cell r="AO56">
            <v>20582307.224366415</v>
          </cell>
          <cell r="AP56">
            <v>0</v>
          </cell>
          <cell r="AQ56">
            <v>-4460692.5299999993</v>
          </cell>
          <cell r="AR56">
            <v>0</v>
          </cell>
          <cell r="AS56">
            <v>0</v>
          </cell>
          <cell r="AT56">
            <v>123409080.10337323</v>
          </cell>
          <cell r="AU56">
            <v>3.0003009274008141E-3</v>
          </cell>
          <cell r="AV56">
            <v>0</v>
          </cell>
          <cell r="AW56">
            <v>0</v>
          </cell>
          <cell r="AY56">
            <v>0</v>
          </cell>
          <cell r="AZ56">
            <v>0</v>
          </cell>
          <cell r="BA56">
            <v>0</v>
          </cell>
          <cell r="BB56">
            <v>0</v>
          </cell>
          <cell r="BC56">
            <v>0</v>
          </cell>
          <cell r="BD56">
            <v>0</v>
          </cell>
          <cell r="BE56">
            <v>0</v>
          </cell>
          <cell r="BF56">
            <v>0</v>
          </cell>
          <cell r="BG56">
            <v>0</v>
          </cell>
          <cell r="BH56">
            <v>0</v>
          </cell>
          <cell r="BJ56">
            <v>0</v>
          </cell>
          <cell r="BL56">
            <v>0</v>
          </cell>
          <cell r="BM56">
            <v>0</v>
          </cell>
          <cell r="BN56">
            <v>0</v>
          </cell>
          <cell r="BO56">
            <v>0</v>
          </cell>
          <cell r="BQ56">
            <v>0</v>
          </cell>
          <cell r="BR56">
            <v>0</v>
          </cell>
          <cell r="BS56">
            <v>0</v>
          </cell>
          <cell r="BT56">
            <v>0</v>
          </cell>
          <cell r="CB56">
            <v>0</v>
          </cell>
          <cell r="CC56">
            <v>0</v>
          </cell>
          <cell r="CD56">
            <v>0</v>
          </cell>
          <cell r="CE56">
            <v>0</v>
          </cell>
          <cell r="CF56">
            <v>0</v>
          </cell>
          <cell r="CI56">
            <v>0</v>
          </cell>
          <cell r="CJ56">
            <v>0</v>
          </cell>
          <cell r="CK56">
            <v>0</v>
          </cell>
          <cell r="CV56">
            <v>2.8367686811147787E-3</v>
          </cell>
          <cell r="DG56">
            <v>123409080</v>
          </cell>
          <cell r="DR56">
            <v>46059741.430000059</v>
          </cell>
          <cell r="EC56">
            <v>2.6793263741515503</v>
          </cell>
          <cell r="EN56">
            <v>2.4095909012463064E-2</v>
          </cell>
        </row>
        <row r="57">
          <cell r="B57">
            <v>20700</v>
          </cell>
          <cell r="C57" t="str">
            <v>N.C. A&amp;T University</v>
          </cell>
          <cell r="D57">
            <v>6.2362312392525649E-3</v>
          </cell>
          <cell r="E57">
            <v>10790134.139708763</v>
          </cell>
          <cell r="F57">
            <v>8413315.0423813704</v>
          </cell>
          <cell r="G57">
            <v>-1134721</v>
          </cell>
          <cell r="H57">
            <v>-3010830.8340333849</v>
          </cell>
          <cell r="I57">
            <v>-124593.86074188456</v>
          </cell>
          <cell r="J57">
            <v>9105363.6598368064</v>
          </cell>
          <cell r="K57">
            <v>0</v>
          </cell>
          <cell r="L57">
            <v>-478410.92237909173</v>
          </cell>
          <cell r="M57">
            <v>85854.268194600649</v>
          </cell>
          <cell r="N57">
            <v>3236.4792885472962</v>
          </cell>
          <cell r="O57">
            <v>-1460.5877185453433</v>
          </cell>
          <cell r="P57">
            <v>0</v>
          </cell>
          <cell r="Q57">
            <v>0</v>
          </cell>
          <cell r="R57">
            <v>0</v>
          </cell>
          <cell r="S57">
            <v>23647886.384537183</v>
          </cell>
          <cell r="T57">
            <v>160257.80000000075</v>
          </cell>
          <cell r="U57">
            <v>45526818.299184032</v>
          </cell>
          <cell r="V57">
            <v>343417.07277840259</v>
          </cell>
          <cell r="W57">
            <v>0</v>
          </cell>
          <cell r="X57">
            <v>46030493.17196244</v>
          </cell>
          <cell r="Y57">
            <v>5833865</v>
          </cell>
          <cell r="Z57">
            <v>0</v>
          </cell>
          <cell r="AA57">
            <v>0</v>
          </cell>
          <cell r="AB57">
            <v>622969.30370942282</v>
          </cell>
          <cell r="AC57">
            <v>6456834.3037094232</v>
          </cell>
          <cell r="AD57" t="str">
            <v>N/A</v>
          </cell>
          <cell r="AE57">
            <v>7931903</v>
          </cell>
          <cell r="AF57">
            <v>7931902</v>
          </cell>
          <cell r="AG57">
            <v>7931902</v>
          </cell>
          <cell r="AH57">
            <v>7931902</v>
          </cell>
          <cell r="AI57">
            <v>7846048</v>
          </cell>
          <cell r="AJ57">
            <v>0</v>
          </cell>
          <cell r="AK57">
            <v>39573657</v>
          </cell>
          <cell r="AL57">
            <v>213759724</v>
          </cell>
          <cell r="AM57">
            <v>23647886.384537183</v>
          </cell>
          <cell r="AN57">
            <v>-5684012.8000000007</v>
          </cell>
          <cell r="AO57">
            <v>45247266.068253018</v>
          </cell>
          <cell r="AP57">
            <v>0</v>
          </cell>
          <cell r="AQ57">
            <v>-5673607.1999999993</v>
          </cell>
          <cell r="AR57">
            <v>0</v>
          </cell>
          <cell r="AS57">
            <v>0</v>
          </cell>
          <cell r="AT57">
            <v>271297256.4527902</v>
          </cell>
          <cell r="AU57">
            <v>6.4473832775513084E-3</v>
          </cell>
          <cell r="AV57">
            <v>0</v>
          </cell>
          <cell r="AW57">
            <v>0</v>
          </cell>
          <cell r="AY57">
            <v>0</v>
          </cell>
          <cell r="AZ57">
            <v>0</v>
          </cell>
          <cell r="BA57">
            <v>0</v>
          </cell>
          <cell r="BB57">
            <v>0</v>
          </cell>
          <cell r="BC57">
            <v>0</v>
          </cell>
          <cell r="BD57">
            <v>0</v>
          </cell>
          <cell r="BE57">
            <v>0</v>
          </cell>
          <cell r="BF57">
            <v>0</v>
          </cell>
          <cell r="BG57">
            <v>0</v>
          </cell>
          <cell r="BH57">
            <v>0</v>
          </cell>
          <cell r="BJ57">
            <v>0</v>
          </cell>
          <cell r="BL57">
            <v>0</v>
          </cell>
          <cell r="BM57">
            <v>0</v>
          </cell>
          <cell r="BN57">
            <v>0</v>
          </cell>
          <cell r="BO57">
            <v>0</v>
          </cell>
          <cell r="BQ57">
            <v>0</v>
          </cell>
          <cell r="BR57">
            <v>0</v>
          </cell>
          <cell r="BS57">
            <v>0</v>
          </cell>
          <cell r="BT57">
            <v>0</v>
          </cell>
          <cell r="CB57">
            <v>0</v>
          </cell>
          <cell r="CC57">
            <v>0</v>
          </cell>
          <cell r="CD57">
            <v>0</v>
          </cell>
          <cell r="CE57">
            <v>0</v>
          </cell>
          <cell r="CF57">
            <v>0</v>
          </cell>
          <cell r="CI57">
            <v>0</v>
          </cell>
          <cell r="CJ57">
            <v>0</v>
          </cell>
          <cell r="CK57">
            <v>0</v>
          </cell>
          <cell r="CV57">
            <v>6.2362312392525649E-3</v>
          </cell>
          <cell r="DG57">
            <v>271297256</v>
          </cell>
          <cell r="DR57">
            <v>100882755.96999997</v>
          </cell>
          <cell r="EC57">
            <v>2.6892331934377078</v>
          </cell>
          <cell r="EN57">
            <v>2.4095909012463064E-2</v>
          </cell>
        </row>
        <row r="58">
          <cell r="B58">
            <v>20800</v>
          </cell>
          <cell r="C58" t="str">
            <v>N.C. Central University</v>
          </cell>
          <cell r="D58">
            <v>4.920570010970406E-3</v>
          </cell>
          <cell r="E58">
            <v>8513733.4433676898</v>
          </cell>
          <cell r="F58">
            <v>6638353.21400778</v>
          </cell>
          <cell r="G58">
            <v>-264960</v>
          </cell>
          <cell r="H58">
            <v>-2375634.1517293258</v>
          </cell>
          <cell r="I58">
            <v>-98308.223540315536</v>
          </cell>
          <cell r="J58">
            <v>7184399.9436016111</v>
          </cell>
          <cell r="K58">
            <v>0</v>
          </cell>
          <cell r="L58">
            <v>-377480.29976216715</v>
          </cell>
          <cell r="M58">
            <v>67741.544722256745</v>
          </cell>
          <cell r="N58">
            <v>2553.6774242934212</v>
          </cell>
          <cell r="O58">
            <v>-1152.4467022693789</v>
          </cell>
          <cell r="P58">
            <v>0</v>
          </cell>
          <cell r="Q58">
            <v>0</v>
          </cell>
          <cell r="R58">
            <v>0</v>
          </cell>
          <cell r="S58">
            <v>19289246.701389551</v>
          </cell>
          <cell r="T58">
            <v>32592.550000000745</v>
          </cell>
          <cell r="U58">
            <v>35921999.718008056</v>
          </cell>
          <cell r="V58">
            <v>270966.17888902698</v>
          </cell>
          <cell r="W58">
            <v>0</v>
          </cell>
          <cell r="X58">
            <v>36225558.446897082</v>
          </cell>
          <cell r="Y58">
            <v>1357395</v>
          </cell>
          <cell r="Z58">
            <v>0</v>
          </cell>
          <cell r="AA58">
            <v>0</v>
          </cell>
          <cell r="AB58">
            <v>491541.11770157772</v>
          </cell>
          <cell r="AC58">
            <v>1848936.1177015777</v>
          </cell>
          <cell r="AD58" t="str">
            <v>N/A</v>
          </cell>
          <cell r="AE58">
            <v>6888873</v>
          </cell>
          <cell r="AF58">
            <v>6888872</v>
          </cell>
          <cell r="AG58">
            <v>6888872</v>
          </cell>
          <cell r="AH58">
            <v>6888872</v>
          </cell>
          <cell r="AI58">
            <v>6821131</v>
          </cell>
          <cell r="AJ58">
            <v>0</v>
          </cell>
          <cell r="AK58">
            <v>34376620</v>
          </cell>
          <cell r="AL58">
            <v>164767878</v>
          </cell>
          <cell r="AM58">
            <v>19289246.701389551</v>
          </cell>
          <cell r="AN58">
            <v>-4372226.5500000007</v>
          </cell>
          <cell r="AO58">
            <v>35701424.779195502</v>
          </cell>
          <cell r="AP58">
            <v>0</v>
          </cell>
          <cell r="AQ58">
            <v>-1324802.4499999993</v>
          </cell>
          <cell r="AR58">
            <v>0</v>
          </cell>
          <cell r="AS58">
            <v>0</v>
          </cell>
          <cell r="AT58">
            <v>214061520.48058504</v>
          </cell>
          <cell r="AU58">
            <v>4.969699802402484E-3</v>
          </cell>
          <cell r="AV58">
            <v>0</v>
          </cell>
          <cell r="AW58">
            <v>0</v>
          </cell>
          <cell r="AY58">
            <v>0</v>
          </cell>
          <cell r="AZ58">
            <v>0</v>
          </cell>
          <cell r="BA58">
            <v>0</v>
          </cell>
          <cell r="BB58">
            <v>0</v>
          </cell>
          <cell r="BC58">
            <v>0</v>
          </cell>
          <cell r="BD58">
            <v>0</v>
          </cell>
          <cell r="BE58">
            <v>0</v>
          </cell>
          <cell r="BF58">
            <v>0</v>
          </cell>
          <cell r="BG58">
            <v>0</v>
          </cell>
          <cell r="BH58">
            <v>0</v>
          </cell>
          <cell r="BJ58">
            <v>0</v>
          </cell>
          <cell r="BL58">
            <v>0</v>
          </cell>
          <cell r="BM58">
            <v>0</v>
          </cell>
          <cell r="BN58">
            <v>0</v>
          </cell>
          <cell r="BO58">
            <v>0</v>
          </cell>
          <cell r="BQ58">
            <v>0</v>
          </cell>
          <cell r="BR58">
            <v>0</v>
          </cell>
          <cell r="BS58">
            <v>0</v>
          </cell>
          <cell r="BT58">
            <v>0</v>
          </cell>
          <cell r="CB58">
            <v>0</v>
          </cell>
          <cell r="CC58">
            <v>0</v>
          </cell>
          <cell r="CD58">
            <v>0</v>
          </cell>
          <cell r="CE58">
            <v>0</v>
          </cell>
          <cell r="CF58">
            <v>0</v>
          </cell>
          <cell r="CI58">
            <v>0</v>
          </cell>
          <cell r="CJ58">
            <v>0</v>
          </cell>
          <cell r="CK58">
            <v>0</v>
          </cell>
          <cell r="CV58">
            <v>4.920570010970406E-3</v>
          </cell>
          <cell r="DG58">
            <v>214061520</v>
          </cell>
          <cell r="DR58">
            <v>78015479.829999864</v>
          </cell>
          <cell r="EC58">
            <v>2.7438339220171706</v>
          </cell>
          <cell r="EN58">
            <v>2.4095909012463064E-2</v>
          </cell>
        </row>
        <row r="59">
          <cell r="B59">
            <v>20900</v>
          </cell>
          <cell r="C59" t="str">
            <v>University Of North Carolina At Greensboro</v>
          </cell>
          <cell r="D59">
            <v>1.0138441356939986E-2</v>
          </cell>
          <cell r="E59">
            <v>17541867.517738931</v>
          </cell>
          <cell r="F59">
            <v>13677796.396925759</v>
          </cell>
          <cell r="G59">
            <v>-2300171</v>
          </cell>
          <cell r="H59">
            <v>-4894804.3578596888</v>
          </cell>
          <cell r="I59">
            <v>-202556.23983528576</v>
          </cell>
          <cell r="J59">
            <v>14802882.054439679</v>
          </cell>
          <cell r="K59">
            <v>0</v>
          </cell>
          <cell r="L59">
            <v>-777767.99720488244</v>
          </cell>
          <cell r="M59">
            <v>139576.04039042664</v>
          </cell>
          <cell r="N59">
            <v>5261.648295424714</v>
          </cell>
          <cell r="O59">
            <v>-2374.5243502089143</v>
          </cell>
          <cell r="P59">
            <v>0</v>
          </cell>
          <cell r="Q59">
            <v>0</v>
          </cell>
          <cell r="R59">
            <v>0</v>
          </cell>
          <cell r="S59">
            <v>37989709.538540147</v>
          </cell>
          <cell r="T59">
            <v>0</v>
          </cell>
          <cell r="U59">
            <v>74014410.272198394</v>
          </cell>
          <cell r="V59">
            <v>558304.16156170657</v>
          </cell>
          <cell r="W59">
            <v>0</v>
          </cell>
          <cell r="X59">
            <v>74572714.433760107</v>
          </cell>
          <cell r="Y59">
            <v>11500854</v>
          </cell>
          <cell r="Z59">
            <v>0</v>
          </cell>
          <cell r="AA59">
            <v>0</v>
          </cell>
          <cell r="AB59">
            <v>1012781.1991764287</v>
          </cell>
          <cell r="AC59">
            <v>12513635.199176429</v>
          </cell>
          <cell r="AD59" t="str">
            <v>N/A</v>
          </cell>
          <cell r="AE59">
            <v>12439731</v>
          </cell>
          <cell r="AF59">
            <v>12439731</v>
          </cell>
          <cell r="AG59">
            <v>12439731</v>
          </cell>
          <cell r="AH59">
            <v>12439731</v>
          </cell>
          <cell r="AI59">
            <v>12300155</v>
          </cell>
          <cell r="AJ59">
            <v>0</v>
          </cell>
          <cell r="AK59">
            <v>62059079</v>
          </cell>
          <cell r="AL59">
            <v>349695995</v>
          </cell>
          <cell r="AM59">
            <v>37989709.538540147</v>
          </cell>
          <cell r="AN59">
            <v>-8688124</v>
          </cell>
          <cell r="AO59">
            <v>73559933.234583676</v>
          </cell>
          <cell r="AP59">
            <v>0</v>
          </cell>
          <cell r="AQ59">
            <v>-11500854</v>
          </cell>
          <cell r="AR59">
            <v>0</v>
          </cell>
          <cell r="AS59">
            <v>0</v>
          </cell>
          <cell r="AT59">
            <v>441056659.7731238</v>
          </cell>
          <cell r="AU59">
            <v>1.0547469212309908E-2</v>
          </cell>
          <cell r="AV59">
            <v>0</v>
          </cell>
          <cell r="AW59">
            <v>0</v>
          </cell>
          <cell r="AY59">
            <v>0</v>
          </cell>
          <cell r="AZ59">
            <v>0</v>
          </cell>
          <cell r="BA59">
            <v>0</v>
          </cell>
          <cell r="BB59">
            <v>0</v>
          </cell>
          <cell r="BC59">
            <v>0</v>
          </cell>
          <cell r="BD59">
            <v>0</v>
          </cell>
          <cell r="BE59">
            <v>0</v>
          </cell>
          <cell r="BF59">
            <v>0</v>
          </cell>
          <cell r="BG59">
            <v>0</v>
          </cell>
          <cell r="BH59">
            <v>0</v>
          </cell>
          <cell r="BJ59">
            <v>0</v>
          </cell>
          <cell r="BL59">
            <v>0</v>
          </cell>
          <cell r="BM59">
            <v>0</v>
          </cell>
          <cell r="BN59">
            <v>0</v>
          </cell>
          <cell r="BO59">
            <v>0</v>
          </cell>
          <cell r="BQ59">
            <v>0</v>
          </cell>
          <cell r="BR59">
            <v>0</v>
          </cell>
          <cell r="BS59">
            <v>0</v>
          </cell>
          <cell r="BT59">
            <v>0</v>
          </cell>
          <cell r="CB59">
            <v>0</v>
          </cell>
          <cell r="CC59">
            <v>0</v>
          </cell>
          <cell r="CD59">
            <v>0</v>
          </cell>
          <cell r="CE59">
            <v>0</v>
          </cell>
          <cell r="CF59">
            <v>0</v>
          </cell>
          <cell r="CI59">
            <v>0</v>
          </cell>
          <cell r="CJ59">
            <v>0</v>
          </cell>
          <cell r="CK59">
            <v>0</v>
          </cell>
          <cell r="CV59">
            <v>1.0138441356939986E-2</v>
          </cell>
          <cell r="DG59">
            <v>441056660</v>
          </cell>
          <cell r="DR59">
            <v>153380773.23999989</v>
          </cell>
          <cell r="EC59">
            <v>2.8755668046467875</v>
          </cell>
          <cell r="EN59">
            <v>2.4095909012463064E-2</v>
          </cell>
        </row>
        <row r="60">
          <cell r="B60">
            <v>21200</v>
          </cell>
          <cell r="C60" t="str">
            <v>UNC - Pembroke</v>
          </cell>
          <cell r="D60">
            <v>3.3211057016841483E-3</v>
          </cell>
          <cell r="E60">
            <v>5746287.2428089324</v>
          </cell>
          <cell r="F60">
            <v>4480511.9446896389</v>
          </cell>
          <cell r="G60">
            <v>1199456</v>
          </cell>
          <cell r="H60">
            <v>-1603418.3252821725</v>
          </cell>
          <cell r="I60">
            <v>-66352.475626658736</v>
          </cell>
          <cell r="J60">
            <v>4849062.5197240151</v>
          </cell>
          <cell r="K60">
            <v>0</v>
          </cell>
          <cell r="L60">
            <v>-254777.79464951399</v>
          </cell>
          <cell r="M60">
            <v>45721.700924159799</v>
          </cell>
          <cell r="N60">
            <v>1723.5874370600393</v>
          </cell>
          <cell r="O60">
            <v>-777.83616639144441</v>
          </cell>
          <cell r="P60">
            <v>0</v>
          </cell>
          <cell r="Q60">
            <v>0</v>
          </cell>
          <cell r="R60">
            <v>0</v>
          </cell>
          <cell r="S60">
            <v>14397436.56385907</v>
          </cell>
          <cell r="T60">
            <v>6198341</v>
          </cell>
          <cell r="U60">
            <v>24245312.598620076</v>
          </cell>
          <cell r="V60">
            <v>182886.8036966392</v>
          </cell>
          <cell r="W60">
            <v>0</v>
          </cell>
          <cell r="X60">
            <v>30626540.402316716</v>
          </cell>
          <cell r="Y60">
            <v>201060.70000000019</v>
          </cell>
          <cell r="Z60">
            <v>0</v>
          </cell>
          <cell r="AA60">
            <v>0</v>
          </cell>
          <cell r="AB60">
            <v>331762.37813329365</v>
          </cell>
          <cell r="AC60">
            <v>532823.07813329389</v>
          </cell>
          <cell r="AD60" t="str">
            <v>N/A</v>
          </cell>
          <cell r="AE60">
            <v>6027888</v>
          </cell>
          <cell r="AF60">
            <v>6027888</v>
          </cell>
          <cell r="AG60">
            <v>6027888</v>
          </cell>
          <cell r="AH60">
            <v>6027888</v>
          </cell>
          <cell r="AI60">
            <v>5982166</v>
          </cell>
          <cell r="AJ60">
            <v>0</v>
          </cell>
          <cell r="AK60">
            <v>30093718</v>
          </cell>
          <cell r="AL60">
            <v>102671567</v>
          </cell>
          <cell r="AM60">
            <v>14397436.56385907</v>
          </cell>
          <cell r="AN60">
            <v>-2683334.2999999998</v>
          </cell>
          <cell r="AO60">
            <v>24096437.024183426</v>
          </cell>
          <cell r="AP60">
            <v>0</v>
          </cell>
          <cell r="AQ60">
            <v>5997280.2999999998</v>
          </cell>
          <cell r="AR60">
            <v>0</v>
          </cell>
          <cell r="AS60">
            <v>0</v>
          </cell>
          <cell r="AT60">
            <v>144479386.58804253</v>
          </cell>
          <cell r="AU60">
            <v>3.0967617921084036E-3</v>
          </cell>
          <cell r="AV60">
            <v>0</v>
          </cell>
          <cell r="AW60">
            <v>0</v>
          </cell>
          <cell r="AY60">
            <v>0</v>
          </cell>
          <cell r="AZ60">
            <v>0</v>
          </cell>
          <cell r="BA60">
            <v>0</v>
          </cell>
          <cell r="BB60">
            <v>0</v>
          </cell>
          <cell r="BC60">
            <v>0</v>
          </cell>
          <cell r="BD60">
            <v>0</v>
          </cell>
          <cell r="BE60">
            <v>0</v>
          </cell>
          <cell r="BF60">
            <v>0</v>
          </cell>
          <cell r="BG60">
            <v>0</v>
          </cell>
          <cell r="BH60">
            <v>0</v>
          </cell>
          <cell r="BJ60">
            <v>0</v>
          </cell>
          <cell r="BL60">
            <v>0</v>
          </cell>
          <cell r="BM60">
            <v>0</v>
          </cell>
          <cell r="BN60">
            <v>0</v>
          </cell>
          <cell r="BO60">
            <v>0</v>
          </cell>
          <cell r="BQ60">
            <v>0</v>
          </cell>
          <cell r="BR60">
            <v>0</v>
          </cell>
          <cell r="BS60">
            <v>0</v>
          </cell>
          <cell r="BT60">
            <v>0</v>
          </cell>
          <cell r="CB60">
            <v>0</v>
          </cell>
          <cell r="CC60">
            <v>0</v>
          </cell>
          <cell r="CD60">
            <v>0</v>
          </cell>
          <cell r="CE60">
            <v>0</v>
          </cell>
          <cell r="CF60">
            <v>0</v>
          </cell>
          <cell r="CI60">
            <v>0</v>
          </cell>
          <cell r="CJ60">
            <v>0</v>
          </cell>
          <cell r="CK60">
            <v>0</v>
          </cell>
          <cell r="CV60">
            <v>3.3211057016841483E-3</v>
          </cell>
          <cell r="DG60">
            <v>144479386</v>
          </cell>
          <cell r="DR60">
            <v>48158850.890000053</v>
          </cell>
          <cell r="EC60">
            <v>3.0000588330067575</v>
          </cell>
          <cell r="EN60">
            <v>2.4095909012463064E-2</v>
          </cell>
        </row>
        <row r="61">
          <cell r="B61">
            <v>21300</v>
          </cell>
          <cell r="C61" t="str">
            <v>N.C. State University</v>
          </cell>
          <cell r="D61">
            <v>3.9767071830284745E-2</v>
          </cell>
          <cell r="E61">
            <v>68806306.714764208</v>
          </cell>
          <cell r="F61">
            <v>53649855.302879199</v>
          </cell>
          <cell r="G61">
            <v>4465900</v>
          </cell>
          <cell r="H61">
            <v>-19199404.488437805</v>
          </cell>
          <cell r="I61">
            <v>-794507.58312946407</v>
          </cell>
          <cell r="J61">
            <v>58062896.773691945</v>
          </cell>
          <cell r="K61">
            <v>0</v>
          </cell>
          <cell r="L61">
            <v>-3050720.985920711</v>
          </cell>
          <cell r="M61">
            <v>547473.74163123814</v>
          </cell>
          <cell r="N61">
            <v>20638.314938481177</v>
          </cell>
          <cell r="O61">
            <v>-9313.8458933709899</v>
          </cell>
          <cell r="P61">
            <v>0</v>
          </cell>
          <cell r="Q61">
            <v>0</v>
          </cell>
          <cell r="R61">
            <v>0</v>
          </cell>
          <cell r="S61">
            <v>162499123.94452372</v>
          </cell>
          <cell r="T61">
            <v>23870151</v>
          </cell>
          <cell r="U61">
            <v>290314483.8684597</v>
          </cell>
          <cell r="V61">
            <v>2189894.9665249526</v>
          </cell>
          <cell r="W61">
            <v>0</v>
          </cell>
          <cell r="X61">
            <v>316374529.83498466</v>
          </cell>
          <cell r="Y61">
            <v>1540647.6799999997</v>
          </cell>
          <cell r="Z61">
            <v>0</v>
          </cell>
          <cell r="AA61">
            <v>0</v>
          </cell>
          <cell r="AB61">
            <v>3972537.9156473204</v>
          </cell>
          <cell r="AC61">
            <v>5513185.5956473202</v>
          </cell>
          <cell r="AD61" t="str">
            <v>N/A</v>
          </cell>
          <cell r="AE61">
            <v>62281763</v>
          </cell>
          <cell r="AF61">
            <v>62281764</v>
          </cell>
          <cell r="AG61">
            <v>62281764</v>
          </cell>
          <cell r="AH61">
            <v>62281764</v>
          </cell>
          <cell r="AI61">
            <v>61734290</v>
          </cell>
          <cell r="AJ61">
            <v>0</v>
          </cell>
          <cell r="AK61">
            <v>310861345</v>
          </cell>
          <cell r="AL61">
            <v>1289812928</v>
          </cell>
          <cell r="AM61">
            <v>162499123.94452372</v>
          </cell>
          <cell r="AN61">
            <v>-33170603.32</v>
          </cell>
          <cell r="AO61">
            <v>288531840.91933739</v>
          </cell>
          <cell r="AP61">
            <v>0</v>
          </cell>
          <cell r="AQ61">
            <v>22329503.32</v>
          </cell>
          <cell r="AR61">
            <v>0</v>
          </cell>
          <cell r="AS61">
            <v>0</v>
          </cell>
          <cell r="AT61">
            <v>1730002792.8638613</v>
          </cell>
          <cell r="AU61">
            <v>3.8903111097267837E-2</v>
          </cell>
          <cell r="AV61">
            <v>0</v>
          </cell>
          <cell r="AW61">
            <v>0</v>
          </cell>
          <cell r="AY61">
            <v>0</v>
          </cell>
          <cell r="AZ61">
            <v>0</v>
          </cell>
          <cell r="BA61">
            <v>0</v>
          </cell>
          <cell r="BB61">
            <v>0</v>
          </cell>
          <cell r="BC61">
            <v>0</v>
          </cell>
          <cell r="BD61">
            <v>0</v>
          </cell>
          <cell r="BE61">
            <v>0</v>
          </cell>
          <cell r="BF61">
            <v>0</v>
          </cell>
          <cell r="BG61">
            <v>0</v>
          </cell>
          <cell r="BH61">
            <v>0</v>
          </cell>
          <cell r="BJ61">
            <v>0</v>
          </cell>
          <cell r="BL61">
            <v>0</v>
          </cell>
          <cell r="BM61">
            <v>0</v>
          </cell>
          <cell r="BN61">
            <v>0</v>
          </cell>
          <cell r="BO61">
            <v>0</v>
          </cell>
          <cell r="BQ61">
            <v>0</v>
          </cell>
          <cell r="BR61">
            <v>0</v>
          </cell>
          <cell r="BS61">
            <v>0</v>
          </cell>
          <cell r="BT61">
            <v>0</v>
          </cell>
          <cell r="CB61">
            <v>0</v>
          </cell>
          <cell r="CC61">
            <v>0</v>
          </cell>
          <cell r="CD61">
            <v>0</v>
          </cell>
          <cell r="CE61">
            <v>0</v>
          </cell>
          <cell r="CF61">
            <v>0</v>
          </cell>
          <cell r="CI61">
            <v>0</v>
          </cell>
          <cell r="CJ61">
            <v>0</v>
          </cell>
          <cell r="CK61">
            <v>0</v>
          </cell>
          <cell r="CV61">
            <v>3.9767071830284745E-2</v>
          </cell>
          <cell r="DG61">
            <v>1730002793</v>
          </cell>
          <cell r="DR61">
            <v>581913565.08000124</v>
          </cell>
          <cell r="EC61">
            <v>2.9729549142958369</v>
          </cell>
          <cell r="EN61">
            <v>2.4095909012463064E-2</v>
          </cell>
        </row>
        <row r="62">
          <cell r="B62">
            <v>21520</v>
          </cell>
          <cell r="C62" t="str">
            <v>UNC-CH CB 1260</v>
          </cell>
          <cell r="D62">
            <v>7.2483871493836394E-2</v>
          </cell>
          <cell r="E62">
            <v>125413998.67616931</v>
          </cell>
          <cell r="F62">
            <v>97788170.927770525</v>
          </cell>
          <cell r="G62">
            <v>-2113104</v>
          </cell>
          <cell r="H62">
            <v>-34994962.003672041</v>
          </cell>
          <cell r="I62">
            <v>-1448157.5561361178</v>
          </cell>
          <cell r="J62">
            <v>105831869.29793215</v>
          </cell>
          <cell r="K62">
            <v>0</v>
          </cell>
          <cell r="L62">
            <v>-5560582.102970575</v>
          </cell>
          <cell r="M62">
            <v>997886.30412631284</v>
          </cell>
          <cell r="N62">
            <v>37617.679627871214</v>
          </cell>
          <cell r="O62">
            <v>-16976.447542571423</v>
          </cell>
          <cell r="P62">
            <v>0</v>
          </cell>
          <cell r="Q62">
            <v>0</v>
          </cell>
          <cell r="R62">
            <v>0</v>
          </cell>
          <cell r="S62">
            <v>285935760.77530485</v>
          </cell>
          <cell r="T62">
            <v>0</v>
          </cell>
          <cell r="U62">
            <v>529159346.4896608</v>
          </cell>
          <cell r="V62">
            <v>3991545.2165052514</v>
          </cell>
          <cell r="W62">
            <v>0</v>
          </cell>
          <cell r="X62">
            <v>533150891.70616603</v>
          </cell>
          <cell r="Y62">
            <v>10565518.759999998</v>
          </cell>
          <cell r="Z62">
            <v>0</v>
          </cell>
          <cell r="AA62">
            <v>0</v>
          </cell>
          <cell r="AB62">
            <v>7240787.7806805884</v>
          </cell>
          <cell r="AC62">
            <v>17806306.540680587</v>
          </cell>
          <cell r="AD62" t="str">
            <v>N/A</v>
          </cell>
          <cell r="AE62">
            <v>103268494</v>
          </cell>
          <cell r="AF62">
            <v>103268495</v>
          </cell>
          <cell r="AG62">
            <v>103268495</v>
          </cell>
          <cell r="AH62">
            <v>103268495</v>
          </cell>
          <cell r="AI62">
            <v>102270609</v>
          </cell>
          <cell r="AJ62">
            <v>0</v>
          </cell>
          <cell r="AK62">
            <v>515344588</v>
          </cell>
          <cell r="AL62">
            <v>2410938298</v>
          </cell>
          <cell r="AM62">
            <v>285935760.77530485</v>
          </cell>
          <cell r="AN62">
            <v>-58923861.240000002</v>
          </cell>
          <cell r="AO62">
            <v>525910103.92548549</v>
          </cell>
          <cell r="AP62">
            <v>0</v>
          </cell>
          <cell r="AQ62">
            <v>-10565518.759999998</v>
          </cell>
          <cell r="AR62">
            <v>0</v>
          </cell>
          <cell r="AS62">
            <v>0</v>
          </cell>
          <cell r="AT62">
            <v>3153294782.7007904</v>
          </cell>
          <cell r="AU62">
            <v>7.2718297661777884E-2</v>
          </cell>
          <cell r="AV62">
            <v>0</v>
          </cell>
          <cell r="AW62">
            <v>0</v>
          </cell>
          <cell r="AY62">
            <v>0</v>
          </cell>
          <cell r="AZ62">
            <v>0</v>
          </cell>
          <cell r="BA62">
            <v>0</v>
          </cell>
          <cell r="BB62">
            <v>0</v>
          </cell>
          <cell r="BC62">
            <v>0</v>
          </cell>
          <cell r="BD62">
            <v>0</v>
          </cell>
          <cell r="BE62">
            <v>0</v>
          </cell>
          <cell r="BF62">
            <v>0</v>
          </cell>
          <cell r="BG62">
            <v>0</v>
          </cell>
          <cell r="BH62">
            <v>0</v>
          </cell>
          <cell r="BJ62">
            <v>0</v>
          </cell>
          <cell r="BL62">
            <v>0</v>
          </cell>
          <cell r="BM62">
            <v>0</v>
          </cell>
          <cell r="BN62">
            <v>0</v>
          </cell>
          <cell r="BO62">
            <v>0</v>
          </cell>
          <cell r="BQ62">
            <v>0</v>
          </cell>
          <cell r="BR62">
            <v>0</v>
          </cell>
          <cell r="BS62">
            <v>0</v>
          </cell>
          <cell r="BT62">
            <v>0</v>
          </cell>
          <cell r="CB62">
            <v>0</v>
          </cell>
          <cell r="CC62">
            <v>0</v>
          </cell>
          <cell r="CD62">
            <v>0</v>
          </cell>
          <cell r="CE62">
            <v>0</v>
          </cell>
          <cell r="CF62">
            <v>0</v>
          </cell>
          <cell r="CI62">
            <v>0</v>
          </cell>
          <cell r="CJ62">
            <v>0</v>
          </cell>
          <cell r="CK62">
            <v>0</v>
          </cell>
          <cell r="CV62">
            <v>7.2483871493836394E-2</v>
          </cell>
          <cell r="DG62">
            <v>3153294783</v>
          </cell>
          <cell r="DR62">
            <v>1037963761.8100019</v>
          </cell>
          <cell r="EC62">
            <v>3.0379623056408853</v>
          </cell>
          <cell r="EN62">
            <v>2.4095909012463064E-2</v>
          </cell>
        </row>
        <row r="63">
          <cell r="B63">
            <v>21525</v>
          </cell>
          <cell r="C63" t="str">
            <v>UNC-General Administration</v>
          </cell>
          <cell r="D63">
            <v>1.7553154435545669E-3</v>
          </cell>
          <cell r="E63">
            <v>3037105.0024960591</v>
          </cell>
          <cell r="F63">
            <v>2368100.4213615349</v>
          </cell>
          <cell r="G63">
            <v>307283</v>
          </cell>
          <cell r="H63">
            <v>-847460.21405429789</v>
          </cell>
          <cell r="I63">
            <v>-35069.502643800173</v>
          </cell>
          <cell r="J63">
            <v>2562891.7270886307</v>
          </cell>
          <cell r="K63">
            <v>0</v>
          </cell>
          <cell r="L63">
            <v>-134658.58596318719</v>
          </cell>
          <cell r="M63">
            <v>24165.448181026764</v>
          </cell>
          <cell r="N63">
            <v>910.97360889594916</v>
          </cell>
          <cell r="O63">
            <v>-411.11243003491512</v>
          </cell>
          <cell r="P63">
            <v>0</v>
          </cell>
          <cell r="Q63">
            <v>0</v>
          </cell>
          <cell r="R63">
            <v>0</v>
          </cell>
          <cell r="S63">
            <v>7282857.1576448279</v>
          </cell>
          <cell r="T63">
            <v>1536416.2789071039</v>
          </cell>
          <cell r="U63">
            <v>12814458.635443155</v>
          </cell>
          <cell r="V63">
            <v>96661.792724107057</v>
          </cell>
          <cell r="W63">
            <v>0</v>
          </cell>
          <cell r="X63">
            <v>14447536.707074365</v>
          </cell>
          <cell r="Y63">
            <v>0</v>
          </cell>
          <cell r="Z63">
            <v>0</v>
          </cell>
          <cell r="AA63">
            <v>0</v>
          </cell>
          <cell r="AB63">
            <v>175347.51321900086</v>
          </cell>
          <cell r="AC63">
            <v>175347.51321900086</v>
          </cell>
          <cell r="AD63" t="str">
            <v>N/A</v>
          </cell>
          <cell r="AE63">
            <v>2859271</v>
          </cell>
          <cell r="AF63">
            <v>2859271</v>
          </cell>
          <cell r="AG63">
            <v>2859271</v>
          </cell>
          <cell r="AH63">
            <v>2859271</v>
          </cell>
          <cell r="AI63">
            <v>2835105</v>
          </cell>
          <cell r="AJ63">
            <v>0</v>
          </cell>
          <cell r="AK63">
            <v>14272189</v>
          </cell>
          <cell r="AL63">
            <v>56443267</v>
          </cell>
          <cell r="AM63">
            <v>7282857.1576448279</v>
          </cell>
          <cell r="AN63">
            <v>-1636125.2789071039</v>
          </cell>
          <cell r="AO63">
            <v>12735772.91494826</v>
          </cell>
          <cell r="AP63">
            <v>0</v>
          </cell>
          <cell r="AQ63">
            <v>1536416.2789071039</v>
          </cell>
          <cell r="AR63">
            <v>0</v>
          </cell>
          <cell r="AS63">
            <v>0</v>
          </cell>
          <cell r="AT63">
            <v>76362188.072593093</v>
          </cell>
          <cell r="AU63">
            <v>1.702431898495573E-3</v>
          </cell>
          <cell r="AV63">
            <v>0</v>
          </cell>
          <cell r="AW63">
            <v>0</v>
          </cell>
          <cell r="AY63">
            <v>0</v>
          </cell>
          <cell r="AZ63">
            <v>0</v>
          </cell>
          <cell r="BA63">
            <v>0</v>
          </cell>
          <cell r="BB63">
            <v>0</v>
          </cell>
          <cell r="BC63">
            <v>0</v>
          </cell>
          <cell r="BD63">
            <v>0</v>
          </cell>
          <cell r="BE63">
            <v>0</v>
          </cell>
          <cell r="BF63">
            <v>0</v>
          </cell>
          <cell r="BG63">
            <v>0</v>
          </cell>
          <cell r="BH63">
            <v>0</v>
          </cell>
          <cell r="BJ63">
            <v>0</v>
          </cell>
          <cell r="BL63">
            <v>0</v>
          </cell>
          <cell r="BM63">
            <v>0</v>
          </cell>
          <cell r="BN63">
            <v>0</v>
          </cell>
          <cell r="BO63">
            <v>0</v>
          </cell>
          <cell r="BQ63">
            <v>0</v>
          </cell>
          <cell r="BR63">
            <v>0</v>
          </cell>
          <cell r="BS63">
            <v>0</v>
          </cell>
          <cell r="BT63">
            <v>0</v>
          </cell>
          <cell r="CB63">
            <v>0</v>
          </cell>
          <cell r="CC63">
            <v>0</v>
          </cell>
          <cell r="CD63">
            <v>0</v>
          </cell>
          <cell r="CE63">
            <v>0</v>
          </cell>
          <cell r="CF63">
            <v>0</v>
          </cell>
          <cell r="CI63">
            <v>0</v>
          </cell>
          <cell r="CJ63">
            <v>0</v>
          </cell>
          <cell r="CK63">
            <v>0</v>
          </cell>
          <cell r="CV63">
            <v>1.7553154435545669E-3</v>
          </cell>
          <cell r="DG63">
            <v>76362188</v>
          </cell>
          <cell r="DR63">
            <v>27240178.579999987</v>
          </cell>
          <cell r="EC63">
            <v>2.8032924885472625</v>
          </cell>
          <cell r="EN63">
            <v>2.4095909012463064E-2</v>
          </cell>
        </row>
        <row r="64">
          <cell r="B64">
            <v>21550</v>
          </cell>
          <cell r="C64" t="str">
            <v>UNC Health Care System</v>
          </cell>
          <cell r="D64">
            <v>3.9173976380473784E-2</v>
          </cell>
          <cell r="E64">
            <v>67780113.295118302</v>
          </cell>
          <cell r="F64">
            <v>52849708.759554327</v>
          </cell>
          <cell r="G64">
            <v>10284265</v>
          </cell>
          <cell r="H64">
            <v>-18913060.060319748</v>
          </cell>
          <cell r="I64">
            <v>-782658.11041984579</v>
          </cell>
          <cell r="J64">
            <v>57196933.093331285</v>
          </cell>
          <cell r="K64">
            <v>0</v>
          </cell>
          <cell r="L64">
            <v>-3005221.8165799486</v>
          </cell>
          <cell r="M64">
            <v>539308.58965730807</v>
          </cell>
          <cell r="N64">
            <v>20330.510261938285</v>
          </cell>
          <cell r="O64">
            <v>-9174.9370080707649</v>
          </cell>
          <cell r="P64">
            <v>0</v>
          </cell>
          <cell r="Q64">
            <v>0</v>
          </cell>
          <cell r="R64">
            <v>0</v>
          </cell>
          <cell r="S64">
            <v>165960544.32359555</v>
          </cell>
          <cell r="T64">
            <v>53405997</v>
          </cell>
          <cell r="U64">
            <v>285984665.46665639</v>
          </cell>
          <cell r="V64">
            <v>2157234.3586292323</v>
          </cell>
          <cell r="W64">
            <v>0</v>
          </cell>
          <cell r="X64">
            <v>341547896.82528561</v>
          </cell>
          <cell r="Y64">
            <v>1984669.9900000058</v>
          </cell>
          <cell r="Z64">
            <v>0</v>
          </cell>
          <cell r="AA64">
            <v>0</v>
          </cell>
          <cell r="AB64">
            <v>3913290.5520992288</v>
          </cell>
          <cell r="AC64">
            <v>5897960.5420992346</v>
          </cell>
          <cell r="AD64" t="str">
            <v>N/A</v>
          </cell>
          <cell r="AE64">
            <v>67237849</v>
          </cell>
          <cell r="AF64">
            <v>67237850</v>
          </cell>
          <cell r="AG64">
            <v>67237850</v>
          </cell>
          <cell r="AH64">
            <v>67237850</v>
          </cell>
          <cell r="AI64">
            <v>66698541</v>
          </cell>
          <cell r="AJ64">
            <v>0</v>
          </cell>
          <cell r="AK64">
            <v>335649940</v>
          </cell>
          <cell r="AL64">
            <v>1234706134</v>
          </cell>
          <cell r="AM64">
            <v>165960544.32359555</v>
          </cell>
          <cell r="AN64">
            <v>-32115489.009999994</v>
          </cell>
          <cell r="AO64">
            <v>284228609.27318645</v>
          </cell>
          <cell r="AP64">
            <v>0</v>
          </cell>
          <cell r="AQ64">
            <v>51421327.00999999</v>
          </cell>
          <cell r="AR64">
            <v>0</v>
          </cell>
          <cell r="AS64">
            <v>0</v>
          </cell>
          <cell r="AT64">
            <v>1704201125.596782</v>
          </cell>
          <cell r="AU64">
            <v>3.7240989628804788E-2</v>
          </cell>
          <cell r="AV64">
            <v>0</v>
          </cell>
          <cell r="AW64">
            <v>0</v>
          </cell>
          <cell r="AY64">
            <v>0</v>
          </cell>
          <cell r="AZ64">
            <v>0</v>
          </cell>
          <cell r="BA64">
            <v>0</v>
          </cell>
          <cell r="BB64">
            <v>0</v>
          </cell>
          <cell r="BC64">
            <v>0</v>
          </cell>
          <cell r="BD64">
            <v>0</v>
          </cell>
          <cell r="BE64">
            <v>0</v>
          </cell>
          <cell r="BF64">
            <v>0</v>
          </cell>
          <cell r="BG64">
            <v>0</v>
          </cell>
          <cell r="BH64">
            <v>0</v>
          </cell>
          <cell r="BJ64">
            <v>0</v>
          </cell>
          <cell r="BL64">
            <v>0</v>
          </cell>
          <cell r="BM64">
            <v>0</v>
          </cell>
          <cell r="BN64">
            <v>0</v>
          </cell>
          <cell r="BO64">
            <v>0</v>
          </cell>
          <cell r="BQ64">
            <v>0</v>
          </cell>
          <cell r="BR64">
            <v>0</v>
          </cell>
          <cell r="BS64">
            <v>0</v>
          </cell>
          <cell r="BT64">
            <v>0</v>
          </cell>
          <cell r="CB64">
            <v>0</v>
          </cell>
          <cell r="CC64">
            <v>0</v>
          </cell>
          <cell r="CD64">
            <v>0</v>
          </cell>
          <cell r="CE64">
            <v>0</v>
          </cell>
          <cell r="CF64">
            <v>0</v>
          </cell>
          <cell r="CI64">
            <v>0</v>
          </cell>
          <cell r="CJ64">
            <v>0</v>
          </cell>
          <cell r="CK64">
            <v>0</v>
          </cell>
          <cell r="CV64">
            <v>3.9173976380473784E-2</v>
          </cell>
          <cell r="DG64">
            <v>1704201125</v>
          </cell>
          <cell r="DR64">
            <v>525945521.43999976</v>
          </cell>
          <cell r="EC64">
            <v>3.2402616916178388</v>
          </cell>
          <cell r="EN64">
            <v>2.4095909012463064E-2</v>
          </cell>
        </row>
        <row r="65">
          <cell r="B65">
            <v>21570</v>
          </cell>
          <cell r="C65" t="str">
            <v>University Of North Carolina Press</v>
          </cell>
          <cell r="D65">
            <v>1.5736830915027389E-4</v>
          </cell>
          <cell r="E65">
            <v>272283.86824125011</v>
          </cell>
          <cell r="F65">
            <v>212305.97644208046</v>
          </cell>
          <cell r="G65">
            <v>-47688</v>
          </cell>
          <cell r="H65">
            <v>-75976.874383210088</v>
          </cell>
          <cell r="I65">
            <v>-3144.0664149915406</v>
          </cell>
          <cell r="J65">
            <v>229769.49192131075</v>
          </cell>
          <cell r="K65">
            <v>0</v>
          </cell>
          <cell r="L65">
            <v>-12072.470542776728</v>
          </cell>
          <cell r="M65">
            <v>2166.4913472223575</v>
          </cell>
          <cell r="N65">
            <v>81.671005082809145</v>
          </cell>
          <cell r="O65">
            <v>-36.857231686085647</v>
          </cell>
          <cell r="P65">
            <v>0</v>
          </cell>
          <cell r="Q65">
            <v>0</v>
          </cell>
          <cell r="R65">
            <v>0</v>
          </cell>
          <cell r="S65">
            <v>577689.23038428195</v>
          </cell>
          <cell r="T65">
            <v>22111.889999999985</v>
          </cell>
          <cell r="U65">
            <v>1148847.4596065537</v>
          </cell>
          <cell r="V65">
            <v>8665.96538888943</v>
          </cell>
          <cell r="W65">
            <v>0</v>
          </cell>
          <cell r="X65">
            <v>1179625.314995443</v>
          </cell>
          <cell r="Y65">
            <v>260551</v>
          </cell>
          <cell r="Z65">
            <v>0</v>
          </cell>
          <cell r="AA65">
            <v>0</v>
          </cell>
          <cell r="AB65">
            <v>15720.332074957701</v>
          </cell>
          <cell r="AC65">
            <v>276271.33207495773</v>
          </cell>
          <cell r="AD65" t="str">
            <v>N/A</v>
          </cell>
          <cell r="AE65">
            <v>181104</v>
          </cell>
          <cell r="AF65">
            <v>181104</v>
          </cell>
          <cell r="AG65">
            <v>181104</v>
          </cell>
          <cell r="AH65">
            <v>181104</v>
          </cell>
          <cell r="AI65">
            <v>178937</v>
          </cell>
          <cell r="AJ65">
            <v>0</v>
          </cell>
          <cell r="AK65">
            <v>903353</v>
          </cell>
          <cell r="AL65">
            <v>5530128</v>
          </cell>
          <cell r="AM65">
            <v>577689.23038428195</v>
          </cell>
          <cell r="AN65">
            <v>-165114.88999999998</v>
          </cell>
          <cell r="AO65">
            <v>1141793.0929204854</v>
          </cell>
          <cell r="AP65">
            <v>0</v>
          </cell>
          <cell r="AQ65">
            <v>-238439.11000000002</v>
          </cell>
          <cell r="AR65">
            <v>0</v>
          </cell>
          <cell r="AS65">
            <v>0</v>
          </cell>
          <cell r="AT65">
            <v>6846056.3233047677</v>
          </cell>
          <cell r="AU65">
            <v>1.6679874902711403E-4</v>
          </cell>
          <cell r="AV65">
            <v>0</v>
          </cell>
          <cell r="AW65">
            <v>0</v>
          </cell>
          <cell r="AY65">
            <v>0</v>
          </cell>
          <cell r="AZ65">
            <v>0</v>
          </cell>
          <cell r="BA65">
            <v>0</v>
          </cell>
          <cell r="BB65">
            <v>0</v>
          </cell>
          <cell r="BC65">
            <v>0</v>
          </cell>
          <cell r="BD65">
            <v>0</v>
          </cell>
          <cell r="BE65">
            <v>0</v>
          </cell>
          <cell r="BF65">
            <v>0</v>
          </cell>
          <cell r="BG65">
            <v>0</v>
          </cell>
          <cell r="BH65">
            <v>0</v>
          </cell>
          <cell r="BJ65">
            <v>0</v>
          </cell>
          <cell r="BL65">
            <v>0</v>
          </cell>
          <cell r="BM65">
            <v>0</v>
          </cell>
          <cell r="BN65">
            <v>0</v>
          </cell>
          <cell r="BO65">
            <v>0</v>
          </cell>
          <cell r="BQ65">
            <v>0</v>
          </cell>
          <cell r="BR65">
            <v>0</v>
          </cell>
          <cell r="BS65">
            <v>0</v>
          </cell>
          <cell r="BT65">
            <v>0</v>
          </cell>
          <cell r="CB65">
            <v>0</v>
          </cell>
          <cell r="CC65">
            <v>0</v>
          </cell>
          <cell r="CD65">
            <v>0</v>
          </cell>
          <cell r="CE65">
            <v>0</v>
          </cell>
          <cell r="CF65">
            <v>0</v>
          </cell>
          <cell r="CI65">
            <v>0</v>
          </cell>
          <cell r="CJ65">
            <v>0</v>
          </cell>
          <cell r="CK65">
            <v>0</v>
          </cell>
          <cell r="CV65">
            <v>1.5736830915027389E-4</v>
          </cell>
          <cell r="DG65">
            <v>6846056</v>
          </cell>
          <cell r="DR65">
            <v>2811511.41</v>
          </cell>
          <cell r="EC65">
            <v>2.4350091469129054</v>
          </cell>
          <cell r="EN65">
            <v>2.4095909012463064E-2</v>
          </cell>
        </row>
        <row r="66">
          <cell r="B66">
            <v>21800</v>
          </cell>
          <cell r="C66" t="str">
            <v>Western Carolina University</v>
          </cell>
          <cell r="D66">
            <v>5.8611014472144491E-3</v>
          </cell>
          <cell r="E66">
            <v>10141072.130844343</v>
          </cell>
          <cell r="F66">
            <v>7907226.5089199431</v>
          </cell>
          <cell r="G66">
            <v>1043299</v>
          </cell>
          <cell r="H66">
            <v>-2829719.4702462624</v>
          </cell>
          <cell r="I66">
            <v>-117099.13078781523</v>
          </cell>
          <cell r="J66">
            <v>8557646.1289911438</v>
          </cell>
          <cell r="K66">
            <v>0</v>
          </cell>
          <cell r="L66">
            <v>-449632.93404998328</v>
          </cell>
          <cell r="M66">
            <v>80689.851973035838</v>
          </cell>
          <cell r="N66">
            <v>3041.7944290753549</v>
          </cell>
          <cell r="O66">
            <v>-1372.7285699520962</v>
          </cell>
          <cell r="P66">
            <v>0</v>
          </cell>
          <cell r="Q66">
            <v>0</v>
          </cell>
          <cell r="R66">
            <v>0</v>
          </cell>
          <cell r="S66">
            <v>24335151.151503529</v>
          </cell>
          <cell r="T66">
            <v>5488992</v>
          </cell>
          <cell r="U66">
            <v>42788230.644955724</v>
          </cell>
          <cell r="V66">
            <v>322759.40789214335</v>
          </cell>
          <cell r="W66">
            <v>0</v>
          </cell>
          <cell r="X66">
            <v>48599982.05284787</v>
          </cell>
          <cell r="Y66">
            <v>272497.79999999981</v>
          </cell>
          <cell r="Z66">
            <v>0</v>
          </cell>
          <cell r="AA66">
            <v>0</v>
          </cell>
          <cell r="AB66">
            <v>585495.65393907612</v>
          </cell>
          <cell r="AC66">
            <v>857993.45393907593</v>
          </cell>
          <cell r="AD66" t="str">
            <v>N/A</v>
          </cell>
          <cell r="AE66">
            <v>9564535</v>
          </cell>
          <cell r="AF66">
            <v>9564537</v>
          </cell>
          <cell r="AG66">
            <v>9564537</v>
          </cell>
          <cell r="AH66">
            <v>9564537</v>
          </cell>
          <cell r="AI66">
            <v>9483847</v>
          </cell>
          <cell r="AJ66">
            <v>0</v>
          </cell>
          <cell r="AK66">
            <v>47741993</v>
          </cell>
          <cell r="AL66">
            <v>187735057</v>
          </cell>
          <cell r="AM66">
            <v>24335151.151503529</v>
          </cell>
          <cell r="AN66">
            <v>-4834362.2</v>
          </cell>
          <cell r="AO66">
            <v>42525494.398908794</v>
          </cell>
          <cell r="AP66">
            <v>0</v>
          </cell>
          <cell r="AQ66">
            <v>5216494.2</v>
          </cell>
          <cell r="AR66">
            <v>0</v>
          </cell>
          <cell r="AS66">
            <v>0</v>
          </cell>
          <cell r="AT66">
            <v>254977834.55041233</v>
          </cell>
          <cell r="AU66">
            <v>5.6624318235166098E-3</v>
          </cell>
          <cell r="AV66">
            <v>0</v>
          </cell>
          <cell r="AW66">
            <v>0</v>
          </cell>
          <cell r="AY66">
            <v>0</v>
          </cell>
          <cell r="AZ66">
            <v>0</v>
          </cell>
          <cell r="BA66">
            <v>0</v>
          </cell>
          <cell r="BB66">
            <v>0</v>
          </cell>
          <cell r="BC66">
            <v>0</v>
          </cell>
          <cell r="BD66">
            <v>0</v>
          </cell>
          <cell r="BE66">
            <v>0</v>
          </cell>
          <cell r="BF66">
            <v>0</v>
          </cell>
          <cell r="BG66">
            <v>0</v>
          </cell>
          <cell r="BH66">
            <v>0</v>
          </cell>
          <cell r="BJ66">
            <v>0</v>
          </cell>
          <cell r="BL66">
            <v>0</v>
          </cell>
          <cell r="BM66">
            <v>0</v>
          </cell>
          <cell r="BN66">
            <v>0</v>
          </cell>
          <cell r="BO66">
            <v>0</v>
          </cell>
          <cell r="BQ66">
            <v>0</v>
          </cell>
          <cell r="BR66">
            <v>0</v>
          </cell>
          <cell r="BS66">
            <v>0</v>
          </cell>
          <cell r="BT66">
            <v>0</v>
          </cell>
          <cell r="CB66">
            <v>0</v>
          </cell>
          <cell r="CC66">
            <v>0</v>
          </cell>
          <cell r="CD66">
            <v>0</v>
          </cell>
          <cell r="CE66">
            <v>0</v>
          </cell>
          <cell r="CF66">
            <v>0</v>
          </cell>
          <cell r="CI66">
            <v>0</v>
          </cell>
          <cell r="CJ66">
            <v>0</v>
          </cell>
          <cell r="CK66">
            <v>0</v>
          </cell>
          <cell r="CV66">
            <v>5.8611014472144491E-3</v>
          </cell>
          <cell r="DG66">
            <v>254977835</v>
          </cell>
          <cell r="DR66">
            <v>84770573.239999905</v>
          </cell>
          <cell r="EC66">
            <v>3.0078578598037127</v>
          </cell>
          <cell r="EN66">
            <v>2.4095909012463064E-2</v>
          </cell>
        </row>
        <row r="67">
          <cell r="B67">
            <v>21900</v>
          </cell>
          <cell r="C67" t="str">
            <v>Winston-Salem State University</v>
          </cell>
          <cell r="D67">
            <v>3.375899071087787E-3</v>
          </cell>
          <cell r="E67">
            <v>5841092.5479923785</v>
          </cell>
          <cell r="F67">
            <v>4554433.815342024</v>
          </cell>
          <cell r="G67">
            <v>-1241208</v>
          </cell>
          <cell r="H67">
            <v>-1629872.3741735395</v>
          </cell>
          <cell r="I67">
            <v>-67447.194083229915</v>
          </cell>
          <cell r="J67">
            <v>4929064.9339109054</v>
          </cell>
          <cell r="K67">
            <v>0</v>
          </cell>
          <cell r="L67">
            <v>-258981.25430182074</v>
          </cell>
          <cell r="M67">
            <v>46476.041879712575</v>
          </cell>
          <cell r="N67">
            <v>1752.0240999131397</v>
          </cell>
          <cell r="O67">
            <v>-790.66932143947065</v>
          </cell>
          <cell r="P67">
            <v>0</v>
          </cell>
          <cell r="Q67">
            <v>0</v>
          </cell>
          <cell r="R67">
            <v>0</v>
          </cell>
          <cell r="S67">
            <v>12174519.871344903</v>
          </cell>
          <cell r="T67">
            <v>63977.5</v>
          </cell>
          <cell r="U67">
            <v>24645324.669554528</v>
          </cell>
          <cell r="V67">
            <v>185904.1675188503</v>
          </cell>
          <cell r="W67">
            <v>0</v>
          </cell>
          <cell r="X67">
            <v>24895206.337073378</v>
          </cell>
          <cell r="Y67">
            <v>6270020</v>
          </cell>
          <cell r="Z67">
            <v>0</v>
          </cell>
          <cell r="AA67">
            <v>0</v>
          </cell>
          <cell r="AB67">
            <v>337235.97041614959</v>
          </cell>
          <cell r="AC67">
            <v>6607255.9704161491</v>
          </cell>
          <cell r="AD67" t="str">
            <v>N/A</v>
          </cell>
          <cell r="AE67">
            <v>3666886</v>
          </cell>
          <cell r="AF67">
            <v>3666885</v>
          </cell>
          <cell r="AG67">
            <v>3666885</v>
          </cell>
          <cell r="AH67">
            <v>3666885</v>
          </cell>
          <cell r="AI67">
            <v>3620409</v>
          </cell>
          <cell r="AJ67">
            <v>0</v>
          </cell>
          <cell r="AK67">
            <v>18287950</v>
          </cell>
          <cell r="AL67">
            <v>119450246</v>
          </cell>
          <cell r="AM67">
            <v>12174519.871344903</v>
          </cell>
          <cell r="AN67">
            <v>-3049632.5</v>
          </cell>
          <cell r="AO67">
            <v>24493992.866657231</v>
          </cell>
          <cell r="AP67">
            <v>0</v>
          </cell>
          <cell r="AQ67">
            <v>-6206042.5</v>
          </cell>
          <cell r="AR67">
            <v>0</v>
          </cell>
          <cell r="AS67">
            <v>0</v>
          </cell>
          <cell r="AT67">
            <v>146863083.73800215</v>
          </cell>
          <cell r="AU67">
            <v>3.6028373334539257E-3</v>
          </cell>
          <cell r="AV67">
            <v>0</v>
          </cell>
          <cell r="AW67">
            <v>0</v>
          </cell>
          <cell r="AY67">
            <v>0</v>
          </cell>
          <cell r="AZ67">
            <v>0</v>
          </cell>
          <cell r="BA67">
            <v>0</v>
          </cell>
          <cell r="BB67">
            <v>0</v>
          </cell>
          <cell r="BC67">
            <v>0</v>
          </cell>
          <cell r="BD67">
            <v>0</v>
          </cell>
          <cell r="BE67">
            <v>0</v>
          </cell>
          <cell r="BF67">
            <v>0</v>
          </cell>
          <cell r="BG67">
            <v>0</v>
          </cell>
          <cell r="BH67">
            <v>0</v>
          </cell>
          <cell r="BJ67">
            <v>0</v>
          </cell>
          <cell r="BL67">
            <v>0</v>
          </cell>
          <cell r="BM67">
            <v>0</v>
          </cell>
          <cell r="BN67">
            <v>0</v>
          </cell>
          <cell r="BO67">
            <v>0</v>
          </cell>
          <cell r="BQ67">
            <v>0</v>
          </cell>
          <cell r="BR67">
            <v>0</v>
          </cell>
          <cell r="BS67">
            <v>0</v>
          </cell>
          <cell r="BT67">
            <v>0</v>
          </cell>
          <cell r="CB67">
            <v>0</v>
          </cell>
          <cell r="CC67">
            <v>0</v>
          </cell>
          <cell r="CD67">
            <v>0</v>
          </cell>
          <cell r="CE67">
            <v>0</v>
          </cell>
          <cell r="CF67">
            <v>0</v>
          </cell>
          <cell r="CI67">
            <v>0</v>
          </cell>
          <cell r="CJ67">
            <v>0</v>
          </cell>
          <cell r="CK67">
            <v>0</v>
          </cell>
          <cell r="CV67">
            <v>3.375899071087787E-3</v>
          </cell>
          <cell r="DG67">
            <v>146863084</v>
          </cell>
          <cell r="DR67">
            <v>53762735.439999938</v>
          </cell>
          <cell r="EC67">
            <v>2.7316892043914232</v>
          </cell>
          <cell r="EN67">
            <v>2.4095909012463064E-2</v>
          </cell>
        </row>
        <row r="68">
          <cell r="B68">
            <v>22000</v>
          </cell>
          <cell r="C68" t="str">
            <v>Department Of Public Instruction</v>
          </cell>
          <cell r="D68">
            <v>3.3172261313166723E-3</v>
          </cell>
          <cell r="E68">
            <v>5739574.6814776557</v>
          </cell>
          <cell r="F68">
            <v>4475278.0066782935</v>
          </cell>
          <cell r="G68">
            <v>-1917823</v>
          </cell>
          <cell r="H68">
            <v>-1601545.2821513026</v>
          </cell>
          <cell r="I68">
            <v>-66274.9655678493</v>
          </cell>
          <cell r="J68">
            <v>4843398.0570566515</v>
          </cell>
          <cell r="K68">
            <v>0</v>
          </cell>
          <cell r="L68">
            <v>-254480.17437747269</v>
          </cell>
          <cell r="M68">
            <v>45668.290833669147</v>
          </cell>
          <cell r="N68">
            <v>1721.5740176307265</v>
          </cell>
          <cell r="O68">
            <v>-776.92753221567784</v>
          </cell>
          <cell r="P68">
            <v>0</v>
          </cell>
          <cell r="Q68">
            <v>0</v>
          </cell>
          <cell r="R68">
            <v>0</v>
          </cell>
          <cell r="S68">
            <v>11264740.26043506</v>
          </cell>
          <cell r="T68">
            <v>522088.59000000032</v>
          </cell>
          <cell r="U68">
            <v>24216990.285283256</v>
          </cell>
          <cell r="V68">
            <v>182673.16333467659</v>
          </cell>
          <cell r="W68">
            <v>0</v>
          </cell>
          <cell r="X68">
            <v>24921752.038617931</v>
          </cell>
          <cell r="Y68">
            <v>10111207</v>
          </cell>
          <cell r="Z68">
            <v>0</v>
          </cell>
          <cell r="AA68">
            <v>0</v>
          </cell>
          <cell r="AB68">
            <v>331374.82783924654</v>
          </cell>
          <cell r="AC68">
            <v>10442581.827839246</v>
          </cell>
          <cell r="AD68" t="str">
            <v>N/A</v>
          </cell>
          <cell r="AE68">
            <v>2904968</v>
          </cell>
          <cell r="AF68">
            <v>2904967</v>
          </cell>
          <cell r="AG68">
            <v>2904967</v>
          </cell>
          <cell r="AH68">
            <v>2904967</v>
          </cell>
          <cell r="AI68">
            <v>2859299</v>
          </cell>
          <cell r="AJ68">
            <v>0</v>
          </cell>
          <cell r="AK68">
            <v>14479168</v>
          </cell>
          <cell r="AL68">
            <v>122114399</v>
          </cell>
          <cell r="AM68">
            <v>11264740.26043506</v>
          </cell>
          <cell r="AN68">
            <v>-3547697.5900000003</v>
          </cell>
          <cell r="AO68">
            <v>24068288.620778687</v>
          </cell>
          <cell r="AP68">
            <v>0</v>
          </cell>
          <cell r="AQ68">
            <v>-9589118.4100000001</v>
          </cell>
          <cell r="AR68">
            <v>0</v>
          </cell>
          <cell r="AS68">
            <v>0</v>
          </cell>
          <cell r="AT68">
            <v>144310611.88121375</v>
          </cell>
          <cell r="AU68">
            <v>3.6831930488218484E-3</v>
          </cell>
          <cell r="AV68">
            <v>0</v>
          </cell>
          <cell r="AW68">
            <v>0</v>
          </cell>
          <cell r="AY68">
            <v>0</v>
          </cell>
          <cell r="AZ68">
            <v>0</v>
          </cell>
          <cell r="BA68">
            <v>0</v>
          </cell>
          <cell r="BB68">
            <v>0</v>
          </cell>
          <cell r="BC68">
            <v>0</v>
          </cell>
          <cell r="BD68">
            <v>0</v>
          </cell>
          <cell r="BE68">
            <v>0</v>
          </cell>
          <cell r="BF68">
            <v>0</v>
          </cell>
          <cell r="BG68">
            <v>0</v>
          </cell>
          <cell r="BH68">
            <v>0</v>
          </cell>
          <cell r="BJ68">
            <v>0</v>
          </cell>
          <cell r="BL68">
            <v>0</v>
          </cell>
          <cell r="BM68">
            <v>0</v>
          </cell>
          <cell r="BN68">
            <v>0</v>
          </cell>
          <cell r="BO68">
            <v>0</v>
          </cell>
          <cell r="BQ68">
            <v>0</v>
          </cell>
          <cell r="BR68">
            <v>0</v>
          </cell>
          <cell r="BS68">
            <v>0</v>
          </cell>
          <cell r="BT68">
            <v>0</v>
          </cell>
          <cell r="CB68">
            <v>0</v>
          </cell>
          <cell r="CC68">
            <v>0</v>
          </cell>
          <cell r="CD68">
            <v>0</v>
          </cell>
          <cell r="CE68">
            <v>0</v>
          </cell>
          <cell r="CF68">
            <v>0</v>
          </cell>
          <cell r="CI68">
            <v>0</v>
          </cell>
          <cell r="CJ68">
            <v>0</v>
          </cell>
          <cell r="CK68">
            <v>0</v>
          </cell>
          <cell r="CV68">
            <v>3.3172261313166723E-3</v>
          </cell>
          <cell r="DG68">
            <v>144310612</v>
          </cell>
          <cell r="DR68">
            <v>61444720.999999948</v>
          </cell>
          <cell r="EC68">
            <v>2.3486250674000151</v>
          </cell>
          <cell r="EN68">
            <v>2.4095909012463064E-2</v>
          </cell>
        </row>
        <row r="69">
          <cell r="B69">
            <v>23000</v>
          </cell>
          <cell r="C69" t="str">
            <v>University Of North Carolina At Asheville</v>
          </cell>
          <cell r="D69">
            <v>2.5507239281802501E-3</v>
          </cell>
          <cell r="E69">
            <v>4413347.1454994427</v>
          </cell>
          <cell r="F69">
            <v>3441187.9820692898</v>
          </cell>
          <cell r="G69">
            <v>253446</v>
          </cell>
          <cell r="H69">
            <v>-1231480.6743747857</v>
          </cell>
          <cell r="I69">
            <v>-50960.993860896808</v>
          </cell>
          <cell r="J69">
            <v>3724247.5576823335</v>
          </cell>
          <cell r="K69">
            <v>0</v>
          </cell>
          <cell r="L69">
            <v>-195678.14925371343</v>
          </cell>
          <cell r="M69">
            <v>35115.846064524587</v>
          </cell>
          <cell r="N69">
            <v>1323.7747042469862</v>
          </cell>
          <cell r="O69">
            <v>-597.40505121909632</v>
          </cell>
          <cell r="P69">
            <v>0</v>
          </cell>
          <cell r="Q69">
            <v>0</v>
          </cell>
          <cell r="R69">
            <v>0</v>
          </cell>
          <cell r="S69">
            <v>10389951.083479226</v>
          </cell>
          <cell r="T69">
            <v>1292965</v>
          </cell>
          <cell r="U69">
            <v>18621237.788411669</v>
          </cell>
          <cell r="V69">
            <v>140463.38425809835</v>
          </cell>
          <cell r="W69">
            <v>0</v>
          </cell>
          <cell r="X69">
            <v>20054666.172669768</v>
          </cell>
          <cell r="Y69">
            <v>25737.870000000112</v>
          </cell>
          <cell r="Z69">
            <v>0</v>
          </cell>
          <cell r="AA69">
            <v>0</v>
          </cell>
          <cell r="AB69">
            <v>254804.96930448402</v>
          </cell>
          <cell r="AC69">
            <v>280542.83930448414</v>
          </cell>
          <cell r="AD69" t="str">
            <v>N/A</v>
          </cell>
          <cell r="AE69">
            <v>3961847</v>
          </cell>
          <cell r="AF69">
            <v>3961848</v>
          </cell>
          <cell r="AG69">
            <v>3961848</v>
          </cell>
          <cell r="AH69">
            <v>3961848</v>
          </cell>
          <cell r="AI69">
            <v>3926733</v>
          </cell>
          <cell r="AJ69">
            <v>0</v>
          </cell>
          <cell r="AK69">
            <v>19774124</v>
          </cell>
          <cell r="AL69">
            <v>83016401</v>
          </cell>
          <cell r="AM69">
            <v>10389951.083479226</v>
          </cell>
          <cell r="AN69">
            <v>-2215314.13</v>
          </cell>
          <cell r="AO69">
            <v>18506896.203365285</v>
          </cell>
          <cell r="AP69">
            <v>0</v>
          </cell>
          <cell r="AQ69">
            <v>1267227.1299999999</v>
          </cell>
          <cell r="AR69">
            <v>0</v>
          </cell>
          <cell r="AS69">
            <v>0</v>
          </cell>
          <cell r="AT69">
            <v>110965161.28684451</v>
          </cell>
          <cell r="AU69">
            <v>2.5039261020446458E-3</v>
          </cell>
          <cell r="AV69">
            <v>0</v>
          </cell>
          <cell r="AW69">
            <v>0</v>
          </cell>
          <cell r="AY69">
            <v>0</v>
          </cell>
          <cell r="AZ69">
            <v>0</v>
          </cell>
          <cell r="BA69">
            <v>0</v>
          </cell>
          <cell r="BB69">
            <v>0</v>
          </cell>
          <cell r="BC69">
            <v>0</v>
          </cell>
          <cell r="BD69">
            <v>0</v>
          </cell>
          <cell r="BE69">
            <v>0</v>
          </cell>
          <cell r="BF69">
            <v>0</v>
          </cell>
          <cell r="BG69">
            <v>0</v>
          </cell>
          <cell r="BH69">
            <v>0</v>
          </cell>
          <cell r="BJ69">
            <v>0</v>
          </cell>
          <cell r="BL69">
            <v>0</v>
          </cell>
          <cell r="BM69">
            <v>0</v>
          </cell>
          <cell r="BN69">
            <v>0</v>
          </cell>
          <cell r="BO69">
            <v>0</v>
          </cell>
          <cell r="BQ69">
            <v>0</v>
          </cell>
          <cell r="BR69">
            <v>0</v>
          </cell>
          <cell r="BS69">
            <v>0</v>
          </cell>
          <cell r="BT69">
            <v>0</v>
          </cell>
          <cell r="CB69">
            <v>0</v>
          </cell>
          <cell r="CC69">
            <v>0</v>
          </cell>
          <cell r="CD69">
            <v>0</v>
          </cell>
          <cell r="CE69">
            <v>0</v>
          </cell>
          <cell r="CF69">
            <v>0</v>
          </cell>
          <cell r="CI69">
            <v>0</v>
          </cell>
          <cell r="CJ69">
            <v>0</v>
          </cell>
          <cell r="CK69">
            <v>0</v>
          </cell>
          <cell r="CV69">
            <v>2.5507239281802501E-3</v>
          </cell>
          <cell r="DG69">
            <v>110965161</v>
          </cell>
          <cell r="DR69">
            <v>37896518.979999989</v>
          </cell>
          <cell r="EC69">
            <v>2.9281095991577017</v>
          </cell>
          <cell r="EN69">
            <v>2.4095909012463064E-2</v>
          </cell>
        </row>
        <row r="70">
          <cell r="B70">
            <v>23100</v>
          </cell>
          <cell r="C70" t="str">
            <v>University Of North Carolina At Charlotte</v>
          </cell>
          <cell r="D70">
            <v>1.4787953680502413E-2</v>
          </cell>
          <cell r="E70">
            <v>25586607.959640902</v>
          </cell>
          <cell r="F70">
            <v>19950465.012121905</v>
          </cell>
          <cell r="G70">
            <v>1673013</v>
          </cell>
          <cell r="H70">
            <v>-7139572.797311876</v>
          </cell>
          <cell r="I70">
            <v>-295448.99328440969</v>
          </cell>
          <cell r="J70">
            <v>21591517.517547164</v>
          </cell>
          <cell r="K70">
            <v>0</v>
          </cell>
          <cell r="L70">
            <v>-1134454.1741586181</v>
          </cell>
          <cell r="M70">
            <v>203585.93076919852</v>
          </cell>
          <cell r="N70">
            <v>7674.652201107142</v>
          </cell>
          <cell r="O70">
            <v>-3463.48663151047</v>
          </cell>
          <cell r="P70">
            <v>0</v>
          </cell>
          <cell r="Q70">
            <v>0</v>
          </cell>
          <cell r="R70">
            <v>0</v>
          </cell>
          <cell r="S70">
            <v>60439924.620893866</v>
          </cell>
          <cell r="T70">
            <v>8788706</v>
          </cell>
          <cell r="U70">
            <v>107957587.58773582</v>
          </cell>
          <cell r="V70">
            <v>814343.72307679406</v>
          </cell>
          <cell r="W70">
            <v>0</v>
          </cell>
          <cell r="X70">
            <v>117560637.31081261</v>
          </cell>
          <cell r="Y70">
            <v>423641.47000000067</v>
          </cell>
          <cell r="Z70">
            <v>0</v>
          </cell>
          <cell r="AA70">
            <v>0</v>
          </cell>
          <cell r="AB70">
            <v>1477244.9664220484</v>
          </cell>
          <cell r="AC70">
            <v>1900886.4364220491</v>
          </cell>
          <cell r="AD70" t="str">
            <v>N/A</v>
          </cell>
          <cell r="AE70">
            <v>23172667</v>
          </cell>
          <cell r="AF70">
            <v>23172667</v>
          </cell>
          <cell r="AG70">
            <v>23172667</v>
          </cell>
          <cell r="AH70">
            <v>23172667</v>
          </cell>
          <cell r="AI70">
            <v>22969082</v>
          </cell>
          <cell r="AJ70">
            <v>0</v>
          </cell>
          <cell r="AK70">
            <v>115659750</v>
          </cell>
          <cell r="AL70">
            <v>479740661</v>
          </cell>
          <cell r="AM70">
            <v>60439924.620893866</v>
          </cell>
          <cell r="AN70">
            <v>-12514087.529999999</v>
          </cell>
          <cell r="AO70">
            <v>107294686.34439057</v>
          </cell>
          <cell r="AP70">
            <v>0</v>
          </cell>
          <cell r="AQ70">
            <v>8365064.5299999993</v>
          </cell>
          <cell r="AR70">
            <v>0</v>
          </cell>
          <cell r="AS70">
            <v>0</v>
          </cell>
          <cell r="AT70">
            <v>643326248.96528435</v>
          </cell>
          <cell r="AU70">
            <v>1.4469853589673579E-2</v>
          </cell>
          <cell r="AV70">
            <v>0</v>
          </cell>
          <cell r="AW70">
            <v>0</v>
          </cell>
          <cell r="AY70">
            <v>0</v>
          </cell>
          <cell r="AZ70">
            <v>0</v>
          </cell>
          <cell r="BA70">
            <v>0</v>
          </cell>
          <cell r="BB70">
            <v>0</v>
          </cell>
          <cell r="BC70">
            <v>0</v>
          </cell>
          <cell r="BD70">
            <v>0</v>
          </cell>
          <cell r="BE70">
            <v>0</v>
          </cell>
          <cell r="BF70">
            <v>0</v>
          </cell>
          <cell r="BG70">
            <v>0</v>
          </cell>
          <cell r="BH70">
            <v>0</v>
          </cell>
          <cell r="BJ70">
            <v>0</v>
          </cell>
          <cell r="BL70">
            <v>0</v>
          </cell>
          <cell r="BM70">
            <v>0</v>
          </cell>
          <cell r="BN70">
            <v>0</v>
          </cell>
          <cell r="BO70">
            <v>0</v>
          </cell>
          <cell r="BQ70">
            <v>0</v>
          </cell>
          <cell r="BR70">
            <v>0</v>
          </cell>
          <cell r="BS70">
            <v>0</v>
          </cell>
          <cell r="BT70">
            <v>0</v>
          </cell>
          <cell r="CB70">
            <v>0</v>
          </cell>
          <cell r="CC70">
            <v>0</v>
          </cell>
          <cell r="CD70">
            <v>0</v>
          </cell>
          <cell r="CE70">
            <v>0</v>
          </cell>
          <cell r="CF70">
            <v>0</v>
          </cell>
          <cell r="CI70">
            <v>0</v>
          </cell>
          <cell r="CJ70">
            <v>0</v>
          </cell>
          <cell r="CK70">
            <v>0</v>
          </cell>
          <cell r="CV70">
            <v>1.4787953680502413E-2</v>
          </cell>
          <cell r="DG70">
            <v>643326249</v>
          </cell>
          <cell r="DR70">
            <v>214830271.9000006</v>
          </cell>
          <cell r="EC70">
            <v>2.9945791312848877</v>
          </cell>
          <cell r="EN70">
            <v>2.4095909012463064E-2</v>
          </cell>
        </row>
        <row r="71">
          <cell r="B71">
            <v>23200</v>
          </cell>
          <cell r="C71" t="str">
            <v>University Of North Carolina At Wilmington</v>
          </cell>
          <cell r="D71">
            <v>7.7945945589833572E-3</v>
          </cell>
          <cell r="E71">
            <v>13486466.044859931</v>
          </cell>
          <cell r="F71">
            <v>10515706.864682984</v>
          </cell>
          <cell r="G71">
            <v>1707341</v>
          </cell>
          <cell r="H71">
            <v>-3763203.2451363518</v>
          </cell>
          <cell r="I71">
            <v>-155728.45068808264</v>
          </cell>
          <cell r="J71">
            <v>11380690.567374645</v>
          </cell>
          <cell r="K71">
            <v>0</v>
          </cell>
          <cell r="L71">
            <v>-597960.3753406062</v>
          </cell>
          <cell r="M71">
            <v>107308.27419018831</v>
          </cell>
          <cell r="N71">
            <v>4045.2386842211827</v>
          </cell>
          <cell r="O71">
            <v>-1825.5719916594921</v>
          </cell>
          <cell r="P71">
            <v>0</v>
          </cell>
          <cell r="Q71">
            <v>0</v>
          </cell>
          <cell r="R71">
            <v>0</v>
          </cell>
          <cell r="S71">
            <v>32682840.346635271</v>
          </cell>
          <cell r="T71">
            <v>8768783</v>
          </cell>
          <cell r="U71">
            <v>56903452.836873226</v>
          </cell>
          <cell r="V71">
            <v>429233.09676075325</v>
          </cell>
          <cell r="W71">
            <v>0</v>
          </cell>
          <cell r="X71">
            <v>66101468.933633976</v>
          </cell>
          <cell r="Y71">
            <v>232081.92000000086</v>
          </cell>
          <cell r="Z71">
            <v>0</v>
          </cell>
          <cell r="AA71">
            <v>0</v>
          </cell>
          <cell r="AB71">
            <v>778642.25344041316</v>
          </cell>
          <cell r="AC71">
            <v>1010724.173440414</v>
          </cell>
          <cell r="AD71" t="str">
            <v>N/A</v>
          </cell>
          <cell r="AE71">
            <v>13039611</v>
          </cell>
          <cell r="AF71">
            <v>13039611</v>
          </cell>
          <cell r="AG71">
            <v>13039611</v>
          </cell>
          <cell r="AH71">
            <v>13039611</v>
          </cell>
          <cell r="AI71">
            <v>12932303</v>
          </cell>
          <cell r="AJ71">
            <v>0</v>
          </cell>
          <cell r="AK71">
            <v>65090747</v>
          </cell>
          <cell r="AL71">
            <v>247903292</v>
          </cell>
          <cell r="AM71">
            <v>32682840.346635271</v>
          </cell>
          <cell r="AN71">
            <v>-6585519.0799999991</v>
          </cell>
          <cell r="AO71">
            <v>56554043.680193573</v>
          </cell>
          <cell r="AP71">
            <v>0</v>
          </cell>
          <cell r="AQ71">
            <v>8536701.0799999982</v>
          </cell>
          <cell r="AR71">
            <v>0</v>
          </cell>
          <cell r="AS71">
            <v>0</v>
          </cell>
          <cell r="AT71">
            <v>339091358.02682883</v>
          </cell>
          <cell r="AU71">
            <v>7.47721556569761E-3</v>
          </cell>
          <cell r="AV71">
            <v>0</v>
          </cell>
          <cell r="AW71">
            <v>0</v>
          </cell>
          <cell r="AY71">
            <v>0</v>
          </cell>
          <cell r="AZ71">
            <v>0</v>
          </cell>
          <cell r="BA71">
            <v>0</v>
          </cell>
          <cell r="BB71">
            <v>0</v>
          </cell>
          <cell r="BC71">
            <v>0</v>
          </cell>
          <cell r="BD71">
            <v>0</v>
          </cell>
          <cell r="BE71">
            <v>0</v>
          </cell>
          <cell r="BF71">
            <v>0</v>
          </cell>
          <cell r="BG71">
            <v>0</v>
          </cell>
          <cell r="BH71">
            <v>0</v>
          </cell>
          <cell r="BJ71">
            <v>0</v>
          </cell>
          <cell r="BL71">
            <v>0</v>
          </cell>
          <cell r="BM71">
            <v>0</v>
          </cell>
          <cell r="BN71">
            <v>0</v>
          </cell>
          <cell r="BO71">
            <v>0</v>
          </cell>
          <cell r="BQ71">
            <v>0</v>
          </cell>
          <cell r="BR71">
            <v>0</v>
          </cell>
          <cell r="BS71">
            <v>0</v>
          </cell>
          <cell r="BT71">
            <v>0</v>
          </cell>
          <cell r="CB71">
            <v>0</v>
          </cell>
          <cell r="CC71">
            <v>0</v>
          </cell>
          <cell r="CD71">
            <v>0</v>
          </cell>
          <cell r="CE71">
            <v>0</v>
          </cell>
          <cell r="CF71">
            <v>0</v>
          </cell>
          <cell r="CI71">
            <v>0</v>
          </cell>
          <cell r="CJ71">
            <v>0</v>
          </cell>
          <cell r="CK71">
            <v>0</v>
          </cell>
          <cell r="CV71">
            <v>7.7945945589833572E-3</v>
          </cell>
          <cell r="DG71">
            <v>339091357</v>
          </cell>
          <cell r="DR71">
            <v>113827268.77999999</v>
          </cell>
          <cell r="EC71">
            <v>2.9789993262104875</v>
          </cell>
          <cell r="EN71">
            <v>2.4095909012463064E-2</v>
          </cell>
        </row>
        <row r="72">
          <cell r="B72">
            <v>30000</v>
          </cell>
          <cell r="C72" t="str">
            <v>Yancey County Schools</v>
          </cell>
          <cell r="D72">
            <v>8.7413810180883708E-4</v>
          </cell>
          <cell r="E72">
            <v>1512462.7380363487</v>
          </cell>
          <cell r="F72">
            <v>1179301.8826461027</v>
          </cell>
          <cell r="G72">
            <v>-89839</v>
          </cell>
          <cell r="H72">
            <v>-422030.84670171747</v>
          </cell>
          <cell r="I72">
            <v>-17464.432723472757</v>
          </cell>
          <cell r="J72">
            <v>1276306.9553596072</v>
          </cell>
          <cell r="K72">
            <v>0</v>
          </cell>
          <cell r="L72">
            <v>-67059.286214536944</v>
          </cell>
          <cell r="M72">
            <v>12034.269441363733</v>
          </cell>
          <cell r="N72">
            <v>453.66019207675026</v>
          </cell>
          <cell r="O72">
            <v>-204.73188482464772</v>
          </cell>
          <cell r="P72">
            <v>0</v>
          </cell>
          <cell r="Q72">
            <v>0</v>
          </cell>
          <cell r="R72">
            <v>0</v>
          </cell>
          <cell r="S72">
            <v>3383961.208150947</v>
          </cell>
          <cell r="T72">
            <v>0</v>
          </cell>
          <cell r="U72">
            <v>6381534.7767980359</v>
          </cell>
          <cell r="V72">
            <v>48137.077765454931</v>
          </cell>
          <cell r="W72">
            <v>0</v>
          </cell>
          <cell r="X72">
            <v>6429671.8545634905</v>
          </cell>
          <cell r="Y72">
            <v>449197.74</v>
          </cell>
          <cell r="Z72">
            <v>0</v>
          </cell>
          <cell r="AA72">
            <v>0</v>
          </cell>
          <cell r="AB72">
            <v>87322.163617363782</v>
          </cell>
          <cell r="AC72">
            <v>536519.90361736377</v>
          </cell>
          <cell r="AD72" t="str">
            <v>N/A</v>
          </cell>
          <cell r="AE72">
            <v>1181038</v>
          </cell>
          <cell r="AF72">
            <v>1181037</v>
          </cell>
          <cell r="AG72">
            <v>1181037</v>
          </cell>
          <cell r="AH72">
            <v>1181037</v>
          </cell>
          <cell r="AI72">
            <v>1169003</v>
          </cell>
          <cell r="AJ72">
            <v>0</v>
          </cell>
          <cell r="AK72">
            <v>5893152</v>
          </cell>
          <cell r="AL72">
            <v>29498154</v>
          </cell>
          <cell r="AM72">
            <v>3383961.208150947</v>
          </cell>
          <cell r="AN72">
            <v>-747288.26</v>
          </cell>
          <cell r="AO72">
            <v>6342349.6909461282</v>
          </cell>
          <cell r="AP72">
            <v>0</v>
          </cell>
          <cell r="AQ72">
            <v>-449197.74</v>
          </cell>
          <cell r="AR72">
            <v>0</v>
          </cell>
          <cell r="AS72">
            <v>0</v>
          </cell>
          <cell r="AT72">
            <v>38027978.89909707</v>
          </cell>
          <cell r="AU72">
            <v>8.8971815419173334E-4</v>
          </cell>
          <cell r="AV72">
            <v>0</v>
          </cell>
          <cell r="AW72">
            <v>0</v>
          </cell>
          <cell r="AY72">
            <v>0</v>
          </cell>
          <cell r="AZ72">
            <v>0</v>
          </cell>
          <cell r="BA72">
            <v>0</v>
          </cell>
          <cell r="BB72">
            <v>0</v>
          </cell>
          <cell r="BC72">
            <v>0</v>
          </cell>
          <cell r="BD72">
            <v>0</v>
          </cell>
          <cell r="BE72">
            <v>0</v>
          </cell>
          <cell r="BF72">
            <v>0</v>
          </cell>
          <cell r="BG72">
            <v>0</v>
          </cell>
          <cell r="BH72">
            <v>0</v>
          </cell>
          <cell r="BJ72">
            <v>0</v>
          </cell>
          <cell r="BL72">
            <v>0</v>
          </cell>
          <cell r="BM72">
            <v>0</v>
          </cell>
          <cell r="BN72">
            <v>0</v>
          </cell>
          <cell r="BO72">
            <v>0</v>
          </cell>
          <cell r="BQ72">
            <v>0</v>
          </cell>
          <cell r="BR72">
            <v>0</v>
          </cell>
          <cell r="BS72">
            <v>0</v>
          </cell>
          <cell r="BT72">
            <v>0</v>
          </cell>
          <cell r="CB72">
            <v>0</v>
          </cell>
          <cell r="CC72">
            <v>0</v>
          </cell>
          <cell r="CD72">
            <v>0</v>
          </cell>
          <cell r="CE72">
            <v>0</v>
          </cell>
          <cell r="CF72">
            <v>0</v>
          </cell>
          <cell r="CI72">
            <v>0</v>
          </cell>
          <cell r="CJ72">
            <v>0</v>
          </cell>
          <cell r="CK72">
            <v>0</v>
          </cell>
          <cell r="CV72">
            <v>8.7413810180883708E-4</v>
          </cell>
          <cell r="DG72">
            <v>38027979</v>
          </cell>
          <cell r="DR72">
            <v>13112906.86999999</v>
          </cell>
          <cell r="EC72">
            <v>2.9000418730191155</v>
          </cell>
          <cell r="EN72">
            <v>2.4095909012463064E-2</v>
          </cell>
        </row>
        <row r="73">
          <cell r="B73">
            <v>30100</v>
          </cell>
          <cell r="C73" t="str">
            <v>Alamance County Schools</v>
          </cell>
          <cell r="D73">
            <v>7.7277866075530473E-3</v>
          </cell>
          <cell r="E73">
            <v>13370872.711342268</v>
          </cell>
          <cell r="F73">
            <v>10425576.091599805</v>
          </cell>
          <cell r="G73">
            <v>1425662</v>
          </cell>
          <cell r="H73">
            <v>-3730948.5976725272</v>
          </cell>
          <cell r="I73">
            <v>-154393.69251802537</v>
          </cell>
          <cell r="J73">
            <v>11283145.965546411</v>
          </cell>
          <cell r="K73">
            <v>0</v>
          </cell>
          <cell r="L73">
            <v>-592835.22002807446</v>
          </cell>
          <cell r="M73">
            <v>106388.5283437663</v>
          </cell>
          <cell r="N73">
            <v>4010.5666935878803</v>
          </cell>
          <cell r="O73">
            <v>-1809.9249013549993</v>
          </cell>
          <cell r="P73">
            <v>0</v>
          </cell>
          <cell r="Q73">
            <v>0</v>
          </cell>
          <cell r="R73">
            <v>0</v>
          </cell>
          <cell r="S73">
            <v>32135668.428405862</v>
          </cell>
          <cell r="T73">
            <v>7473060</v>
          </cell>
          <cell r="U73">
            <v>56415729.827732056</v>
          </cell>
          <cell r="V73">
            <v>425554.11337506521</v>
          </cell>
          <cell r="W73">
            <v>0</v>
          </cell>
          <cell r="X73">
            <v>64314343.941107124</v>
          </cell>
          <cell r="Y73">
            <v>344752.54999999981</v>
          </cell>
          <cell r="Z73">
            <v>0</v>
          </cell>
          <cell r="AA73">
            <v>0</v>
          </cell>
          <cell r="AB73">
            <v>771968.4625901269</v>
          </cell>
          <cell r="AC73">
            <v>1116721.0125901266</v>
          </cell>
          <cell r="AD73" t="str">
            <v>N/A</v>
          </cell>
          <cell r="AE73">
            <v>12660802</v>
          </cell>
          <cell r="AF73">
            <v>12660803</v>
          </cell>
          <cell r="AG73">
            <v>12660803</v>
          </cell>
          <cell r="AH73">
            <v>12660803</v>
          </cell>
          <cell r="AI73">
            <v>12554414</v>
          </cell>
          <cell r="AJ73">
            <v>0</v>
          </cell>
          <cell r="AK73">
            <v>63197625</v>
          </cell>
          <cell r="AL73">
            <v>247243176</v>
          </cell>
          <cell r="AM73">
            <v>32135668.428405862</v>
          </cell>
          <cell r="AN73">
            <v>-6391482.4500000002</v>
          </cell>
          <cell r="AO73">
            <v>56069315.478516996</v>
          </cell>
          <cell r="AP73">
            <v>0</v>
          </cell>
          <cell r="AQ73">
            <v>7128307.4500000002</v>
          </cell>
          <cell r="AR73">
            <v>0</v>
          </cell>
          <cell r="AS73">
            <v>0</v>
          </cell>
          <cell r="AT73">
            <v>336184984.90692288</v>
          </cell>
          <cell r="AU73">
            <v>7.4573052725717048E-3</v>
          </cell>
          <cell r="AV73">
            <v>0</v>
          </cell>
          <cell r="AW73">
            <v>0</v>
          </cell>
          <cell r="AY73">
            <v>0</v>
          </cell>
          <cell r="AZ73">
            <v>0</v>
          </cell>
          <cell r="BA73">
            <v>0</v>
          </cell>
          <cell r="BB73">
            <v>0</v>
          </cell>
          <cell r="BC73">
            <v>0</v>
          </cell>
          <cell r="BD73">
            <v>0</v>
          </cell>
          <cell r="BE73">
            <v>0</v>
          </cell>
          <cell r="BF73">
            <v>0</v>
          </cell>
          <cell r="BG73">
            <v>0</v>
          </cell>
          <cell r="BH73">
            <v>0</v>
          </cell>
          <cell r="BJ73">
            <v>0</v>
          </cell>
          <cell r="BL73">
            <v>0</v>
          </cell>
          <cell r="BM73">
            <v>0</v>
          </cell>
          <cell r="BN73">
            <v>0</v>
          </cell>
          <cell r="BO73">
            <v>0</v>
          </cell>
          <cell r="BQ73">
            <v>0</v>
          </cell>
          <cell r="BR73">
            <v>0</v>
          </cell>
          <cell r="BS73">
            <v>0</v>
          </cell>
          <cell r="BT73">
            <v>0</v>
          </cell>
          <cell r="CB73">
            <v>0</v>
          </cell>
          <cell r="CC73">
            <v>0</v>
          </cell>
          <cell r="CD73">
            <v>0</v>
          </cell>
          <cell r="CE73">
            <v>0</v>
          </cell>
          <cell r="CF73">
            <v>0</v>
          </cell>
          <cell r="CI73">
            <v>0</v>
          </cell>
          <cell r="CJ73">
            <v>0</v>
          </cell>
          <cell r="CK73">
            <v>0</v>
          </cell>
          <cell r="CV73">
            <v>7.7277866075530473E-3</v>
          </cell>
          <cell r="DG73">
            <v>336184984</v>
          </cell>
          <cell r="DR73">
            <v>110519985.77999982</v>
          </cell>
          <cell r="EC73">
            <v>3.0418478759959946</v>
          </cell>
          <cell r="EN73">
            <v>2.4095909012463064E-2</v>
          </cell>
        </row>
        <row r="74">
          <cell r="B74">
            <v>30102</v>
          </cell>
          <cell r="C74" t="str">
            <v>Clover Garden Charter School</v>
          </cell>
          <cell r="D74">
            <v>1.4425642015125479E-4</v>
          </cell>
          <cell r="E74">
            <v>249597.24298690105</v>
          </cell>
          <cell r="F74">
            <v>194616.69445151981</v>
          </cell>
          <cell r="G74">
            <v>145691</v>
          </cell>
          <cell r="H74">
            <v>-69646.499806625055</v>
          </cell>
          <cell r="I74">
            <v>-2882.1035708743884</v>
          </cell>
          <cell r="J74">
            <v>210625.15409560309</v>
          </cell>
          <cell r="K74">
            <v>0</v>
          </cell>
          <cell r="L74">
            <v>-11066.595252157322</v>
          </cell>
          <cell r="M74">
            <v>1985.9798184685681</v>
          </cell>
          <cell r="N74">
            <v>74.866196930098212</v>
          </cell>
          <cell r="O74">
            <v>-33.786296163625387</v>
          </cell>
          <cell r="P74">
            <v>0</v>
          </cell>
          <cell r="Q74">
            <v>0</v>
          </cell>
          <cell r="R74">
            <v>0</v>
          </cell>
          <cell r="S74">
            <v>718961.95262360224</v>
          </cell>
          <cell r="T74">
            <v>741587</v>
          </cell>
          <cell r="U74">
            <v>1053125.7704780155</v>
          </cell>
          <cell r="V74">
            <v>7943.9192738742722</v>
          </cell>
          <cell r="W74">
            <v>0</v>
          </cell>
          <cell r="X74">
            <v>1802656.6897518898</v>
          </cell>
          <cell r="Y74">
            <v>13132.039999999994</v>
          </cell>
          <cell r="Z74">
            <v>0</v>
          </cell>
          <cell r="AA74">
            <v>0</v>
          </cell>
          <cell r="AB74">
            <v>14410.517854371941</v>
          </cell>
          <cell r="AC74">
            <v>27542.557854371935</v>
          </cell>
          <cell r="AD74" t="str">
            <v>N/A</v>
          </cell>
          <cell r="AE74">
            <v>355420</v>
          </cell>
          <cell r="AF74">
            <v>355420</v>
          </cell>
          <cell r="AG74">
            <v>355420</v>
          </cell>
          <cell r="AH74">
            <v>355420</v>
          </cell>
          <cell r="AI74">
            <v>353434</v>
          </cell>
          <cell r="AJ74">
            <v>0</v>
          </cell>
          <cell r="AK74">
            <v>1775114</v>
          </cell>
          <cell r="AL74">
            <v>3892844</v>
          </cell>
          <cell r="AM74">
            <v>718961.95262360224</v>
          </cell>
          <cell r="AN74">
            <v>-111275.96</v>
          </cell>
          <cell r="AO74">
            <v>1046659.1718975179</v>
          </cell>
          <cell r="AP74">
            <v>0</v>
          </cell>
          <cell r="AQ74">
            <v>728454.96</v>
          </cell>
          <cell r="AR74">
            <v>0</v>
          </cell>
          <cell r="AS74">
            <v>0</v>
          </cell>
          <cell r="AT74">
            <v>6275644.1245211195</v>
          </cell>
          <cell r="AU74">
            <v>1.1741527525209222E-4</v>
          </cell>
          <cell r="AV74">
            <v>0</v>
          </cell>
          <cell r="AW74">
            <v>0</v>
          </cell>
          <cell r="AY74">
            <v>0</v>
          </cell>
          <cell r="AZ74">
            <v>0</v>
          </cell>
          <cell r="BA74">
            <v>0</v>
          </cell>
          <cell r="BB74">
            <v>0</v>
          </cell>
          <cell r="BC74">
            <v>0</v>
          </cell>
          <cell r="BD74">
            <v>0</v>
          </cell>
          <cell r="BE74">
            <v>0</v>
          </cell>
          <cell r="BF74">
            <v>0</v>
          </cell>
          <cell r="BG74">
            <v>0</v>
          </cell>
          <cell r="BH74">
            <v>0</v>
          </cell>
          <cell r="BJ74">
            <v>0</v>
          </cell>
          <cell r="BL74">
            <v>0</v>
          </cell>
          <cell r="BM74">
            <v>0</v>
          </cell>
          <cell r="BN74">
            <v>0</v>
          </cell>
          <cell r="BO74">
            <v>0</v>
          </cell>
          <cell r="BQ74">
            <v>0</v>
          </cell>
          <cell r="BR74">
            <v>0</v>
          </cell>
          <cell r="BS74">
            <v>0</v>
          </cell>
          <cell r="BT74">
            <v>0</v>
          </cell>
          <cell r="CB74">
            <v>0</v>
          </cell>
          <cell r="CC74">
            <v>0</v>
          </cell>
          <cell r="CD74">
            <v>0</v>
          </cell>
          <cell r="CE74">
            <v>0</v>
          </cell>
          <cell r="CF74">
            <v>0</v>
          </cell>
          <cell r="CI74">
            <v>0</v>
          </cell>
          <cell r="CJ74">
            <v>0</v>
          </cell>
          <cell r="CK74">
            <v>0</v>
          </cell>
          <cell r="CV74">
            <v>1.4425642015125479E-4</v>
          </cell>
          <cell r="DG74">
            <v>6275645</v>
          </cell>
          <cell r="DR74">
            <v>1936670.5900000003</v>
          </cell>
          <cell r="EC74">
            <v>3.2404297521758716</v>
          </cell>
          <cell r="EN74">
            <v>2.4095909012463064E-2</v>
          </cell>
        </row>
        <row r="75">
          <cell r="B75">
            <v>30103</v>
          </cell>
          <cell r="C75" t="str">
            <v>River Mill Academy Charter</v>
          </cell>
          <cell r="D75">
            <v>1.6505168097535305E-4</v>
          </cell>
          <cell r="E75">
            <v>285577.89302276215</v>
          </cell>
          <cell r="F75">
            <v>222671.63244041312</v>
          </cell>
          <cell r="G75">
            <v>15632</v>
          </cell>
          <cell r="H75">
            <v>-79686.379677799574</v>
          </cell>
          <cell r="I75">
            <v>-3297.5727431688083</v>
          </cell>
          <cell r="J75">
            <v>240987.78898520774</v>
          </cell>
          <cell r="K75">
            <v>0</v>
          </cell>
          <cell r="L75">
            <v>-12661.898493857356</v>
          </cell>
          <cell r="M75">
            <v>2272.2684167378629</v>
          </cell>
          <cell r="N75">
            <v>85.658521392588725</v>
          </cell>
          <cell r="O75">
            <v>-38.65675420123744</v>
          </cell>
          <cell r="P75">
            <v>0</v>
          </cell>
          <cell r="Q75">
            <v>0</v>
          </cell>
          <cell r="R75">
            <v>0</v>
          </cell>
          <cell r="S75">
            <v>671542.7337174865</v>
          </cell>
          <cell r="T75">
            <v>91250</v>
          </cell>
          <cell r="U75">
            <v>1204938.9449260386</v>
          </cell>
          <cell r="V75">
            <v>9089.0736669514517</v>
          </cell>
          <cell r="W75">
            <v>0</v>
          </cell>
          <cell r="X75">
            <v>1305278.01859299</v>
          </cell>
          <cell r="Y75">
            <v>13090.050000000003</v>
          </cell>
          <cell r="Z75">
            <v>0</v>
          </cell>
          <cell r="AA75">
            <v>0</v>
          </cell>
          <cell r="AB75">
            <v>16487.86371584404</v>
          </cell>
          <cell r="AC75">
            <v>29577.913715844043</v>
          </cell>
          <cell r="AD75" t="str">
            <v>N/A</v>
          </cell>
          <cell r="AE75">
            <v>255594</v>
          </cell>
          <cell r="AF75">
            <v>255594</v>
          </cell>
          <cell r="AG75">
            <v>255594</v>
          </cell>
          <cell r="AH75">
            <v>255594</v>
          </cell>
          <cell r="AI75">
            <v>253322</v>
          </cell>
          <cell r="AJ75">
            <v>0</v>
          </cell>
          <cell r="AK75">
            <v>1275698</v>
          </cell>
          <cell r="AL75">
            <v>5362705</v>
          </cell>
          <cell r="AM75">
            <v>671542.7337174865</v>
          </cell>
          <cell r="AN75">
            <v>-129638.95</v>
          </cell>
          <cell r="AO75">
            <v>1197540.1548771462</v>
          </cell>
          <cell r="AP75">
            <v>0</v>
          </cell>
          <cell r="AQ75">
            <v>78159.95</v>
          </cell>
          <cell r="AR75">
            <v>0</v>
          </cell>
          <cell r="AS75">
            <v>0</v>
          </cell>
          <cell r="AT75">
            <v>7180308.888594632</v>
          </cell>
          <cell r="AU75">
            <v>1.617489716189338E-4</v>
          </cell>
          <cell r="AV75">
            <v>0</v>
          </cell>
          <cell r="AW75">
            <v>0</v>
          </cell>
          <cell r="AY75">
            <v>0</v>
          </cell>
          <cell r="AZ75">
            <v>0</v>
          </cell>
          <cell r="BA75">
            <v>0</v>
          </cell>
          <cell r="BB75">
            <v>0</v>
          </cell>
          <cell r="BC75">
            <v>0</v>
          </cell>
          <cell r="BD75">
            <v>0</v>
          </cell>
          <cell r="BE75">
            <v>0</v>
          </cell>
          <cell r="BF75">
            <v>0</v>
          </cell>
          <cell r="BG75">
            <v>0</v>
          </cell>
          <cell r="BH75">
            <v>0</v>
          </cell>
          <cell r="BJ75">
            <v>0</v>
          </cell>
          <cell r="BL75">
            <v>0</v>
          </cell>
          <cell r="BM75">
            <v>0</v>
          </cell>
          <cell r="BN75">
            <v>0</v>
          </cell>
          <cell r="BO75">
            <v>0</v>
          </cell>
          <cell r="BQ75">
            <v>0</v>
          </cell>
          <cell r="BR75">
            <v>0</v>
          </cell>
          <cell r="BS75">
            <v>0</v>
          </cell>
          <cell r="BT75">
            <v>0</v>
          </cell>
          <cell r="CB75">
            <v>0</v>
          </cell>
          <cell r="CC75">
            <v>0</v>
          </cell>
          <cell r="CD75">
            <v>0</v>
          </cell>
          <cell r="CE75">
            <v>0</v>
          </cell>
          <cell r="CF75">
            <v>0</v>
          </cell>
          <cell r="CI75">
            <v>0</v>
          </cell>
          <cell r="CJ75">
            <v>0</v>
          </cell>
          <cell r="CK75">
            <v>0</v>
          </cell>
          <cell r="CV75">
            <v>1.6505168097535305E-4</v>
          </cell>
          <cell r="DG75">
            <v>7180309</v>
          </cell>
          <cell r="DR75">
            <v>2194122.9700000007</v>
          </cell>
          <cell r="EC75">
            <v>3.2725189509319059</v>
          </cell>
          <cell r="EN75">
            <v>2.4095909012463064E-2</v>
          </cell>
        </row>
        <row r="76">
          <cell r="B76">
            <v>30104</v>
          </cell>
          <cell r="C76" t="str">
            <v>The Hawbridge School</v>
          </cell>
          <cell r="D76">
            <v>1.0524667875150715E-4</v>
          </cell>
          <cell r="E76">
            <v>182101.29450294518</v>
          </cell>
          <cell r="F76">
            <v>141988.55551207272</v>
          </cell>
          <cell r="G76">
            <v>140696</v>
          </cell>
          <cell r="H76">
            <v>-50812.73182593262</v>
          </cell>
          <cell r="I76">
            <v>-2102.7267163176575</v>
          </cell>
          <cell r="J76">
            <v>153668.01634785894</v>
          </cell>
          <cell r="K76">
            <v>0</v>
          </cell>
          <cell r="L76">
            <v>-8073.972681115536</v>
          </cell>
          <cell r="M76">
            <v>1448.932253706143</v>
          </cell>
          <cell r="N76">
            <v>54.62092133845718</v>
          </cell>
          <cell r="O76">
            <v>-24.649824630390491</v>
          </cell>
          <cell r="P76">
            <v>0</v>
          </cell>
          <cell r="Q76">
            <v>0</v>
          </cell>
          <cell r="R76">
            <v>0</v>
          </cell>
          <cell r="S76">
            <v>558943.33848992537</v>
          </cell>
          <cell r="T76">
            <v>720412</v>
          </cell>
          <cell r="U76">
            <v>768340.08173929469</v>
          </cell>
          <cell r="V76">
            <v>5795.729014824572</v>
          </cell>
          <cell r="W76">
            <v>0</v>
          </cell>
          <cell r="X76">
            <v>1494547.8107541194</v>
          </cell>
          <cell r="Y76">
            <v>16933.770000000004</v>
          </cell>
          <cell r="Z76">
            <v>0</v>
          </cell>
          <cell r="AA76">
            <v>0</v>
          </cell>
          <cell r="AB76">
            <v>10513.633581588289</v>
          </cell>
          <cell r="AC76">
            <v>27447.403581588293</v>
          </cell>
          <cell r="AD76" t="str">
            <v>N/A</v>
          </cell>
          <cell r="AE76">
            <v>293709</v>
          </cell>
          <cell r="AF76">
            <v>293710</v>
          </cell>
          <cell r="AG76">
            <v>293710</v>
          </cell>
          <cell r="AH76">
            <v>293710</v>
          </cell>
          <cell r="AI76">
            <v>292261</v>
          </cell>
          <cell r="AJ76">
            <v>0</v>
          </cell>
          <cell r="AK76">
            <v>1467100</v>
          </cell>
          <cell r="AL76">
            <v>2624905</v>
          </cell>
          <cell r="AM76">
            <v>558943.33848992537</v>
          </cell>
          <cell r="AN76">
            <v>-72361.23</v>
          </cell>
          <cell r="AO76">
            <v>763622.17717253102</v>
          </cell>
          <cell r="AP76">
            <v>0</v>
          </cell>
          <cell r="AQ76">
            <v>703478.23</v>
          </cell>
          <cell r="AR76">
            <v>0</v>
          </cell>
          <cell r="AS76">
            <v>0</v>
          </cell>
          <cell r="AT76">
            <v>4578587.5156624559</v>
          </cell>
          <cell r="AU76">
            <v>7.9171924691688201E-5</v>
          </cell>
          <cell r="AV76">
            <v>0</v>
          </cell>
          <cell r="AW76">
            <v>0</v>
          </cell>
          <cell r="AY76">
            <v>0</v>
          </cell>
          <cell r="AZ76">
            <v>0</v>
          </cell>
          <cell r="BA76">
            <v>0</v>
          </cell>
          <cell r="BB76">
            <v>0</v>
          </cell>
          <cell r="BC76">
            <v>0</v>
          </cell>
          <cell r="BD76">
            <v>0</v>
          </cell>
          <cell r="BE76">
            <v>0</v>
          </cell>
          <cell r="BF76">
            <v>0</v>
          </cell>
          <cell r="BG76">
            <v>0</v>
          </cell>
          <cell r="BH76">
            <v>0</v>
          </cell>
          <cell r="BJ76">
            <v>0</v>
          </cell>
          <cell r="BL76">
            <v>0</v>
          </cell>
          <cell r="BM76">
            <v>0</v>
          </cell>
          <cell r="BN76">
            <v>0</v>
          </cell>
          <cell r="BO76">
            <v>0</v>
          </cell>
          <cell r="BQ76">
            <v>0</v>
          </cell>
          <cell r="BR76">
            <v>0</v>
          </cell>
          <cell r="BS76">
            <v>0</v>
          </cell>
          <cell r="BT76">
            <v>0</v>
          </cell>
          <cell r="CB76">
            <v>0</v>
          </cell>
          <cell r="CC76">
            <v>0</v>
          </cell>
          <cell r="CD76">
            <v>0</v>
          </cell>
          <cell r="CE76">
            <v>0</v>
          </cell>
          <cell r="CF76">
            <v>0</v>
          </cell>
          <cell r="CI76">
            <v>0</v>
          </cell>
          <cell r="CJ76">
            <v>0</v>
          </cell>
          <cell r="CK76">
            <v>0</v>
          </cell>
          <cell r="CV76">
            <v>1.0524667875150715E-4</v>
          </cell>
          <cell r="DG76">
            <v>4578588</v>
          </cell>
          <cell r="DR76">
            <v>1290327.7399999995</v>
          </cell>
          <cell r="EC76">
            <v>3.5483915117565417</v>
          </cell>
          <cell r="EN76">
            <v>2.4095909012463064E-2</v>
          </cell>
        </row>
        <row r="77">
          <cell r="B77">
            <v>30105</v>
          </cell>
          <cell r="C77" t="str">
            <v>Alamance Community College</v>
          </cell>
          <cell r="D77">
            <v>7.1665148802620431E-4</v>
          </cell>
          <cell r="E77">
            <v>1239974.175196145</v>
          </cell>
          <cell r="F77">
            <v>966836.30113089026</v>
          </cell>
          <cell r="G77">
            <v>-119101</v>
          </cell>
          <cell r="H77">
            <v>-345996.85525192507</v>
          </cell>
          <cell r="I77">
            <v>-14318.002696497673</v>
          </cell>
          <cell r="J77">
            <v>1046364.7298338255</v>
          </cell>
          <cell r="K77">
            <v>0</v>
          </cell>
          <cell r="L77">
            <v>-54977.739961428582</v>
          </cell>
          <cell r="M77">
            <v>9866.1493928880809</v>
          </cell>
          <cell r="N77">
            <v>371.92778925583951</v>
          </cell>
          <cell r="O77">
            <v>-167.8469450106173</v>
          </cell>
          <cell r="P77">
            <v>0</v>
          </cell>
          <cell r="Q77">
            <v>0</v>
          </cell>
          <cell r="R77">
            <v>0</v>
          </cell>
          <cell r="S77">
            <v>2728851.8384881425</v>
          </cell>
          <cell r="T77">
            <v>58107.969999999972</v>
          </cell>
          <cell r="U77">
            <v>5231823.6491691275</v>
          </cell>
          <cell r="V77">
            <v>39464.597571552324</v>
          </cell>
          <cell r="W77">
            <v>0</v>
          </cell>
          <cell r="X77">
            <v>5329396.2167406799</v>
          </cell>
          <cell r="Y77">
            <v>653614</v>
          </cell>
          <cell r="Z77">
            <v>0</v>
          </cell>
          <cell r="AA77">
            <v>0</v>
          </cell>
          <cell r="AB77">
            <v>71590.013482488372</v>
          </cell>
          <cell r="AC77">
            <v>725204.01348248834</v>
          </cell>
          <cell r="AD77" t="str">
            <v>N/A</v>
          </cell>
          <cell r="AE77">
            <v>922812</v>
          </cell>
          <cell r="AF77">
            <v>922811</v>
          </cell>
          <cell r="AG77">
            <v>922811</v>
          </cell>
          <cell r="AH77">
            <v>922811</v>
          </cell>
          <cell r="AI77">
            <v>912945</v>
          </cell>
          <cell r="AJ77">
            <v>0</v>
          </cell>
          <cell r="AK77">
            <v>4604190</v>
          </cell>
          <cell r="AL77">
            <v>24544554</v>
          </cell>
          <cell r="AM77">
            <v>2728851.8384881425</v>
          </cell>
          <cell r="AN77">
            <v>-700821.97</v>
          </cell>
          <cell r="AO77">
            <v>5199698.2332581915</v>
          </cell>
          <cell r="AP77">
            <v>0</v>
          </cell>
          <cell r="AQ77">
            <v>-595506.03</v>
          </cell>
          <cell r="AR77">
            <v>0</v>
          </cell>
          <cell r="AS77">
            <v>0</v>
          </cell>
          <cell r="AT77">
            <v>31176776.071746334</v>
          </cell>
          <cell r="AU77">
            <v>7.4030852539940612E-4</v>
          </cell>
          <cell r="AV77">
            <v>0</v>
          </cell>
          <cell r="AW77">
            <v>0</v>
          </cell>
          <cell r="AY77">
            <v>0</v>
          </cell>
          <cell r="AZ77">
            <v>0</v>
          </cell>
          <cell r="BA77">
            <v>0</v>
          </cell>
          <cell r="BB77">
            <v>0</v>
          </cell>
          <cell r="BC77">
            <v>0</v>
          </cell>
          <cell r="BD77">
            <v>0</v>
          </cell>
          <cell r="BE77">
            <v>0</v>
          </cell>
          <cell r="BF77">
            <v>0</v>
          </cell>
          <cell r="BG77">
            <v>0</v>
          </cell>
          <cell r="BH77">
            <v>0</v>
          </cell>
          <cell r="BJ77">
            <v>0</v>
          </cell>
          <cell r="BL77">
            <v>0</v>
          </cell>
          <cell r="BM77">
            <v>0</v>
          </cell>
          <cell r="BN77">
            <v>0</v>
          </cell>
          <cell r="BO77">
            <v>0</v>
          </cell>
          <cell r="BQ77">
            <v>0</v>
          </cell>
          <cell r="BR77">
            <v>0</v>
          </cell>
          <cell r="BS77">
            <v>0</v>
          </cell>
          <cell r="BT77">
            <v>0</v>
          </cell>
          <cell r="CB77">
            <v>0</v>
          </cell>
          <cell r="CC77">
            <v>0</v>
          </cell>
          <cell r="CD77">
            <v>0</v>
          </cell>
          <cell r="CE77">
            <v>0</v>
          </cell>
          <cell r="CF77">
            <v>0</v>
          </cell>
          <cell r="CI77">
            <v>0</v>
          </cell>
          <cell r="CJ77">
            <v>0</v>
          </cell>
          <cell r="CK77">
            <v>0</v>
          </cell>
          <cell r="CV77">
            <v>7.1665148802620431E-4</v>
          </cell>
          <cell r="DG77">
            <v>31176776</v>
          </cell>
          <cell r="DR77">
            <v>12013260.689999999</v>
          </cell>
          <cell r="EC77">
            <v>2.595196824951278</v>
          </cell>
          <cell r="EN77">
            <v>2.4095909012463064E-2</v>
          </cell>
        </row>
        <row r="78">
          <cell r="B78">
            <v>30200</v>
          </cell>
          <cell r="C78" t="str">
            <v>Alexander County Schools</v>
          </cell>
          <cell r="D78">
            <v>1.6985906501332825E-3</v>
          </cell>
          <cell r="E78">
            <v>2938957.8834138797</v>
          </cell>
          <cell r="F78">
            <v>2291572.8617734034</v>
          </cell>
          <cell r="G78">
            <v>-231430</v>
          </cell>
          <cell r="H78">
            <v>-820073.68033951428</v>
          </cell>
          <cell r="I78">
            <v>-33936.196205825501</v>
          </cell>
          <cell r="J78">
            <v>2480069.2894954062</v>
          </cell>
          <cell r="K78">
            <v>0</v>
          </cell>
          <cell r="L78">
            <v>-130306.95759962885</v>
          </cell>
          <cell r="M78">
            <v>23384.517288499763</v>
          </cell>
          <cell r="N78">
            <v>881.53457560617096</v>
          </cell>
          <cell r="O78">
            <v>-397.82691616771609</v>
          </cell>
          <cell r="P78">
            <v>0</v>
          </cell>
          <cell r="Q78">
            <v>0</v>
          </cell>
          <cell r="R78">
            <v>0</v>
          </cell>
          <cell r="S78">
            <v>6518721.4254856585</v>
          </cell>
          <cell r="T78">
            <v>0</v>
          </cell>
          <cell r="U78">
            <v>12400346.447477031</v>
          </cell>
          <cell r="V78">
            <v>93538.069153999051</v>
          </cell>
          <cell r="W78">
            <v>0</v>
          </cell>
          <cell r="X78">
            <v>12493884.516631031</v>
          </cell>
          <cell r="Y78">
            <v>1157153.4000000001</v>
          </cell>
          <cell r="Z78">
            <v>0</v>
          </cell>
          <cell r="AA78">
            <v>0</v>
          </cell>
          <cell r="AB78">
            <v>169680.98102912752</v>
          </cell>
          <cell r="AC78">
            <v>1326834.3810291276</v>
          </cell>
          <cell r="AD78" t="str">
            <v>N/A</v>
          </cell>
          <cell r="AE78">
            <v>2238088</v>
          </cell>
          <cell r="AF78">
            <v>2238087</v>
          </cell>
          <cell r="AG78">
            <v>2238087</v>
          </cell>
          <cell r="AH78">
            <v>2238087</v>
          </cell>
          <cell r="AI78">
            <v>2214702</v>
          </cell>
          <cell r="AJ78">
            <v>0</v>
          </cell>
          <cell r="AK78">
            <v>11167051</v>
          </cell>
          <cell r="AL78">
            <v>57675940</v>
          </cell>
          <cell r="AM78">
            <v>6518721.4254856585</v>
          </cell>
          <cell r="AN78">
            <v>-1467244.5999999999</v>
          </cell>
          <cell r="AO78">
            <v>12324203.535601905</v>
          </cell>
          <cell r="AP78">
            <v>0</v>
          </cell>
          <cell r="AQ78">
            <v>-1157153.4000000001</v>
          </cell>
          <cell r="AR78">
            <v>0</v>
          </cell>
          <cell r="AS78">
            <v>0</v>
          </cell>
          <cell r="AT78">
            <v>73894466.961087555</v>
          </cell>
          <cell r="AU78">
            <v>1.7396115780678972E-3</v>
          </cell>
          <cell r="AV78">
            <v>0</v>
          </cell>
          <cell r="AW78">
            <v>0</v>
          </cell>
          <cell r="AY78">
            <v>0</v>
          </cell>
          <cell r="AZ78">
            <v>0</v>
          </cell>
          <cell r="BA78">
            <v>0</v>
          </cell>
          <cell r="BB78">
            <v>0</v>
          </cell>
          <cell r="BC78">
            <v>0</v>
          </cell>
          <cell r="BD78">
            <v>0</v>
          </cell>
          <cell r="BE78">
            <v>0</v>
          </cell>
          <cell r="BF78">
            <v>0</v>
          </cell>
          <cell r="BG78">
            <v>0</v>
          </cell>
          <cell r="BH78">
            <v>0</v>
          </cell>
          <cell r="BJ78">
            <v>0</v>
          </cell>
          <cell r="BL78">
            <v>0</v>
          </cell>
          <cell r="BM78">
            <v>0</v>
          </cell>
          <cell r="BN78">
            <v>0</v>
          </cell>
          <cell r="BO78">
            <v>0</v>
          </cell>
          <cell r="BQ78">
            <v>0</v>
          </cell>
          <cell r="BR78">
            <v>0</v>
          </cell>
          <cell r="BS78">
            <v>0</v>
          </cell>
          <cell r="BT78">
            <v>0</v>
          </cell>
          <cell r="CB78">
            <v>0</v>
          </cell>
          <cell r="CC78">
            <v>0</v>
          </cell>
          <cell r="CD78">
            <v>0</v>
          </cell>
          <cell r="CE78">
            <v>0</v>
          </cell>
          <cell r="CF78">
            <v>0</v>
          </cell>
          <cell r="CI78">
            <v>0</v>
          </cell>
          <cell r="CJ78">
            <v>0</v>
          </cell>
          <cell r="CK78">
            <v>0</v>
          </cell>
          <cell r="CV78">
            <v>1.6985906501332825E-3</v>
          </cell>
          <cell r="DG78">
            <v>73894467</v>
          </cell>
          <cell r="DR78">
            <v>25714708.279999994</v>
          </cell>
          <cell r="EC78">
            <v>2.873626494043199</v>
          </cell>
          <cell r="EN78">
            <v>2.4095909012463064E-2</v>
          </cell>
        </row>
        <row r="79">
          <cell r="B79">
            <v>30300</v>
          </cell>
          <cell r="C79" t="str">
            <v>Alleghany County Schools</v>
          </cell>
          <cell r="D79">
            <v>5.8215431358102669E-4</v>
          </cell>
          <cell r="E79">
            <v>1007262.7028343196</v>
          </cell>
          <cell r="F79">
            <v>785385.82928260346</v>
          </cell>
          <cell r="G79">
            <v>-50820</v>
          </cell>
          <cell r="H79">
            <v>-281062.08545682009</v>
          </cell>
          <cell r="I79">
            <v>-11630.879403582727</v>
          </cell>
          <cell r="J79">
            <v>849988.80380407965</v>
          </cell>
          <cell r="K79">
            <v>0</v>
          </cell>
          <cell r="L79">
            <v>-44659.822806802513</v>
          </cell>
          <cell r="M79">
            <v>8014.5252238625208</v>
          </cell>
          <cell r="N79">
            <v>302.12644566228124</v>
          </cell>
          <cell r="O79">
            <v>-136.34636178381226</v>
          </cell>
          <cell r="P79">
            <v>0</v>
          </cell>
          <cell r="Q79">
            <v>0</v>
          </cell>
          <cell r="R79">
            <v>0</v>
          </cell>
          <cell r="S79">
            <v>2262644.8535615378</v>
          </cell>
          <cell r="T79">
            <v>1218.9200000000419</v>
          </cell>
          <cell r="U79">
            <v>4249944.0190203981</v>
          </cell>
          <cell r="V79">
            <v>32058.100895450083</v>
          </cell>
          <cell r="W79">
            <v>0</v>
          </cell>
          <cell r="X79">
            <v>4283221.0399158485</v>
          </cell>
          <cell r="Y79">
            <v>255321</v>
          </cell>
          <cell r="Z79">
            <v>0</v>
          </cell>
          <cell r="AA79">
            <v>0</v>
          </cell>
          <cell r="AB79">
            <v>58154.39701791363</v>
          </cell>
          <cell r="AC79">
            <v>313475.39701791364</v>
          </cell>
          <cell r="AD79" t="str">
            <v>N/A</v>
          </cell>
          <cell r="AE79">
            <v>795552</v>
          </cell>
          <cell r="AF79">
            <v>795552</v>
          </cell>
          <cell r="AG79">
            <v>795552</v>
          </cell>
          <cell r="AH79">
            <v>795552</v>
          </cell>
          <cell r="AI79">
            <v>787538</v>
          </cell>
          <cell r="AJ79">
            <v>0</v>
          </cell>
          <cell r="AK79">
            <v>3969746</v>
          </cell>
          <cell r="AL79">
            <v>19607416</v>
          </cell>
          <cell r="AM79">
            <v>2262644.8535615378</v>
          </cell>
          <cell r="AN79">
            <v>-514114.92000000004</v>
          </cell>
          <cell r="AO79">
            <v>4223847.7228979347</v>
          </cell>
          <cell r="AP79">
            <v>0</v>
          </cell>
          <cell r="AQ79">
            <v>-254102.07999999996</v>
          </cell>
          <cell r="AR79">
            <v>0</v>
          </cell>
          <cell r="AS79">
            <v>0</v>
          </cell>
          <cell r="AT79">
            <v>25325691.576459475</v>
          </cell>
          <cell r="AU79">
            <v>5.9139542779070703E-4</v>
          </cell>
          <cell r="AV79">
            <v>0</v>
          </cell>
          <cell r="AW79">
            <v>0</v>
          </cell>
          <cell r="AY79">
            <v>0</v>
          </cell>
          <cell r="AZ79">
            <v>0</v>
          </cell>
          <cell r="BA79">
            <v>0</v>
          </cell>
          <cell r="BB79">
            <v>0</v>
          </cell>
          <cell r="BC79">
            <v>0</v>
          </cell>
          <cell r="BD79">
            <v>0</v>
          </cell>
          <cell r="BE79">
            <v>0</v>
          </cell>
          <cell r="BF79">
            <v>0</v>
          </cell>
          <cell r="BG79">
            <v>0</v>
          </cell>
          <cell r="BH79">
            <v>0</v>
          </cell>
          <cell r="BJ79">
            <v>0</v>
          </cell>
          <cell r="BL79">
            <v>0</v>
          </cell>
          <cell r="BM79">
            <v>0</v>
          </cell>
          <cell r="BN79">
            <v>0</v>
          </cell>
          <cell r="BO79">
            <v>0</v>
          </cell>
          <cell r="BQ79">
            <v>0</v>
          </cell>
          <cell r="BR79">
            <v>0</v>
          </cell>
          <cell r="BS79">
            <v>0</v>
          </cell>
          <cell r="BT79">
            <v>0</v>
          </cell>
          <cell r="CB79">
            <v>0</v>
          </cell>
          <cell r="CC79">
            <v>0</v>
          </cell>
          <cell r="CD79">
            <v>0</v>
          </cell>
          <cell r="CE79">
            <v>0</v>
          </cell>
          <cell r="CF79">
            <v>0</v>
          </cell>
          <cell r="CI79">
            <v>0</v>
          </cell>
          <cell r="CJ79">
            <v>0</v>
          </cell>
          <cell r="CK79">
            <v>0</v>
          </cell>
          <cell r="CV79">
            <v>5.8215431358102669E-4</v>
          </cell>
          <cell r="DG79">
            <v>25325691</v>
          </cell>
          <cell r="DR79">
            <v>8935775.4199999999</v>
          </cell>
          <cell r="EC79">
            <v>2.8341906336764224</v>
          </cell>
          <cell r="EN79">
            <v>2.4095909012463064E-2</v>
          </cell>
        </row>
        <row r="80">
          <cell r="B80">
            <v>30400</v>
          </cell>
          <cell r="C80" t="str">
            <v>Anson County Schools</v>
          </cell>
          <cell r="D80">
            <v>1.0721140620536731E-3</v>
          </cell>
          <cell r="E80">
            <v>1855007.3111165895</v>
          </cell>
          <cell r="F80">
            <v>1446391.741962706</v>
          </cell>
          <cell r="G80">
            <v>-415464</v>
          </cell>
          <cell r="H80">
            <v>-517612.95432958688</v>
          </cell>
          <cell r="I80">
            <v>-21419.80068124309</v>
          </cell>
          <cell r="J80">
            <v>1565366.6525992304</v>
          </cell>
          <cell r="K80">
            <v>0</v>
          </cell>
          <cell r="L80">
            <v>-82246.962571607073</v>
          </cell>
          <cell r="M80">
            <v>14759.80679475105</v>
          </cell>
          <cell r="N80">
            <v>556.40575592461528</v>
          </cell>
          <cell r="O80">
            <v>-251.09983447359076</v>
          </cell>
          <cell r="P80">
            <v>0</v>
          </cell>
          <cell r="Q80">
            <v>0</v>
          </cell>
          <cell r="R80">
            <v>0</v>
          </cell>
          <cell r="S80">
            <v>3845087.1008122903</v>
          </cell>
          <cell r="T80">
            <v>77784.530000000028</v>
          </cell>
          <cell r="U80">
            <v>7826833.262996152</v>
          </cell>
          <cell r="V80">
            <v>59039.2271790042</v>
          </cell>
          <cell r="W80">
            <v>0</v>
          </cell>
          <cell r="X80">
            <v>7963657.0201751562</v>
          </cell>
          <cell r="Y80">
            <v>2155105</v>
          </cell>
          <cell r="Z80">
            <v>0</v>
          </cell>
          <cell r="AA80">
            <v>0</v>
          </cell>
          <cell r="AB80">
            <v>107099.00340621544</v>
          </cell>
          <cell r="AC80">
            <v>2262204.0034062155</v>
          </cell>
          <cell r="AD80" t="str">
            <v>N/A</v>
          </cell>
          <cell r="AE80">
            <v>1143243</v>
          </cell>
          <cell r="AF80">
            <v>1143243</v>
          </cell>
          <cell r="AG80">
            <v>1143243</v>
          </cell>
          <cell r="AH80">
            <v>1143243</v>
          </cell>
          <cell r="AI80">
            <v>1128483</v>
          </cell>
          <cell r="AJ80">
            <v>0</v>
          </cell>
          <cell r="AK80">
            <v>5701455</v>
          </cell>
          <cell r="AL80">
            <v>38131524</v>
          </cell>
          <cell r="AM80">
            <v>3845087.1008122903</v>
          </cell>
          <cell r="AN80">
            <v>-1037458.53</v>
          </cell>
          <cell r="AO80">
            <v>7778773.4867689414</v>
          </cell>
          <cell r="AP80">
            <v>0</v>
          </cell>
          <cell r="AQ80">
            <v>-2077320.47</v>
          </cell>
          <cell r="AR80">
            <v>0</v>
          </cell>
          <cell r="AS80">
            <v>0</v>
          </cell>
          <cell r="AT80">
            <v>46640605.587581232</v>
          </cell>
          <cell r="AU80">
            <v>1.1501163195576055E-3</v>
          </cell>
          <cell r="AV80">
            <v>0</v>
          </cell>
          <cell r="AW80">
            <v>0</v>
          </cell>
          <cell r="AY80">
            <v>0</v>
          </cell>
          <cell r="AZ80">
            <v>0</v>
          </cell>
          <cell r="BA80">
            <v>0</v>
          </cell>
          <cell r="BB80">
            <v>0</v>
          </cell>
          <cell r="BC80">
            <v>0</v>
          </cell>
          <cell r="BD80">
            <v>0</v>
          </cell>
          <cell r="BE80">
            <v>0</v>
          </cell>
          <cell r="BF80">
            <v>0</v>
          </cell>
          <cell r="BG80">
            <v>0</v>
          </cell>
          <cell r="BH80">
            <v>0</v>
          </cell>
          <cell r="BJ80">
            <v>0</v>
          </cell>
          <cell r="BL80">
            <v>0</v>
          </cell>
          <cell r="BM80">
            <v>0</v>
          </cell>
          <cell r="BN80">
            <v>0</v>
          </cell>
          <cell r="BO80">
            <v>0</v>
          </cell>
          <cell r="BQ80">
            <v>0</v>
          </cell>
          <cell r="BR80">
            <v>0</v>
          </cell>
          <cell r="BS80">
            <v>0</v>
          </cell>
          <cell r="BT80">
            <v>0</v>
          </cell>
          <cell r="CB80">
            <v>0</v>
          </cell>
          <cell r="CC80">
            <v>0</v>
          </cell>
          <cell r="CD80">
            <v>0</v>
          </cell>
          <cell r="CE80">
            <v>0</v>
          </cell>
          <cell r="CF80">
            <v>0</v>
          </cell>
          <cell r="CI80">
            <v>0</v>
          </cell>
          <cell r="CJ80">
            <v>0</v>
          </cell>
          <cell r="CK80">
            <v>0</v>
          </cell>
          <cell r="CV80">
            <v>1.0721140620536731E-3</v>
          </cell>
          <cell r="DG80">
            <v>46640606</v>
          </cell>
          <cell r="DR80">
            <v>17862843.95999999</v>
          </cell>
          <cell r="EC80">
            <v>2.6110403306686014</v>
          </cell>
          <cell r="EN80">
            <v>2.4095909012463064E-2</v>
          </cell>
        </row>
        <row r="81">
          <cell r="B81">
            <v>30405</v>
          </cell>
          <cell r="C81" t="str">
            <v>South Piedmont Community College</v>
          </cell>
          <cell r="D81">
            <v>7.4381911771139971E-4</v>
          </cell>
          <cell r="E81">
            <v>1286980.5092005793</v>
          </cell>
          <cell r="F81">
            <v>1003488.2177656712</v>
          </cell>
          <cell r="G81">
            <v>-22799</v>
          </cell>
          <cell r="H81">
            <v>-359113.29272924847</v>
          </cell>
          <cell r="I81">
            <v>-14860.785627377258</v>
          </cell>
          <cell r="J81">
            <v>1086031.499485095</v>
          </cell>
          <cell r="K81">
            <v>0</v>
          </cell>
          <cell r="L81">
            <v>-57061.897889174972</v>
          </cell>
          <cell r="M81">
            <v>10240.16646757948</v>
          </cell>
          <cell r="N81">
            <v>386.0272457098622</v>
          </cell>
          <cell r="O81">
            <v>-174.20987555918691</v>
          </cell>
          <cell r="P81">
            <v>0</v>
          </cell>
          <cell r="Q81">
            <v>0</v>
          </cell>
          <cell r="R81">
            <v>0</v>
          </cell>
          <cell r="S81">
            <v>2933117.2340432755</v>
          </cell>
          <cell r="T81">
            <v>0</v>
          </cell>
          <cell r="U81">
            <v>5430157.4974254742</v>
          </cell>
          <cell r="V81">
            <v>40960.66587031792</v>
          </cell>
          <cell r="W81">
            <v>0</v>
          </cell>
          <cell r="X81">
            <v>5471118.1632957924</v>
          </cell>
          <cell r="Y81">
            <v>113993.44000000006</v>
          </cell>
          <cell r="Z81">
            <v>0</v>
          </cell>
          <cell r="AA81">
            <v>0</v>
          </cell>
          <cell r="AB81">
            <v>74303.928136886287</v>
          </cell>
          <cell r="AC81">
            <v>188297.36813688633</v>
          </cell>
          <cell r="AD81" t="str">
            <v>N/A</v>
          </cell>
          <cell r="AE81">
            <v>1058612</v>
          </cell>
          <cell r="AF81">
            <v>1058612</v>
          </cell>
          <cell r="AG81">
            <v>1058612</v>
          </cell>
          <cell r="AH81">
            <v>1058612</v>
          </cell>
          <cell r="AI81">
            <v>1048372</v>
          </cell>
          <cell r="AJ81">
            <v>0</v>
          </cell>
          <cell r="AK81">
            <v>5282820</v>
          </cell>
          <cell r="AL81">
            <v>24774399</v>
          </cell>
          <cell r="AM81">
            <v>2933117.2340432755</v>
          </cell>
          <cell r="AN81">
            <v>-631676.55999999994</v>
          </cell>
          <cell r="AO81">
            <v>5396814.2351589063</v>
          </cell>
          <cell r="AP81">
            <v>0</v>
          </cell>
          <cell r="AQ81">
            <v>-113993.44000000006</v>
          </cell>
          <cell r="AR81">
            <v>0</v>
          </cell>
          <cell r="AS81">
            <v>0</v>
          </cell>
          <cell r="AT81">
            <v>32358660.469202179</v>
          </cell>
          <cell r="AU81">
            <v>7.4724107298122365E-4</v>
          </cell>
          <cell r="AV81">
            <v>0</v>
          </cell>
          <cell r="AW81">
            <v>0</v>
          </cell>
          <cell r="AY81">
            <v>0</v>
          </cell>
          <cell r="AZ81">
            <v>0</v>
          </cell>
          <cell r="BA81">
            <v>0</v>
          </cell>
          <cell r="BB81">
            <v>0</v>
          </cell>
          <cell r="BC81">
            <v>0</v>
          </cell>
          <cell r="BD81">
            <v>0</v>
          </cell>
          <cell r="BE81">
            <v>0</v>
          </cell>
          <cell r="BF81">
            <v>0</v>
          </cell>
          <cell r="BG81">
            <v>0</v>
          </cell>
          <cell r="BH81">
            <v>0</v>
          </cell>
          <cell r="BJ81">
            <v>0</v>
          </cell>
          <cell r="BL81">
            <v>0</v>
          </cell>
          <cell r="BM81">
            <v>0</v>
          </cell>
          <cell r="BN81">
            <v>0</v>
          </cell>
          <cell r="BO81">
            <v>0</v>
          </cell>
          <cell r="BQ81">
            <v>0</v>
          </cell>
          <cell r="BR81">
            <v>0</v>
          </cell>
          <cell r="BS81">
            <v>0</v>
          </cell>
          <cell r="BT81">
            <v>0</v>
          </cell>
          <cell r="CB81">
            <v>0</v>
          </cell>
          <cell r="CC81">
            <v>0</v>
          </cell>
          <cell r="CD81">
            <v>0</v>
          </cell>
          <cell r="CE81">
            <v>0</v>
          </cell>
          <cell r="CF81">
            <v>0</v>
          </cell>
          <cell r="CI81">
            <v>0</v>
          </cell>
          <cell r="CJ81">
            <v>0</v>
          </cell>
          <cell r="CK81">
            <v>0</v>
          </cell>
          <cell r="CV81">
            <v>7.4381911771139971E-4</v>
          </cell>
          <cell r="DG81">
            <v>32358660</v>
          </cell>
          <cell r="DR81">
            <v>10981955.869999997</v>
          </cell>
          <cell r="EC81">
            <v>2.9465297787615321</v>
          </cell>
          <cell r="EN81">
            <v>2.4095909012463064E-2</v>
          </cell>
        </row>
        <row r="82">
          <cell r="B82">
            <v>30500</v>
          </cell>
          <cell r="C82" t="str">
            <v>Ashe County Schools</v>
          </cell>
          <cell r="D82">
            <v>1.1303530155867918E-3</v>
          </cell>
          <cell r="E82">
            <v>1955774.2802474413</v>
          </cell>
          <cell r="F82">
            <v>1524962.0587156597</v>
          </cell>
          <cell r="G82">
            <v>25543</v>
          </cell>
          <cell r="H82">
            <v>-545730.51929986326</v>
          </cell>
          <cell r="I82">
            <v>-22583.358571878358</v>
          </cell>
          <cell r="J82">
            <v>1650399.877113038</v>
          </cell>
          <cell r="K82">
            <v>0</v>
          </cell>
          <cell r="L82">
            <v>-86714.749350070371</v>
          </cell>
          <cell r="M82">
            <v>15561.583147195051</v>
          </cell>
          <cell r="N82">
            <v>586.63060802923326</v>
          </cell>
          <cell r="O82">
            <v>-264.73997978058253</v>
          </cell>
          <cell r="P82">
            <v>0</v>
          </cell>
          <cell r="Q82">
            <v>0</v>
          </cell>
          <cell r="R82">
            <v>0</v>
          </cell>
          <cell r="S82">
            <v>4517534.0626297714</v>
          </cell>
          <cell r="T82">
            <v>127714.52000000002</v>
          </cell>
          <cell r="U82">
            <v>8251999.3855651896</v>
          </cell>
          <cell r="V82">
            <v>62246.332588780206</v>
          </cell>
          <cell r="W82">
            <v>0</v>
          </cell>
          <cell r="X82">
            <v>8441960.2381539699</v>
          </cell>
          <cell r="Y82">
            <v>0</v>
          </cell>
          <cell r="Z82">
            <v>0</v>
          </cell>
          <cell r="AA82">
            <v>0</v>
          </cell>
          <cell r="AB82">
            <v>112916.79285939179</v>
          </cell>
          <cell r="AC82">
            <v>112916.79285939179</v>
          </cell>
          <cell r="AD82" t="str">
            <v>N/A</v>
          </cell>
          <cell r="AE82">
            <v>1668921</v>
          </cell>
          <cell r="AF82">
            <v>1668921</v>
          </cell>
          <cell r="AG82">
            <v>1668921</v>
          </cell>
          <cell r="AH82">
            <v>1668921</v>
          </cell>
          <cell r="AI82">
            <v>1653360</v>
          </cell>
          <cell r="AJ82">
            <v>0</v>
          </cell>
          <cell r="AK82">
            <v>8329044</v>
          </cell>
          <cell r="AL82">
            <v>37327809</v>
          </cell>
          <cell r="AM82">
            <v>4517534.0626297714</v>
          </cell>
          <cell r="AN82">
            <v>-1000188.52</v>
          </cell>
          <cell r="AO82">
            <v>8201328.925294579</v>
          </cell>
          <cell r="AP82">
            <v>0</v>
          </cell>
          <cell r="AQ82">
            <v>127714.52000000002</v>
          </cell>
          <cell r="AR82">
            <v>0</v>
          </cell>
          <cell r="AS82">
            <v>0</v>
          </cell>
          <cell r="AT82">
            <v>49174197.987924352</v>
          </cell>
          <cell r="AU82">
            <v>1.1258748290233754E-3</v>
          </cell>
          <cell r="AV82">
            <v>0</v>
          </cell>
          <cell r="AW82">
            <v>0</v>
          </cell>
          <cell r="AY82">
            <v>0</v>
          </cell>
          <cell r="AZ82">
            <v>0</v>
          </cell>
          <cell r="BA82">
            <v>0</v>
          </cell>
          <cell r="BB82">
            <v>0</v>
          </cell>
          <cell r="BC82">
            <v>0</v>
          </cell>
          <cell r="BD82">
            <v>0</v>
          </cell>
          <cell r="BE82">
            <v>0</v>
          </cell>
          <cell r="BF82">
            <v>0</v>
          </cell>
          <cell r="BG82">
            <v>0</v>
          </cell>
          <cell r="BH82">
            <v>0</v>
          </cell>
          <cell r="BJ82">
            <v>0</v>
          </cell>
          <cell r="BL82">
            <v>0</v>
          </cell>
          <cell r="BM82">
            <v>0</v>
          </cell>
          <cell r="BN82">
            <v>0</v>
          </cell>
          <cell r="BO82">
            <v>0</v>
          </cell>
          <cell r="BQ82">
            <v>0</v>
          </cell>
          <cell r="BR82">
            <v>0</v>
          </cell>
          <cell r="BS82">
            <v>0</v>
          </cell>
          <cell r="BT82">
            <v>0</v>
          </cell>
          <cell r="CB82">
            <v>0</v>
          </cell>
          <cell r="CC82">
            <v>0</v>
          </cell>
          <cell r="CD82">
            <v>0</v>
          </cell>
          <cell r="CE82">
            <v>0</v>
          </cell>
          <cell r="CF82">
            <v>0</v>
          </cell>
          <cell r="CI82">
            <v>0</v>
          </cell>
          <cell r="CJ82">
            <v>0</v>
          </cell>
          <cell r="CK82">
            <v>0</v>
          </cell>
          <cell r="CV82">
            <v>1.1303530155867918E-3</v>
          </cell>
          <cell r="DG82">
            <v>49174198</v>
          </cell>
          <cell r="DR82">
            <v>17406464.430000011</v>
          </cell>
          <cell r="EC82">
            <v>2.825053772278324</v>
          </cell>
          <cell r="EN82">
            <v>2.4095909012463064E-2</v>
          </cell>
        </row>
        <row r="83">
          <cell r="B83">
            <v>30600</v>
          </cell>
          <cell r="C83" t="str">
            <v>Avery County Schools</v>
          </cell>
          <cell r="D83">
            <v>8.8065594579946104E-4</v>
          </cell>
          <cell r="E83">
            <v>1523740.1278992938</v>
          </cell>
          <cell r="F83">
            <v>1188095.1221502849</v>
          </cell>
          <cell r="G83">
            <v>37218</v>
          </cell>
          <cell r="H83">
            <v>-425177.63919633668</v>
          </cell>
          <cell r="I83">
            <v>-17594.652934261871</v>
          </cell>
          <cell r="J83">
            <v>1285823.4946821334</v>
          </cell>
          <cell r="K83">
            <v>0</v>
          </cell>
          <cell r="L83">
            <v>-67559.300988820905</v>
          </cell>
          <cell r="M83">
            <v>12124.000675590491</v>
          </cell>
          <cell r="N83">
            <v>457.04282275100428</v>
          </cell>
          <cell r="O83">
            <v>-206.25842906569176</v>
          </cell>
          <cell r="P83">
            <v>0</v>
          </cell>
          <cell r="Q83">
            <v>0</v>
          </cell>
          <cell r="R83">
            <v>0</v>
          </cell>
          <cell r="S83">
            <v>3536919.9366815686</v>
          </cell>
          <cell r="T83">
            <v>186087.03999999992</v>
          </cell>
          <cell r="U83">
            <v>6429117.4734106669</v>
          </cell>
          <cell r="V83">
            <v>48496.002702361962</v>
          </cell>
          <cell r="W83">
            <v>0</v>
          </cell>
          <cell r="X83">
            <v>6663700.5161130289</v>
          </cell>
          <cell r="Y83">
            <v>0</v>
          </cell>
          <cell r="Z83">
            <v>0</v>
          </cell>
          <cell r="AA83">
            <v>0</v>
          </cell>
          <cell r="AB83">
            <v>87973.264671309356</v>
          </cell>
          <cell r="AC83">
            <v>87973.264671309356</v>
          </cell>
          <cell r="AD83" t="str">
            <v>N/A</v>
          </cell>
          <cell r="AE83">
            <v>1317571</v>
          </cell>
          <cell r="AF83">
            <v>1317571</v>
          </cell>
          <cell r="AG83">
            <v>1317571</v>
          </cell>
          <cell r="AH83">
            <v>1317571</v>
          </cell>
          <cell r="AI83">
            <v>1305447</v>
          </cell>
          <cell r="AJ83">
            <v>0</v>
          </cell>
          <cell r="AK83">
            <v>6575731</v>
          </cell>
          <cell r="AL83">
            <v>28980028</v>
          </cell>
          <cell r="AM83">
            <v>3536919.9366815686</v>
          </cell>
          <cell r="AN83">
            <v>-781149.03999999992</v>
          </cell>
          <cell r="AO83">
            <v>6389640.2114417199</v>
          </cell>
          <cell r="AP83">
            <v>0</v>
          </cell>
          <cell r="AQ83">
            <v>186087.03999999992</v>
          </cell>
          <cell r="AR83">
            <v>0</v>
          </cell>
          <cell r="AS83">
            <v>0</v>
          </cell>
          <cell r="AT83">
            <v>38311526.148123287</v>
          </cell>
          <cell r="AU83">
            <v>8.7409051284065005E-4</v>
          </cell>
          <cell r="AV83">
            <v>0</v>
          </cell>
          <cell r="AW83">
            <v>0</v>
          </cell>
          <cell r="AY83">
            <v>0</v>
          </cell>
          <cell r="AZ83">
            <v>0</v>
          </cell>
          <cell r="BA83">
            <v>0</v>
          </cell>
          <cell r="BB83">
            <v>0</v>
          </cell>
          <cell r="BC83">
            <v>0</v>
          </cell>
          <cell r="BD83">
            <v>0</v>
          </cell>
          <cell r="BE83">
            <v>0</v>
          </cell>
          <cell r="BF83">
            <v>0</v>
          </cell>
          <cell r="BG83">
            <v>0</v>
          </cell>
          <cell r="BH83">
            <v>0</v>
          </cell>
          <cell r="BJ83">
            <v>0</v>
          </cell>
          <cell r="BL83">
            <v>0</v>
          </cell>
          <cell r="BM83">
            <v>0</v>
          </cell>
          <cell r="BN83">
            <v>0</v>
          </cell>
          <cell r="BO83">
            <v>0</v>
          </cell>
          <cell r="BQ83">
            <v>0</v>
          </cell>
          <cell r="BR83">
            <v>0</v>
          </cell>
          <cell r="BS83">
            <v>0</v>
          </cell>
          <cell r="BT83">
            <v>0</v>
          </cell>
          <cell r="CB83">
            <v>0</v>
          </cell>
          <cell r="CC83">
            <v>0</v>
          </cell>
          <cell r="CD83">
            <v>0</v>
          </cell>
          <cell r="CE83">
            <v>0</v>
          </cell>
          <cell r="CF83">
            <v>0</v>
          </cell>
          <cell r="CI83">
            <v>0</v>
          </cell>
          <cell r="CJ83">
            <v>0</v>
          </cell>
          <cell r="CK83">
            <v>0</v>
          </cell>
          <cell r="CV83">
            <v>8.8065594579946104E-4</v>
          </cell>
          <cell r="DG83">
            <v>38311527</v>
          </cell>
          <cell r="DR83">
            <v>13750307.159999993</v>
          </cell>
          <cell r="EC83">
            <v>2.7862306313744938</v>
          </cell>
          <cell r="EN83">
            <v>2.4095909012463064E-2</v>
          </cell>
        </row>
        <row r="84">
          <cell r="B84">
            <v>30601</v>
          </cell>
          <cell r="C84" t="str">
            <v>Grandfather Academy</v>
          </cell>
          <cell r="D84">
            <v>2.2070122610231471E-5</v>
          </cell>
          <cell r="E84">
            <v>38186.45818411935</v>
          </cell>
          <cell r="F84">
            <v>29774.857188604896</v>
          </cell>
          <cell r="G84">
            <v>-4378</v>
          </cell>
          <cell r="H84">
            <v>-10655.378724177408</v>
          </cell>
          <cell r="I84">
            <v>-440.93967615368149</v>
          </cell>
          <cell r="J84">
            <v>32224.028371249049</v>
          </cell>
          <cell r="K84">
            <v>0</v>
          </cell>
          <cell r="L84">
            <v>-1693.1039452998173</v>
          </cell>
          <cell r="M84">
            <v>303.83963534579141</v>
          </cell>
          <cell r="N84">
            <v>11.453952232257929</v>
          </cell>
          <cell r="O84">
            <v>-5.1690434165423129</v>
          </cell>
          <cell r="P84">
            <v>0</v>
          </cell>
          <cell r="Q84">
            <v>0</v>
          </cell>
          <cell r="R84">
            <v>0</v>
          </cell>
          <cell r="S84">
            <v>83328.045942503886</v>
          </cell>
          <cell r="T84">
            <v>0</v>
          </cell>
          <cell r="U84">
            <v>161120.14185624526</v>
          </cell>
          <cell r="V84">
            <v>1215.3585413831656</v>
          </cell>
          <cell r="W84">
            <v>0</v>
          </cell>
          <cell r="X84">
            <v>162335.50039762844</v>
          </cell>
          <cell r="Y84">
            <v>21891.999999999996</v>
          </cell>
          <cell r="Z84">
            <v>0</v>
          </cell>
          <cell r="AA84">
            <v>0</v>
          </cell>
          <cell r="AB84">
            <v>2204.6983807684073</v>
          </cell>
          <cell r="AC84">
            <v>24096.698380768405</v>
          </cell>
          <cell r="AD84" t="str">
            <v>N/A</v>
          </cell>
          <cell r="AE84">
            <v>27709</v>
          </cell>
          <cell r="AF84">
            <v>27708</v>
          </cell>
          <cell r="AG84">
            <v>27708</v>
          </cell>
          <cell r="AH84">
            <v>27708</v>
          </cell>
          <cell r="AI84">
            <v>27404</v>
          </cell>
          <cell r="AJ84">
            <v>0</v>
          </cell>
          <cell r="AK84">
            <v>138237</v>
          </cell>
          <cell r="AL84">
            <v>755300</v>
          </cell>
          <cell r="AM84">
            <v>83328.045942503886</v>
          </cell>
          <cell r="AN84">
            <v>-16741.000000000004</v>
          </cell>
          <cell r="AO84">
            <v>160130.80201686002</v>
          </cell>
          <cell r="AP84">
            <v>0</v>
          </cell>
          <cell r="AQ84">
            <v>-21891.999999999996</v>
          </cell>
          <cell r="AR84">
            <v>0</v>
          </cell>
          <cell r="AS84">
            <v>0</v>
          </cell>
          <cell r="AT84">
            <v>960125.84795936383</v>
          </cell>
          <cell r="AU84">
            <v>2.2781225901468688E-5</v>
          </cell>
          <cell r="AV84">
            <v>0</v>
          </cell>
          <cell r="AW84">
            <v>0</v>
          </cell>
          <cell r="AY84">
            <v>0</v>
          </cell>
          <cell r="AZ84">
            <v>0</v>
          </cell>
          <cell r="BA84">
            <v>0</v>
          </cell>
          <cell r="BB84">
            <v>0</v>
          </cell>
          <cell r="BC84">
            <v>0</v>
          </cell>
          <cell r="BD84">
            <v>0</v>
          </cell>
          <cell r="BE84">
            <v>0</v>
          </cell>
          <cell r="BF84">
            <v>0</v>
          </cell>
          <cell r="BG84">
            <v>0</v>
          </cell>
          <cell r="BH84">
            <v>0</v>
          </cell>
          <cell r="BJ84">
            <v>0</v>
          </cell>
          <cell r="BL84">
            <v>0</v>
          </cell>
          <cell r="BM84">
            <v>0</v>
          </cell>
          <cell r="BN84">
            <v>0</v>
          </cell>
          <cell r="BO84">
            <v>0</v>
          </cell>
          <cell r="BQ84">
            <v>0</v>
          </cell>
          <cell r="BR84">
            <v>0</v>
          </cell>
          <cell r="BS84">
            <v>0</v>
          </cell>
          <cell r="BT84">
            <v>0</v>
          </cell>
          <cell r="CB84">
            <v>0</v>
          </cell>
          <cell r="CC84">
            <v>0</v>
          </cell>
          <cell r="CD84">
            <v>0</v>
          </cell>
          <cell r="CE84">
            <v>0</v>
          </cell>
          <cell r="CF84">
            <v>0</v>
          </cell>
          <cell r="CI84">
            <v>0</v>
          </cell>
          <cell r="CJ84">
            <v>0</v>
          </cell>
          <cell r="CK84">
            <v>0</v>
          </cell>
          <cell r="CV84">
            <v>2.2070122610231471E-5</v>
          </cell>
          <cell r="DG84">
            <v>960125</v>
          </cell>
          <cell r="DR84">
            <v>283559.88999999996</v>
          </cell>
          <cell r="EC84">
            <v>3.385969009932964</v>
          </cell>
          <cell r="EN84">
            <v>2.4095909012463064E-2</v>
          </cell>
        </row>
        <row r="85">
          <cell r="B85">
            <v>30700</v>
          </cell>
          <cell r="C85" t="str">
            <v>Beaufort County Schools</v>
          </cell>
          <cell r="D85">
            <v>2.2552872815913899E-3</v>
          </cell>
          <cell r="E85">
            <v>3902172.8602332659</v>
          </cell>
          <cell r="F85">
            <v>3042613.668921358</v>
          </cell>
          <cell r="G85">
            <v>-424220</v>
          </cell>
          <cell r="H85">
            <v>-1088844.8850771817</v>
          </cell>
          <cell r="I85">
            <v>-45058.455774840593</v>
          </cell>
          <cell r="J85">
            <v>3292887.9748781733</v>
          </cell>
          <cell r="K85">
            <v>0</v>
          </cell>
          <cell r="L85">
            <v>-173013.80067896389</v>
          </cell>
          <cell r="M85">
            <v>31048.566305701293</v>
          </cell>
          <cell r="N85">
            <v>1170.4489934002995</v>
          </cell>
          <cell r="O85">
            <v>-528.21083422151946</v>
          </cell>
          <cell r="P85">
            <v>0</v>
          </cell>
          <cell r="Q85">
            <v>0</v>
          </cell>
          <cell r="R85">
            <v>0</v>
          </cell>
          <cell r="S85">
            <v>8538228.1669666898</v>
          </cell>
          <cell r="T85">
            <v>65025.760000000242</v>
          </cell>
          <cell r="U85">
            <v>16464439.874390867</v>
          </cell>
          <cell r="V85">
            <v>124194.26522280517</v>
          </cell>
          <cell r="W85">
            <v>0</v>
          </cell>
          <cell r="X85">
            <v>16653659.899613671</v>
          </cell>
          <cell r="Y85">
            <v>2186127</v>
          </cell>
          <cell r="Z85">
            <v>0</v>
          </cell>
          <cell r="AA85">
            <v>0</v>
          </cell>
          <cell r="AB85">
            <v>225292.27887420295</v>
          </cell>
          <cell r="AC85">
            <v>2411419.2788742031</v>
          </cell>
          <cell r="AD85" t="str">
            <v>N/A</v>
          </cell>
          <cell r="AE85">
            <v>2854658</v>
          </cell>
          <cell r="AF85">
            <v>2854657</v>
          </cell>
          <cell r="AG85">
            <v>2854657</v>
          </cell>
          <cell r="AH85">
            <v>2854657</v>
          </cell>
          <cell r="AI85">
            <v>2823609</v>
          </cell>
          <cell r="AJ85">
            <v>0</v>
          </cell>
          <cell r="AK85">
            <v>14242238</v>
          </cell>
          <cell r="AL85">
            <v>77396259</v>
          </cell>
          <cell r="AM85">
            <v>8538228.1669666898</v>
          </cell>
          <cell r="AN85">
            <v>-2064064.7600000002</v>
          </cell>
          <cell r="AO85">
            <v>16363341.86073947</v>
          </cell>
          <cell r="AP85">
            <v>0</v>
          </cell>
          <cell r="AQ85">
            <v>-2121101.2399999998</v>
          </cell>
          <cell r="AR85">
            <v>0</v>
          </cell>
          <cell r="AS85">
            <v>0</v>
          </cell>
          <cell r="AT85">
            <v>98112663.027706161</v>
          </cell>
          <cell r="AU85">
            <v>2.3344123720872964E-3</v>
          </cell>
          <cell r="AV85">
            <v>0</v>
          </cell>
          <cell r="AW85">
            <v>0</v>
          </cell>
          <cell r="AY85">
            <v>0</v>
          </cell>
          <cell r="AZ85">
            <v>0</v>
          </cell>
          <cell r="BA85">
            <v>0</v>
          </cell>
          <cell r="BB85">
            <v>0</v>
          </cell>
          <cell r="BC85">
            <v>0</v>
          </cell>
          <cell r="BD85">
            <v>0</v>
          </cell>
          <cell r="BE85">
            <v>0</v>
          </cell>
          <cell r="BF85">
            <v>0</v>
          </cell>
          <cell r="BG85">
            <v>0</v>
          </cell>
          <cell r="BH85">
            <v>0</v>
          </cell>
          <cell r="BJ85">
            <v>0</v>
          </cell>
          <cell r="BL85">
            <v>0</v>
          </cell>
          <cell r="BM85">
            <v>0</v>
          </cell>
          <cell r="BN85">
            <v>0</v>
          </cell>
          <cell r="BO85">
            <v>0</v>
          </cell>
          <cell r="BQ85">
            <v>0</v>
          </cell>
          <cell r="BR85">
            <v>0</v>
          </cell>
          <cell r="BS85">
            <v>0</v>
          </cell>
          <cell r="BT85">
            <v>0</v>
          </cell>
          <cell r="CB85">
            <v>0</v>
          </cell>
          <cell r="CC85">
            <v>0</v>
          </cell>
          <cell r="CD85">
            <v>0</v>
          </cell>
          <cell r="CE85">
            <v>0</v>
          </cell>
          <cell r="CF85">
            <v>0</v>
          </cell>
          <cell r="CI85">
            <v>0</v>
          </cell>
          <cell r="CJ85">
            <v>0</v>
          </cell>
          <cell r="CK85">
            <v>0</v>
          </cell>
          <cell r="CV85">
            <v>2.2552872815913899E-3</v>
          </cell>
          <cell r="DG85">
            <v>98112662</v>
          </cell>
          <cell r="DR85">
            <v>35413191.710000023</v>
          </cell>
          <cell r="EC85">
            <v>2.7705117009347342</v>
          </cell>
          <cell r="EN85">
            <v>2.4095909012463064E-2</v>
          </cell>
        </row>
        <row r="86">
          <cell r="B86">
            <v>30705</v>
          </cell>
          <cell r="C86" t="str">
            <v>Beaufort County Community College</v>
          </cell>
          <cell r="D86">
            <v>4.4830303929421523E-4</v>
          </cell>
          <cell r="E86">
            <v>775668.78835036152</v>
          </cell>
          <cell r="F86">
            <v>604806.74294100772</v>
          </cell>
          <cell r="G86">
            <v>65992</v>
          </cell>
          <cell r="H86">
            <v>-216439.15402015747</v>
          </cell>
          <cell r="I86">
            <v>-8956.6605703161167</v>
          </cell>
          <cell r="J86">
            <v>654555.94027542463</v>
          </cell>
          <cell r="K86">
            <v>0</v>
          </cell>
          <cell r="L86">
            <v>-34391.455721549079</v>
          </cell>
          <cell r="M86">
            <v>6171.793169849353</v>
          </cell>
          <cell r="N86">
            <v>232.66031133291182</v>
          </cell>
          <cell r="O86">
            <v>-104.99705483309815</v>
          </cell>
          <cell r="P86">
            <v>0</v>
          </cell>
          <cell r="Q86">
            <v>0</v>
          </cell>
          <cell r="R86">
            <v>0</v>
          </cell>
          <cell r="S86">
            <v>1847535.6576811208</v>
          </cell>
          <cell r="T86">
            <v>329958.42999999993</v>
          </cell>
          <cell r="U86">
            <v>3272779.7013771231</v>
          </cell>
          <cell r="V86">
            <v>24687.172679397412</v>
          </cell>
          <cell r="W86">
            <v>0</v>
          </cell>
          <cell r="X86">
            <v>3627425.3040565206</v>
          </cell>
          <cell r="Y86">
            <v>0</v>
          </cell>
          <cell r="Z86">
            <v>0</v>
          </cell>
          <cell r="AA86">
            <v>0</v>
          </cell>
          <cell r="AB86">
            <v>44783.302851580578</v>
          </cell>
          <cell r="AC86">
            <v>44783.302851580578</v>
          </cell>
          <cell r="AD86" t="str">
            <v>N/A</v>
          </cell>
          <cell r="AE86">
            <v>717763</v>
          </cell>
          <cell r="AF86">
            <v>717763</v>
          </cell>
          <cell r="AG86">
            <v>717763</v>
          </cell>
          <cell r="AH86">
            <v>717763</v>
          </cell>
          <cell r="AI86">
            <v>711591</v>
          </cell>
          <cell r="AJ86">
            <v>0</v>
          </cell>
          <cell r="AK86">
            <v>3582643</v>
          </cell>
          <cell r="AL86">
            <v>14501690</v>
          </cell>
          <cell r="AM86">
            <v>1847535.6576811208</v>
          </cell>
          <cell r="AN86">
            <v>-429161.42999999993</v>
          </cell>
          <cell r="AO86">
            <v>3252683.5712049403</v>
          </cell>
          <cell r="AP86">
            <v>0</v>
          </cell>
          <cell r="AQ86">
            <v>329958.42999999993</v>
          </cell>
          <cell r="AR86">
            <v>0</v>
          </cell>
          <cell r="AS86">
            <v>0</v>
          </cell>
          <cell r="AT86">
            <v>19502706.22888606</v>
          </cell>
          <cell r="AU86">
            <v>4.3739742272357111E-4</v>
          </cell>
          <cell r="AV86">
            <v>0</v>
          </cell>
          <cell r="AW86">
            <v>0</v>
          </cell>
          <cell r="AY86">
            <v>0</v>
          </cell>
          <cell r="AZ86">
            <v>0</v>
          </cell>
          <cell r="BA86">
            <v>0</v>
          </cell>
          <cell r="BB86">
            <v>0</v>
          </cell>
          <cell r="BC86">
            <v>0</v>
          </cell>
          <cell r="BD86">
            <v>0</v>
          </cell>
          <cell r="BE86">
            <v>0</v>
          </cell>
          <cell r="BF86">
            <v>0</v>
          </cell>
          <cell r="BG86">
            <v>0</v>
          </cell>
          <cell r="BH86">
            <v>0</v>
          </cell>
          <cell r="BJ86">
            <v>0</v>
          </cell>
          <cell r="BL86">
            <v>0</v>
          </cell>
          <cell r="BM86">
            <v>0</v>
          </cell>
          <cell r="BN86">
            <v>0</v>
          </cell>
          <cell r="BO86">
            <v>0</v>
          </cell>
          <cell r="BQ86">
            <v>0</v>
          </cell>
          <cell r="BR86">
            <v>0</v>
          </cell>
          <cell r="BS86">
            <v>0</v>
          </cell>
          <cell r="BT86">
            <v>0</v>
          </cell>
          <cell r="CB86">
            <v>0</v>
          </cell>
          <cell r="CC86">
            <v>0</v>
          </cell>
          <cell r="CD86">
            <v>0</v>
          </cell>
          <cell r="CE86">
            <v>0</v>
          </cell>
          <cell r="CF86">
            <v>0</v>
          </cell>
          <cell r="CI86">
            <v>0</v>
          </cell>
          <cell r="CJ86">
            <v>0</v>
          </cell>
          <cell r="CK86">
            <v>0</v>
          </cell>
          <cell r="CV86">
            <v>4.4830303929421523E-4</v>
          </cell>
          <cell r="DG86">
            <v>19502706</v>
          </cell>
          <cell r="DR86">
            <v>7293056.6900000023</v>
          </cell>
          <cell r="EC86">
            <v>2.6741470454688039</v>
          </cell>
          <cell r="EN86">
            <v>2.4095909012463064E-2</v>
          </cell>
        </row>
        <row r="87">
          <cell r="B87">
            <v>30800</v>
          </cell>
          <cell r="C87" t="str">
            <v>Bertie County Schools</v>
          </cell>
          <cell r="D87">
            <v>8.7643852311274301E-4</v>
          </cell>
          <cell r="E87">
            <v>1516443.003279041</v>
          </cell>
          <cell r="F87">
            <v>1182405.3867365452</v>
          </cell>
          <cell r="G87">
            <v>-427061</v>
          </cell>
          <cell r="H87">
            <v>-423141.48213638068</v>
          </cell>
          <cell r="I87">
            <v>-17510.392913303829</v>
          </cell>
          <cell r="J87">
            <v>1279665.742380053</v>
          </cell>
          <cell r="K87">
            <v>0</v>
          </cell>
          <cell r="L87">
            <v>-67235.762460468133</v>
          </cell>
          <cell r="M87">
            <v>12065.939368280968</v>
          </cell>
          <cell r="N87">
            <v>454.85406472505139</v>
          </cell>
          <cell r="O87">
            <v>-205.27066649823553</v>
          </cell>
          <cell r="P87">
            <v>0</v>
          </cell>
          <cell r="Q87">
            <v>0</v>
          </cell>
          <cell r="R87">
            <v>0</v>
          </cell>
          <cell r="S87">
            <v>3055881.0176519942</v>
          </cell>
          <cell r="T87">
            <v>57022.130000000005</v>
          </cell>
          <cell r="U87">
            <v>6398328.711900265</v>
          </cell>
          <cell r="V87">
            <v>48263.757473123871</v>
          </cell>
          <cell r="W87">
            <v>0</v>
          </cell>
          <cell r="X87">
            <v>6503614.599373389</v>
          </cell>
          <cell r="Y87">
            <v>2192329</v>
          </cell>
          <cell r="Z87">
            <v>0</v>
          </cell>
          <cell r="AA87">
            <v>0</v>
          </cell>
          <cell r="AB87">
            <v>87551.964566519149</v>
          </cell>
          <cell r="AC87">
            <v>2279880.964566519</v>
          </cell>
          <cell r="AD87" t="str">
            <v>N/A</v>
          </cell>
          <cell r="AE87">
            <v>847159</v>
          </cell>
          <cell r="AF87">
            <v>847160</v>
          </cell>
          <cell r="AG87">
            <v>847160</v>
          </cell>
          <cell r="AH87">
            <v>847160</v>
          </cell>
          <cell r="AI87">
            <v>835094</v>
          </cell>
          <cell r="AJ87">
            <v>0</v>
          </cell>
          <cell r="AK87">
            <v>4223733</v>
          </cell>
          <cell r="AL87">
            <v>31688670</v>
          </cell>
          <cell r="AM87">
            <v>3055881.0176519942</v>
          </cell>
          <cell r="AN87">
            <v>-840230.13</v>
          </cell>
          <cell r="AO87">
            <v>6359040.5048068697</v>
          </cell>
          <cell r="AP87">
            <v>0</v>
          </cell>
          <cell r="AQ87">
            <v>-2135306.87</v>
          </cell>
          <cell r="AR87">
            <v>0</v>
          </cell>
          <cell r="AS87">
            <v>0</v>
          </cell>
          <cell r="AT87">
            <v>38128054.522458866</v>
          </cell>
          <cell r="AU87">
            <v>9.5578810444558906E-4</v>
          </cell>
          <cell r="AV87">
            <v>0</v>
          </cell>
          <cell r="AW87">
            <v>0</v>
          </cell>
          <cell r="AY87">
            <v>0</v>
          </cell>
          <cell r="AZ87">
            <v>0</v>
          </cell>
          <cell r="BA87">
            <v>0</v>
          </cell>
          <cell r="BB87">
            <v>0</v>
          </cell>
          <cell r="BC87">
            <v>0</v>
          </cell>
          <cell r="BD87">
            <v>0</v>
          </cell>
          <cell r="BE87">
            <v>0</v>
          </cell>
          <cell r="BF87">
            <v>0</v>
          </cell>
          <cell r="BG87">
            <v>0</v>
          </cell>
          <cell r="BH87">
            <v>0</v>
          </cell>
          <cell r="BJ87">
            <v>0</v>
          </cell>
          <cell r="BL87">
            <v>0</v>
          </cell>
          <cell r="BM87">
            <v>0</v>
          </cell>
          <cell r="BN87">
            <v>0</v>
          </cell>
          <cell r="BO87">
            <v>0</v>
          </cell>
          <cell r="BQ87">
            <v>0</v>
          </cell>
          <cell r="BR87">
            <v>0</v>
          </cell>
          <cell r="BS87">
            <v>0</v>
          </cell>
          <cell r="BT87">
            <v>0</v>
          </cell>
          <cell r="CB87">
            <v>0</v>
          </cell>
          <cell r="CC87">
            <v>0</v>
          </cell>
          <cell r="CD87">
            <v>0</v>
          </cell>
          <cell r="CE87">
            <v>0</v>
          </cell>
          <cell r="CF87">
            <v>0</v>
          </cell>
          <cell r="CI87">
            <v>0</v>
          </cell>
          <cell r="CJ87">
            <v>0</v>
          </cell>
          <cell r="CK87">
            <v>0</v>
          </cell>
          <cell r="CV87">
            <v>8.7643852311274301E-4</v>
          </cell>
          <cell r="DG87">
            <v>38128055</v>
          </cell>
          <cell r="DR87">
            <v>14297118.020000001</v>
          </cell>
          <cell r="EC87">
            <v>2.6668350185445275</v>
          </cell>
          <cell r="EN87">
            <v>2.4095909012463064E-2</v>
          </cell>
        </row>
        <row r="88">
          <cell r="B88">
            <v>30900</v>
          </cell>
          <cell r="C88" t="str">
            <v>Bladen County Schools</v>
          </cell>
          <cell r="D88">
            <v>1.4630847682845518E-3</v>
          </cell>
          <cell r="E88">
            <v>2531477.7951446106</v>
          </cell>
          <cell r="F88">
            <v>1973851.2920766564</v>
          </cell>
          <cell r="G88">
            <v>-356090</v>
          </cell>
          <cell r="H88">
            <v>-706372.25660087715</v>
          </cell>
          <cell r="I88">
            <v>-29231.016759902279</v>
          </cell>
          <cell r="J88">
            <v>2136213.1020009439</v>
          </cell>
          <cell r="K88">
            <v>0</v>
          </cell>
          <cell r="L88">
            <v>-112240.18267765587</v>
          </cell>
          <cell r="M88">
            <v>20142.305066736448</v>
          </cell>
          <cell r="N88">
            <v>759.31173304431672</v>
          </cell>
          <cell r="O88">
            <v>-342.66908357992486</v>
          </cell>
          <cell r="P88">
            <v>0</v>
          </cell>
          <cell r="Q88">
            <v>0</v>
          </cell>
          <cell r="R88">
            <v>0</v>
          </cell>
          <cell r="S88">
            <v>5458167.6808999768</v>
          </cell>
          <cell r="T88">
            <v>72471.319999999832</v>
          </cell>
          <cell r="U88">
            <v>10681065.51000472</v>
          </cell>
          <cell r="V88">
            <v>80569.220266945791</v>
          </cell>
          <cell r="W88">
            <v>0</v>
          </cell>
          <cell r="X88">
            <v>10834106.050271666</v>
          </cell>
          <cell r="Y88">
            <v>1852917</v>
          </cell>
          <cell r="Z88">
            <v>0</v>
          </cell>
          <cell r="AA88">
            <v>0</v>
          </cell>
          <cell r="AB88">
            <v>146155.0837995114</v>
          </cell>
          <cell r="AC88">
            <v>1999072.0837995114</v>
          </cell>
          <cell r="AD88" t="str">
            <v>N/A</v>
          </cell>
          <cell r="AE88">
            <v>1771035</v>
          </cell>
          <cell r="AF88">
            <v>1771034</v>
          </cell>
          <cell r="AG88">
            <v>1771034</v>
          </cell>
          <cell r="AH88">
            <v>1771034</v>
          </cell>
          <cell r="AI88">
            <v>1750892</v>
          </cell>
          <cell r="AJ88">
            <v>0</v>
          </cell>
          <cell r="AK88">
            <v>8835029</v>
          </cell>
          <cell r="AL88">
            <v>50731335</v>
          </cell>
          <cell r="AM88">
            <v>5458167.6808999768</v>
          </cell>
          <cell r="AN88">
            <v>-1375376.3199999998</v>
          </cell>
          <cell r="AO88">
            <v>10615479.646472154</v>
          </cell>
          <cell r="AP88">
            <v>0</v>
          </cell>
          <cell r="AQ88">
            <v>-1780445.6800000002</v>
          </cell>
          <cell r="AR88">
            <v>0</v>
          </cell>
          <cell r="AS88">
            <v>0</v>
          </cell>
          <cell r="AT88">
            <v>63649160.327372134</v>
          </cell>
          <cell r="AU88">
            <v>1.5301496183253258E-3</v>
          </cell>
          <cell r="AV88">
            <v>0</v>
          </cell>
          <cell r="AW88">
            <v>0</v>
          </cell>
          <cell r="AY88">
            <v>0</v>
          </cell>
          <cell r="AZ88">
            <v>0</v>
          </cell>
          <cell r="BA88">
            <v>0</v>
          </cell>
          <cell r="BB88">
            <v>0</v>
          </cell>
          <cell r="BC88">
            <v>0</v>
          </cell>
          <cell r="BD88">
            <v>0</v>
          </cell>
          <cell r="BE88">
            <v>0</v>
          </cell>
          <cell r="BF88">
            <v>0</v>
          </cell>
          <cell r="BG88">
            <v>0</v>
          </cell>
          <cell r="BH88">
            <v>0</v>
          </cell>
          <cell r="BJ88">
            <v>0</v>
          </cell>
          <cell r="BL88">
            <v>0</v>
          </cell>
          <cell r="BM88">
            <v>0</v>
          </cell>
          <cell r="BN88">
            <v>0</v>
          </cell>
          <cell r="BO88">
            <v>0</v>
          </cell>
          <cell r="BQ88">
            <v>0</v>
          </cell>
          <cell r="BR88">
            <v>0</v>
          </cell>
          <cell r="BS88">
            <v>0</v>
          </cell>
          <cell r="BT88">
            <v>0</v>
          </cell>
          <cell r="CB88">
            <v>0</v>
          </cell>
          <cell r="CC88">
            <v>0</v>
          </cell>
          <cell r="CD88">
            <v>0</v>
          </cell>
          <cell r="CE88">
            <v>0</v>
          </cell>
          <cell r="CF88">
            <v>0</v>
          </cell>
          <cell r="CI88">
            <v>0</v>
          </cell>
          <cell r="CJ88">
            <v>0</v>
          </cell>
          <cell r="CK88">
            <v>0</v>
          </cell>
          <cell r="CV88">
            <v>1.4630847682845518E-3</v>
          </cell>
          <cell r="DG88">
            <v>63649160</v>
          </cell>
          <cell r="DR88">
            <v>23961633.410000011</v>
          </cell>
          <cell r="EC88">
            <v>2.6562947070810718</v>
          </cell>
          <cell r="EN88">
            <v>2.4095909012463064E-2</v>
          </cell>
        </row>
        <row r="89">
          <cell r="B89">
            <v>30905</v>
          </cell>
          <cell r="C89" t="str">
            <v>Bladen Community College</v>
          </cell>
          <cell r="D89">
            <v>3.0286670498713838E-4</v>
          </cell>
          <cell r="E89">
            <v>524030.01875448454</v>
          </cell>
          <cell r="F89">
            <v>408598.22337347665</v>
          </cell>
          <cell r="G89">
            <v>-156197</v>
          </cell>
          <cell r="H89">
            <v>-146222.99574745423</v>
          </cell>
          <cell r="I89">
            <v>-6050.9834572849595</v>
          </cell>
          <cell r="J89">
            <v>442208.02333412616</v>
          </cell>
          <cell r="K89">
            <v>0</v>
          </cell>
          <cell r="L89">
            <v>-23234.343649543582</v>
          </cell>
          <cell r="M89">
            <v>4169.5694594380138</v>
          </cell>
          <cell r="N89">
            <v>157.18176255422509</v>
          </cell>
          <cell r="O89">
            <v>-70.934410975037679</v>
          </cell>
          <cell r="P89">
            <v>0</v>
          </cell>
          <cell r="Q89">
            <v>0</v>
          </cell>
          <cell r="R89">
            <v>0</v>
          </cell>
          <cell r="S89">
            <v>1047386.7594188218</v>
          </cell>
          <cell r="T89">
            <v>40756.950000000012</v>
          </cell>
          <cell r="U89">
            <v>2211040.1166706309</v>
          </cell>
          <cell r="V89">
            <v>16678.277837752055</v>
          </cell>
          <cell r="W89">
            <v>0</v>
          </cell>
          <cell r="X89">
            <v>2268475.344508383</v>
          </cell>
          <cell r="Y89">
            <v>821737</v>
          </cell>
          <cell r="Z89">
            <v>0</v>
          </cell>
          <cell r="AA89">
            <v>0</v>
          </cell>
          <cell r="AB89">
            <v>30254.917286424799</v>
          </cell>
          <cell r="AC89">
            <v>851991.91728642478</v>
          </cell>
          <cell r="AD89" t="str">
            <v>N/A</v>
          </cell>
          <cell r="AE89">
            <v>284131</v>
          </cell>
          <cell r="AF89">
            <v>284130</v>
          </cell>
          <cell r="AG89">
            <v>284130</v>
          </cell>
          <cell r="AH89">
            <v>284130</v>
          </cell>
          <cell r="AI89">
            <v>279960</v>
          </cell>
          <cell r="AJ89">
            <v>0</v>
          </cell>
          <cell r="AK89">
            <v>1416481</v>
          </cell>
          <cell r="AL89">
            <v>11027477</v>
          </cell>
          <cell r="AM89">
            <v>1047386.7594188218</v>
          </cell>
          <cell r="AN89">
            <v>-315615.95</v>
          </cell>
          <cell r="AO89">
            <v>2197463.4772219583</v>
          </cell>
          <cell r="AP89">
            <v>0</v>
          </cell>
          <cell r="AQ89">
            <v>-780980.05</v>
          </cell>
          <cell r="AR89">
            <v>0</v>
          </cell>
          <cell r="AS89">
            <v>0</v>
          </cell>
          <cell r="AT89">
            <v>13175731.236640779</v>
          </cell>
          <cell r="AU89">
            <v>3.3260882882919568E-4</v>
          </cell>
          <cell r="AV89">
            <v>0</v>
          </cell>
          <cell r="AW89">
            <v>0</v>
          </cell>
          <cell r="AY89">
            <v>0</v>
          </cell>
          <cell r="AZ89">
            <v>0</v>
          </cell>
          <cell r="BA89">
            <v>0</v>
          </cell>
          <cell r="BB89">
            <v>0</v>
          </cell>
          <cell r="BC89">
            <v>0</v>
          </cell>
          <cell r="BD89">
            <v>0</v>
          </cell>
          <cell r="BE89">
            <v>0</v>
          </cell>
          <cell r="BF89">
            <v>0</v>
          </cell>
          <cell r="BG89">
            <v>0</v>
          </cell>
          <cell r="BH89">
            <v>0</v>
          </cell>
          <cell r="BJ89">
            <v>0</v>
          </cell>
          <cell r="BL89">
            <v>0</v>
          </cell>
          <cell r="BM89">
            <v>0</v>
          </cell>
          <cell r="BN89">
            <v>0</v>
          </cell>
          <cell r="BO89">
            <v>0</v>
          </cell>
          <cell r="BQ89">
            <v>0</v>
          </cell>
          <cell r="BR89">
            <v>0</v>
          </cell>
          <cell r="BS89">
            <v>0</v>
          </cell>
          <cell r="BT89">
            <v>0</v>
          </cell>
          <cell r="CB89">
            <v>0</v>
          </cell>
          <cell r="CC89">
            <v>0</v>
          </cell>
          <cell r="CD89">
            <v>0</v>
          </cell>
          <cell r="CE89">
            <v>0</v>
          </cell>
          <cell r="CF89">
            <v>0</v>
          </cell>
          <cell r="CI89">
            <v>0</v>
          </cell>
          <cell r="CJ89">
            <v>0</v>
          </cell>
          <cell r="CK89">
            <v>0</v>
          </cell>
          <cell r="CV89">
            <v>3.0286670498713838E-4</v>
          </cell>
          <cell r="DG89">
            <v>13175731</v>
          </cell>
          <cell r="DR89">
            <v>5723122.6500000013</v>
          </cell>
          <cell r="EC89">
            <v>2.3021926674942037</v>
          </cell>
          <cell r="EN89">
            <v>2.4095909012463064E-2</v>
          </cell>
        </row>
        <row r="90">
          <cell r="B90">
            <v>31000</v>
          </cell>
          <cell r="C90" t="str">
            <v>Brunswick County Schools</v>
          </cell>
          <cell r="D90">
            <v>4.1676672482830312E-3</v>
          </cell>
          <cell r="E90">
            <v>7211036.1103342585</v>
          </cell>
          <cell r="F90">
            <v>5622610.2282606093</v>
          </cell>
          <cell r="G90">
            <v>-308896</v>
          </cell>
          <cell r="H90">
            <v>-2012135.3066801226</v>
          </cell>
          <cell r="I90">
            <v>-83265.955483287224</v>
          </cell>
          <cell r="J90">
            <v>6085105.6436060881</v>
          </cell>
          <cell r="K90">
            <v>0</v>
          </cell>
          <cell r="L90">
            <v>-319721.55231677828</v>
          </cell>
          <cell r="M90">
            <v>57376.323608364095</v>
          </cell>
          <cell r="N90">
            <v>2162.9359485139275</v>
          </cell>
          <cell r="O90">
            <v>-976.10934622036871</v>
          </cell>
          <cell r="P90">
            <v>0</v>
          </cell>
          <cell r="Q90">
            <v>0</v>
          </cell>
          <cell r="R90">
            <v>0</v>
          </cell>
          <cell r="S90">
            <v>16253296.317931427</v>
          </cell>
          <cell r="T90">
            <v>17427.320000000298</v>
          </cell>
          <cell r="U90">
            <v>30425528.218030442</v>
          </cell>
          <cell r="V90">
            <v>229505.29443345638</v>
          </cell>
          <cell r="W90">
            <v>0</v>
          </cell>
          <cell r="X90">
            <v>30672460.832463898</v>
          </cell>
          <cell r="Y90">
            <v>1561907</v>
          </cell>
          <cell r="Z90">
            <v>0</v>
          </cell>
          <cell r="AA90">
            <v>0</v>
          </cell>
          <cell r="AB90">
            <v>416329.77741643612</v>
          </cell>
          <cell r="AC90">
            <v>1978236.777416436</v>
          </cell>
          <cell r="AD90" t="str">
            <v>N/A</v>
          </cell>
          <cell r="AE90">
            <v>5750320</v>
          </cell>
          <cell r="AF90">
            <v>5750320</v>
          </cell>
          <cell r="AG90">
            <v>5750320</v>
          </cell>
          <cell r="AH90">
            <v>5750320</v>
          </cell>
          <cell r="AI90">
            <v>5692944</v>
          </cell>
          <cell r="AJ90">
            <v>0</v>
          </cell>
          <cell r="AK90">
            <v>28694224</v>
          </cell>
          <cell r="AL90">
            <v>140051183</v>
          </cell>
          <cell r="AM90">
            <v>16253296.317931427</v>
          </cell>
          <cell r="AN90">
            <v>-3691012.3200000003</v>
          </cell>
          <cell r="AO90">
            <v>30238703.735047463</v>
          </cell>
          <cell r="AP90">
            <v>0</v>
          </cell>
          <cell r="AQ90">
            <v>-1544479.6799999997</v>
          </cell>
          <cell r="AR90">
            <v>0</v>
          </cell>
          <cell r="AS90">
            <v>0</v>
          </cell>
          <cell r="AT90">
            <v>181307691.05297887</v>
          </cell>
          <cell r="AU90">
            <v>4.2241991804338845E-3</v>
          </cell>
          <cell r="AV90">
            <v>0</v>
          </cell>
          <cell r="AW90">
            <v>0</v>
          </cell>
          <cell r="AY90">
            <v>0</v>
          </cell>
          <cell r="AZ90">
            <v>0</v>
          </cell>
          <cell r="BA90">
            <v>0</v>
          </cell>
          <cell r="BB90">
            <v>0</v>
          </cell>
          <cell r="BC90">
            <v>0</v>
          </cell>
          <cell r="BD90">
            <v>0</v>
          </cell>
          <cell r="BE90">
            <v>0</v>
          </cell>
          <cell r="BF90">
            <v>0</v>
          </cell>
          <cell r="BG90">
            <v>0</v>
          </cell>
          <cell r="BH90">
            <v>0</v>
          </cell>
          <cell r="BJ90">
            <v>0</v>
          </cell>
          <cell r="BL90">
            <v>0</v>
          </cell>
          <cell r="BM90">
            <v>0</v>
          </cell>
          <cell r="BN90">
            <v>0</v>
          </cell>
          <cell r="BO90">
            <v>0</v>
          </cell>
          <cell r="BQ90">
            <v>0</v>
          </cell>
          <cell r="BR90">
            <v>0</v>
          </cell>
          <cell r="BS90">
            <v>0</v>
          </cell>
          <cell r="BT90">
            <v>0</v>
          </cell>
          <cell r="CB90">
            <v>0</v>
          </cell>
          <cell r="CC90">
            <v>0</v>
          </cell>
          <cell r="CD90">
            <v>0</v>
          </cell>
          <cell r="CE90">
            <v>0</v>
          </cell>
          <cell r="CF90">
            <v>0</v>
          </cell>
          <cell r="CI90">
            <v>0</v>
          </cell>
          <cell r="CJ90">
            <v>0</v>
          </cell>
          <cell r="CK90">
            <v>0</v>
          </cell>
          <cell r="CV90">
            <v>4.1676672482830312E-3</v>
          </cell>
          <cell r="DG90">
            <v>181307691</v>
          </cell>
          <cell r="DR90">
            <v>64067581.710000083</v>
          </cell>
          <cell r="EC90">
            <v>2.8299443518983378</v>
          </cell>
          <cell r="EN90">
            <v>2.4095909012463064E-2</v>
          </cell>
        </row>
        <row r="91">
          <cell r="B91">
            <v>31005</v>
          </cell>
          <cell r="C91" t="str">
            <v>Brunswick Community College</v>
          </cell>
          <cell r="D91">
            <v>4.139727274287298E-4</v>
          </cell>
          <cell r="E91">
            <v>716269.34405858442</v>
          </cell>
          <cell r="F91">
            <v>558491.63399996248</v>
          </cell>
          <cell r="G91">
            <v>-15265</v>
          </cell>
          <cell r="H91">
            <v>-199864.59840458122</v>
          </cell>
          <cell r="I91">
            <v>-8270.7741861052546</v>
          </cell>
          <cell r="J91">
            <v>604431.11935420416</v>
          </cell>
          <cell r="K91">
            <v>0</v>
          </cell>
          <cell r="L91">
            <v>-31757.814418809758</v>
          </cell>
          <cell r="M91">
            <v>5699.1673660542829</v>
          </cell>
          <cell r="N91">
            <v>214.8435660809622</v>
          </cell>
          <cell r="O91">
            <v>-96.956552491082803</v>
          </cell>
          <cell r="P91">
            <v>0</v>
          </cell>
          <cell r="Q91">
            <v>0</v>
          </cell>
          <cell r="R91">
            <v>0</v>
          </cell>
          <cell r="S91">
            <v>1629850.964782899</v>
          </cell>
          <cell r="T91">
            <v>54065.590000000026</v>
          </cell>
          <cell r="U91">
            <v>3022155.5967710209</v>
          </cell>
          <cell r="V91">
            <v>22796.669464217131</v>
          </cell>
          <cell r="W91">
            <v>0</v>
          </cell>
          <cell r="X91">
            <v>3099017.8562352378</v>
          </cell>
          <cell r="Y91">
            <v>130390</v>
          </cell>
          <cell r="Z91">
            <v>0</v>
          </cell>
          <cell r="AA91">
            <v>0</v>
          </cell>
          <cell r="AB91">
            <v>41353.870930526275</v>
          </cell>
          <cell r="AC91">
            <v>171743.87093052629</v>
          </cell>
          <cell r="AD91" t="str">
            <v>N/A</v>
          </cell>
          <cell r="AE91">
            <v>586595</v>
          </cell>
          <cell r="AF91">
            <v>586595</v>
          </cell>
          <cell r="AG91">
            <v>586595</v>
          </cell>
          <cell r="AH91">
            <v>586595</v>
          </cell>
          <cell r="AI91">
            <v>580895</v>
          </cell>
          <cell r="AJ91">
            <v>0</v>
          </cell>
          <cell r="AK91">
            <v>2927275</v>
          </cell>
          <cell r="AL91">
            <v>13881524</v>
          </cell>
          <cell r="AM91">
            <v>1629850.964782899</v>
          </cell>
          <cell r="AN91">
            <v>-429428.59</v>
          </cell>
          <cell r="AO91">
            <v>3003598.395304712</v>
          </cell>
          <cell r="AP91">
            <v>0</v>
          </cell>
          <cell r="AQ91">
            <v>-76324.409999999974</v>
          </cell>
          <cell r="AR91">
            <v>0</v>
          </cell>
          <cell r="AS91">
            <v>0</v>
          </cell>
          <cell r="AT91">
            <v>18009220.360087611</v>
          </cell>
          <cell r="AU91">
            <v>4.1869208054641017E-4</v>
          </cell>
          <cell r="AV91">
            <v>0</v>
          </cell>
          <cell r="AW91">
            <v>0</v>
          </cell>
          <cell r="AY91">
            <v>0</v>
          </cell>
          <cell r="AZ91">
            <v>0</v>
          </cell>
          <cell r="BA91">
            <v>0</v>
          </cell>
          <cell r="BB91">
            <v>0</v>
          </cell>
          <cell r="BC91">
            <v>0</v>
          </cell>
          <cell r="BD91">
            <v>0</v>
          </cell>
          <cell r="BE91">
            <v>0</v>
          </cell>
          <cell r="BF91">
            <v>0</v>
          </cell>
          <cell r="BG91">
            <v>0</v>
          </cell>
          <cell r="BH91">
            <v>0</v>
          </cell>
          <cell r="BJ91">
            <v>0</v>
          </cell>
          <cell r="BL91">
            <v>0</v>
          </cell>
          <cell r="BM91">
            <v>0</v>
          </cell>
          <cell r="BN91">
            <v>0</v>
          </cell>
          <cell r="BO91">
            <v>0</v>
          </cell>
          <cell r="BQ91">
            <v>0</v>
          </cell>
          <cell r="BR91">
            <v>0</v>
          </cell>
          <cell r="BS91">
            <v>0</v>
          </cell>
          <cell r="BT91">
            <v>0</v>
          </cell>
          <cell r="CB91">
            <v>0</v>
          </cell>
          <cell r="CC91">
            <v>0</v>
          </cell>
          <cell r="CD91">
            <v>0</v>
          </cell>
          <cell r="CE91">
            <v>0</v>
          </cell>
          <cell r="CF91">
            <v>0</v>
          </cell>
          <cell r="CI91">
            <v>0</v>
          </cell>
          <cell r="CJ91">
            <v>0</v>
          </cell>
          <cell r="CK91">
            <v>0</v>
          </cell>
          <cell r="CV91">
            <v>4.139727274287298E-4</v>
          </cell>
          <cell r="DG91">
            <v>18009221</v>
          </cell>
          <cell r="DR91">
            <v>7512434.1100000022</v>
          </cell>
          <cell r="EC91">
            <v>2.3972551021815209</v>
          </cell>
          <cell r="EN91">
            <v>2.4095909012463064E-2</v>
          </cell>
        </row>
        <row r="92">
          <cell r="B92">
            <v>31100</v>
          </cell>
          <cell r="C92" t="str">
            <v>Buncombe County Schools</v>
          </cell>
          <cell r="D92">
            <v>8.700026123423554E-3</v>
          </cell>
          <cell r="E92">
            <v>15053073.769913921</v>
          </cell>
          <cell r="F92">
            <v>11737226.835431313</v>
          </cell>
          <cell r="G92">
            <v>174364</v>
          </cell>
          <cell r="H92">
            <v>-4200342.4671659637</v>
          </cell>
          <cell r="I92">
            <v>-173818.09648907595</v>
          </cell>
          <cell r="J92">
            <v>12702688.316821644</v>
          </cell>
          <cell r="K92">
            <v>0</v>
          </cell>
          <cell r="L92">
            <v>-667420.33172716503</v>
          </cell>
          <cell r="M92">
            <v>119773.36109652669</v>
          </cell>
          <cell r="N92">
            <v>4515.1395575343558</v>
          </cell>
          <cell r="O92">
            <v>-2037.6331183670306</v>
          </cell>
          <cell r="P92">
            <v>0</v>
          </cell>
          <cell r="Q92">
            <v>0</v>
          </cell>
          <cell r="R92">
            <v>0</v>
          </cell>
          <cell r="S92">
            <v>34748022.894320369</v>
          </cell>
          <cell r="T92">
            <v>1054751</v>
          </cell>
          <cell r="U92">
            <v>63513441.584108219</v>
          </cell>
          <cell r="V92">
            <v>479093.44438610674</v>
          </cell>
          <cell r="W92">
            <v>0</v>
          </cell>
          <cell r="X92">
            <v>65047286.028494328</v>
          </cell>
          <cell r="Y92">
            <v>182932.5700000003</v>
          </cell>
          <cell r="Z92">
            <v>0</v>
          </cell>
          <cell r="AA92">
            <v>0</v>
          </cell>
          <cell r="AB92">
            <v>869090.48244537984</v>
          </cell>
          <cell r="AC92">
            <v>1052023.05244538</v>
          </cell>
          <cell r="AD92" t="str">
            <v>N/A</v>
          </cell>
          <cell r="AE92">
            <v>12823007</v>
          </cell>
          <cell r="AF92">
            <v>12823008</v>
          </cell>
          <cell r="AG92">
            <v>12823008</v>
          </cell>
          <cell r="AH92">
            <v>12823008</v>
          </cell>
          <cell r="AI92">
            <v>12703234</v>
          </cell>
          <cell r="AJ92">
            <v>0</v>
          </cell>
          <cell r="AK92">
            <v>63995265</v>
          </cell>
          <cell r="AL92">
            <v>287179255</v>
          </cell>
          <cell r="AM92">
            <v>34748022.894320369</v>
          </cell>
          <cell r="AN92">
            <v>-7441833.4299999997</v>
          </cell>
          <cell r="AO92">
            <v>63123444.546048947</v>
          </cell>
          <cell r="AP92">
            <v>0</v>
          </cell>
          <cell r="AQ92">
            <v>871818.4299999997</v>
          </cell>
          <cell r="AR92">
            <v>0</v>
          </cell>
          <cell r="AS92">
            <v>0</v>
          </cell>
          <cell r="AT92">
            <v>378480707.44036931</v>
          </cell>
          <cell r="AU92">
            <v>8.6618502728942094E-3</v>
          </cell>
          <cell r="AV92">
            <v>0</v>
          </cell>
          <cell r="AW92">
            <v>0</v>
          </cell>
          <cell r="AY92">
            <v>0</v>
          </cell>
          <cell r="AZ92">
            <v>0</v>
          </cell>
          <cell r="BA92">
            <v>0</v>
          </cell>
          <cell r="BB92">
            <v>0</v>
          </cell>
          <cell r="BC92">
            <v>0</v>
          </cell>
          <cell r="BD92">
            <v>0</v>
          </cell>
          <cell r="BE92">
            <v>0</v>
          </cell>
          <cell r="BF92">
            <v>0</v>
          </cell>
          <cell r="BG92">
            <v>0</v>
          </cell>
          <cell r="BH92">
            <v>0</v>
          </cell>
          <cell r="BJ92">
            <v>0</v>
          </cell>
          <cell r="BL92">
            <v>0</v>
          </cell>
          <cell r="BM92">
            <v>0</v>
          </cell>
          <cell r="BN92">
            <v>0</v>
          </cell>
          <cell r="BO92">
            <v>0</v>
          </cell>
          <cell r="BQ92">
            <v>0</v>
          </cell>
          <cell r="BR92">
            <v>0</v>
          </cell>
          <cell r="BS92">
            <v>0</v>
          </cell>
          <cell r="BT92">
            <v>0</v>
          </cell>
          <cell r="CB92">
            <v>0</v>
          </cell>
          <cell r="CC92">
            <v>0</v>
          </cell>
          <cell r="CD92">
            <v>0</v>
          </cell>
          <cell r="CE92">
            <v>0</v>
          </cell>
          <cell r="CF92">
            <v>0</v>
          </cell>
          <cell r="CI92">
            <v>0</v>
          </cell>
          <cell r="CJ92">
            <v>0</v>
          </cell>
          <cell r="CK92">
            <v>0</v>
          </cell>
          <cell r="CV92">
            <v>8.700026123423554E-3</v>
          </cell>
          <cell r="DG92">
            <v>378480708</v>
          </cell>
          <cell r="DR92">
            <v>129776898.55999997</v>
          </cell>
          <cell r="EC92">
            <v>2.9163950764705353</v>
          </cell>
          <cell r="EN92">
            <v>2.4095909012463064E-2</v>
          </cell>
        </row>
        <row r="93">
          <cell r="B93">
            <v>31101</v>
          </cell>
          <cell r="C93" t="str">
            <v>F. Delany New School For Children</v>
          </cell>
          <cell r="D93">
            <v>5.8952444093732966E-5</v>
          </cell>
          <cell r="E93">
            <v>102001.47416459493</v>
          </cell>
          <cell r="F93">
            <v>79532.888639067853</v>
          </cell>
          <cell r="G93">
            <v>-19370</v>
          </cell>
          <cell r="H93">
            <v>-28462.035740726325</v>
          </cell>
          <cell r="I93">
            <v>-1177.8127410632449</v>
          </cell>
          <cell r="J93">
            <v>86074.974053395199</v>
          </cell>
          <cell r="K93">
            <v>0</v>
          </cell>
          <cell r="L93">
            <v>-4522.5220286675767</v>
          </cell>
          <cell r="M93">
            <v>811.59898531234842</v>
          </cell>
          <cell r="N93">
            <v>30.595139435765535</v>
          </cell>
          <cell r="O93">
            <v>-13.807251931193198</v>
          </cell>
          <cell r="P93">
            <v>0</v>
          </cell>
          <cell r="Q93">
            <v>0</v>
          </cell>
          <cell r="R93">
            <v>0</v>
          </cell>
          <cell r="S93">
            <v>214905.35321941774</v>
          </cell>
          <cell r="T93">
            <v>0</v>
          </cell>
          <cell r="U93">
            <v>430374.87026697601</v>
          </cell>
          <cell r="V93">
            <v>3246.3959412493937</v>
          </cell>
          <cell r="W93">
            <v>0</v>
          </cell>
          <cell r="X93">
            <v>433621.2662082254</v>
          </cell>
          <cell r="Y93">
            <v>96854.32</v>
          </cell>
          <cell r="Z93">
            <v>0</v>
          </cell>
          <cell r="AA93">
            <v>0</v>
          </cell>
          <cell r="AB93">
            <v>5889.0637053162245</v>
          </cell>
          <cell r="AC93">
            <v>102743.38370531623</v>
          </cell>
          <cell r="AD93" t="str">
            <v>N/A</v>
          </cell>
          <cell r="AE93">
            <v>66339</v>
          </cell>
          <cell r="AF93">
            <v>66337</v>
          </cell>
          <cell r="AG93">
            <v>66337</v>
          </cell>
          <cell r="AH93">
            <v>66337</v>
          </cell>
          <cell r="AI93">
            <v>65525</v>
          </cell>
          <cell r="AJ93">
            <v>0</v>
          </cell>
          <cell r="AK93">
            <v>330875</v>
          </cell>
          <cell r="AL93">
            <v>2062750</v>
          </cell>
          <cell r="AM93">
            <v>214905.35321941774</v>
          </cell>
          <cell r="AN93">
            <v>-43901.68</v>
          </cell>
          <cell r="AO93">
            <v>427732.20250290923</v>
          </cell>
          <cell r="AP93">
            <v>0</v>
          </cell>
          <cell r="AQ93">
            <v>-96854.32</v>
          </cell>
          <cell r="AR93">
            <v>0</v>
          </cell>
          <cell r="AS93">
            <v>0</v>
          </cell>
          <cell r="AT93">
            <v>2564631.555722327</v>
          </cell>
          <cell r="AU93">
            <v>6.2216295870849605E-5</v>
          </cell>
          <cell r="AV93">
            <v>0</v>
          </cell>
          <cell r="AW93">
            <v>0</v>
          </cell>
          <cell r="AY93">
            <v>0</v>
          </cell>
          <cell r="AZ93">
            <v>0</v>
          </cell>
          <cell r="BA93">
            <v>0</v>
          </cell>
          <cell r="BB93">
            <v>0</v>
          </cell>
          <cell r="BC93">
            <v>0</v>
          </cell>
          <cell r="BD93">
            <v>0</v>
          </cell>
          <cell r="BE93">
            <v>0</v>
          </cell>
          <cell r="BF93">
            <v>0</v>
          </cell>
          <cell r="BG93">
            <v>0</v>
          </cell>
          <cell r="BH93">
            <v>0</v>
          </cell>
          <cell r="BJ93">
            <v>0</v>
          </cell>
          <cell r="BL93">
            <v>0</v>
          </cell>
          <cell r="BM93">
            <v>0</v>
          </cell>
          <cell r="BN93">
            <v>0</v>
          </cell>
          <cell r="BO93">
            <v>0</v>
          </cell>
          <cell r="BQ93">
            <v>0</v>
          </cell>
          <cell r="BR93">
            <v>0</v>
          </cell>
          <cell r="BS93">
            <v>0</v>
          </cell>
          <cell r="BT93">
            <v>0</v>
          </cell>
          <cell r="CB93">
            <v>0</v>
          </cell>
          <cell r="CC93">
            <v>0</v>
          </cell>
          <cell r="CD93">
            <v>0</v>
          </cell>
          <cell r="CE93">
            <v>0</v>
          </cell>
          <cell r="CF93">
            <v>0</v>
          </cell>
          <cell r="CI93">
            <v>0</v>
          </cell>
          <cell r="CJ93">
            <v>0</v>
          </cell>
          <cell r="CK93">
            <v>0</v>
          </cell>
          <cell r="CV93">
            <v>5.8952444093732966E-5</v>
          </cell>
          <cell r="DG93">
            <v>2564632</v>
          </cell>
          <cell r="DR93">
            <v>758738.24999999988</v>
          </cell>
          <cell r="EC93">
            <v>3.3801274682013203</v>
          </cell>
          <cell r="EN93">
            <v>2.4095909012463064E-2</v>
          </cell>
        </row>
        <row r="94">
          <cell r="B94">
            <v>31102</v>
          </cell>
          <cell r="C94" t="str">
            <v>Evergreen Community Charter School</v>
          </cell>
          <cell r="D94">
            <v>1.4625296914261404E-4</v>
          </cell>
          <cell r="E94">
            <v>253051.7382752843</v>
          </cell>
          <cell r="F94">
            <v>197310.24365093457</v>
          </cell>
          <cell r="G94">
            <v>24869</v>
          </cell>
          <cell r="H94">
            <v>-70610.426741695395</v>
          </cell>
          <cell r="I94">
            <v>-2921.9926861830086</v>
          </cell>
          <cell r="J94">
            <v>213540.26483052594</v>
          </cell>
          <cell r="K94">
            <v>0</v>
          </cell>
          <cell r="L94">
            <v>-11219.760009506137</v>
          </cell>
          <cell r="M94">
            <v>2013.4663317153668</v>
          </cell>
          <cell r="N94">
            <v>75.902365925633831</v>
          </cell>
          <cell r="O94">
            <v>-34.253907902891633</v>
          </cell>
          <cell r="P94">
            <v>0</v>
          </cell>
          <cell r="Q94">
            <v>0</v>
          </cell>
          <cell r="R94">
            <v>0</v>
          </cell>
          <cell r="S94">
            <v>606074.1821090983</v>
          </cell>
          <cell r="T94">
            <v>147564</v>
          </cell>
          <cell r="U94">
            <v>1067701.3241526298</v>
          </cell>
          <cell r="V94">
            <v>8053.8653268614671</v>
          </cell>
          <cell r="W94">
            <v>0</v>
          </cell>
          <cell r="X94">
            <v>1223319.1894794912</v>
          </cell>
          <cell r="Y94">
            <v>23219.53</v>
          </cell>
          <cell r="Z94">
            <v>0</v>
          </cell>
          <cell r="AA94">
            <v>0</v>
          </cell>
          <cell r="AB94">
            <v>14609.963430915042</v>
          </cell>
          <cell r="AC94">
            <v>37829.493430915041</v>
          </cell>
          <cell r="AD94" t="str">
            <v>N/A</v>
          </cell>
          <cell r="AE94">
            <v>237501</v>
          </cell>
          <cell r="AF94">
            <v>237501</v>
          </cell>
          <cell r="AG94">
            <v>237501</v>
          </cell>
          <cell r="AH94">
            <v>237501</v>
          </cell>
          <cell r="AI94">
            <v>235487</v>
          </cell>
          <cell r="AJ94">
            <v>0</v>
          </cell>
          <cell r="AK94">
            <v>1185491</v>
          </cell>
          <cell r="AL94">
            <v>4671866</v>
          </cell>
          <cell r="AM94">
            <v>606074.1821090983</v>
          </cell>
          <cell r="AN94">
            <v>-100928.47</v>
          </cell>
          <cell r="AO94">
            <v>1061145.2260485762</v>
          </cell>
          <cell r="AP94">
            <v>0</v>
          </cell>
          <cell r="AQ94">
            <v>124344.47</v>
          </cell>
          <cell r="AR94">
            <v>0</v>
          </cell>
          <cell r="AS94">
            <v>0</v>
          </cell>
          <cell r="AT94">
            <v>6362501.4081576737</v>
          </cell>
          <cell r="AU94">
            <v>1.4091199513457432E-4</v>
          </cell>
          <cell r="AV94">
            <v>0</v>
          </cell>
          <cell r="AW94">
            <v>0</v>
          </cell>
          <cell r="AY94">
            <v>0</v>
          </cell>
          <cell r="AZ94">
            <v>0</v>
          </cell>
          <cell r="BA94">
            <v>0</v>
          </cell>
          <cell r="BB94">
            <v>0</v>
          </cell>
          <cell r="BC94">
            <v>0</v>
          </cell>
          <cell r="BD94">
            <v>0</v>
          </cell>
          <cell r="BE94">
            <v>0</v>
          </cell>
          <cell r="BF94">
            <v>0</v>
          </cell>
          <cell r="BG94">
            <v>0</v>
          </cell>
          <cell r="BH94">
            <v>0</v>
          </cell>
          <cell r="BJ94">
            <v>0</v>
          </cell>
          <cell r="BL94">
            <v>0</v>
          </cell>
          <cell r="BM94">
            <v>0</v>
          </cell>
          <cell r="BN94">
            <v>0</v>
          </cell>
          <cell r="BO94">
            <v>0</v>
          </cell>
          <cell r="BQ94">
            <v>0</v>
          </cell>
          <cell r="BR94">
            <v>0</v>
          </cell>
          <cell r="BS94">
            <v>0</v>
          </cell>
          <cell r="BT94">
            <v>0</v>
          </cell>
          <cell r="CB94">
            <v>0</v>
          </cell>
          <cell r="CC94">
            <v>0</v>
          </cell>
          <cell r="CD94">
            <v>0</v>
          </cell>
          <cell r="CE94">
            <v>0</v>
          </cell>
          <cell r="CF94">
            <v>0</v>
          </cell>
          <cell r="CI94">
            <v>0</v>
          </cell>
          <cell r="CJ94">
            <v>0</v>
          </cell>
          <cell r="CK94">
            <v>0</v>
          </cell>
          <cell r="CV94">
            <v>1.4625296914261404E-4</v>
          </cell>
          <cell r="DG94">
            <v>6362501</v>
          </cell>
          <cell r="DR94">
            <v>1780792.73</v>
          </cell>
          <cell r="EC94">
            <v>3.5728475823236319</v>
          </cell>
          <cell r="EN94">
            <v>2.4095909012463064E-2</v>
          </cell>
        </row>
        <row r="95">
          <cell r="B95">
            <v>31105</v>
          </cell>
          <cell r="C95" t="str">
            <v>Asheville-Buncombe Technical College</v>
          </cell>
          <cell r="D95">
            <v>1.3901422219367123E-3</v>
          </cell>
          <cell r="E95">
            <v>2405270.1820222591</v>
          </cell>
          <cell r="F95">
            <v>1875444.3217649795</v>
          </cell>
          <cell r="G95">
            <v>-214565</v>
          </cell>
          <cell r="H95">
            <v>-671155.84796698135</v>
          </cell>
          <cell r="I95">
            <v>-27773.695324382446</v>
          </cell>
          <cell r="J95">
            <v>2029711.5331381476</v>
          </cell>
          <cell r="K95">
            <v>0</v>
          </cell>
          <cell r="L95">
            <v>-106644.41344778812</v>
          </cell>
          <cell r="M95">
            <v>19138.104180546237</v>
          </cell>
          <cell r="N95">
            <v>721.4560103407149</v>
          </cell>
          <cell r="O95">
            <v>-325.58520979979738</v>
          </cell>
          <cell r="P95">
            <v>0</v>
          </cell>
          <cell r="Q95">
            <v>0</v>
          </cell>
          <cell r="R95">
            <v>0</v>
          </cell>
          <cell r="S95">
            <v>5309821.055167322</v>
          </cell>
          <cell r="T95">
            <v>35917.379999999888</v>
          </cell>
          <cell r="U95">
            <v>10148557.665690737</v>
          </cell>
          <cell r="V95">
            <v>76552.416722184949</v>
          </cell>
          <cell r="W95">
            <v>0</v>
          </cell>
          <cell r="X95">
            <v>10261027.462412922</v>
          </cell>
          <cell r="Y95">
            <v>1108742</v>
          </cell>
          <cell r="Z95">
            <v>0</v>
          </cell>
          <cell r="AA95">
            <v>0</v>
          </cell>
          <cell r="AB95">
            <v>138868.47662191224</v>
          </cell>
          <cell r="AC95">
            <v>1247610.4766219123</v>
          </cell>
          <cell r="AD95" t="str">
            <v>N/A</v>
          </cell>
          <cell r="AE95">
            <v>1806511</v>
          </cell>
          <cell r="AF95">
            <v>1806511</v>
          </cell>
          <cell r="AG95">
            <v>1806511</v>
          </cell>
          <cell r="AH95">
            <v>1806511</v>
          </cell>
          <cell r="AI95">
            <v>1787373</v>
          </cell>
          <cell r="AJ95">
            <v>0</v>
          </cell>
          <cell r="AK95">
            <v>9013417</v>
          </cell>
          <cell r="AL95">
            <v>47419952</v>
          </cell>
          <cell r="AM95">
            <v>5309821.055167322</v>
          </cell>
          <cell r="AN95">
            <v>-1267278.3799999999</v>
          </cell>
          <cell r="AO95">
            <v>10086241.60579101</v>
          </cell>
          <cell r="AP95">
            <v>0</v>
          </cell>
          <cell r="AQ95">
            <v>-1072824.6200000001</v>
          </cell>
          <cell r="AR95">
            <v>0</v>
          </cell>
          <cell r="AS95">
            <v>0</v>
          </cell>
          <cell r="AT95">
            <v>60475911.660958335</v>
          </cell>
          <cell r="AU95">
            <v>1.4302722583608935E-3</v>
          </cell>
          <cell r="AV95">
            <v>0</v>
          </cell>
          <cell r="AW95">
            <v>0</v>
          </cell>
          <cell r="AY95">
            <v>0</v>
          </cell>
          <cell r="AZ95">
            <v>0</v>
          </cell>
          <cell r="BA95">
            <v>0</v>
          </cell>
          <cell r="BB95">
            <v>0</v>
          </cell>
          <cell r="BC95">
            <v>0</v>
          </cell>
          <cell r="BD95">
            <v>0</v>
          </cell>
          <cell r="BE95">
            <v>0</v>
          </cell>
          <cell r="BF95">
            <v>0</v>
          </cell>
          <cell r="BG95">
            <v>0</v>
          </cell>
          <cell r="BH95">
            <v>0</v>
          </cell>
          <cell r="BJ95">
            <v>0</v>
          </cell>
          <cell r="BL95">
            <v>0</v>
          </cell>
          <cell r="BM95">
            <v>0</v>
          </cell>
          <cell r="BN95">
            <v>0</v>
          </cell>
          <cell r="BO95">
            <v>0</v>
          </cell>
          <cell r="BQ95">
            <v>0</v>
          </cell>
          <cell r="BR95">
            <v>0</v>
          </cell>
          <cell r="BS95">
            <v>0</v>
          </cell>
          <cell r="BT95">
            <v>0</v>
          </cell>
          <cell r="CB95">
            <v>0</v>
          </cell>
          <cell r="CC95">
            <v>0</v>
          </cell>
          <cell r="CD95">
            <v>0</v>
          </cell>
          <cell r="CE95">
            <v>0</v>
          </cell>
          <cell r="CF95">
            <v>0</v>
          </cell>
          <cell r="CI95">
            <v>0</v>
          </cell>
          <cell r="CJ95">
            <v>0</v>
          </cell>
          <cell r="CK95">
            <v>0</v>
          </cell>
          <cell r="CV95">
            <v>1.3901422219367123E-3</v>
          </cell>
          <cell r="DG95">
            <v>60475912</v>
          </cell>
          <cell r="DR95">
            <v>21942969.110000011</v>
          </cell>
          <cell r="EC95">
            <v>2.7560496347068852</v>
          </cell>
          <cell r="EN95">
            <v>2.4095909012463064E-2</v>
          </cell>
        </row>
        <row r="96">
          <cell r="B96">
            <v>31110</v>
          </cell>
          <cell r="C96" t="str">
            <v>Asheville City Schools</v>
          </cell>
          <cell r="D96">
            <v>2.0197565345193864E-3</v>
          </cell>
          <cell r="E96">
            <v>3494649.7493299358</v>
          </cell>
          <cell r="F96">
            <v>2724858.553490181</v>
          </cell>
          <cell r="G96">
            <v>-299624</v>
          </cell>
          <cell r="H96">
            <v>-975131.45649490552</v>
          </cell>
          <cell r="I96">
            <v>-40352.779545836864</v>
          </cell>
          <cell r="J96">
            <v>2948995.4822994871</v>
          </cell>
          <cell r="K96">
            <v>0</v>
          </cell>
          <cell r="L96">
            <v>-154945.11822759622</v>
          </cell>
          <cell r="M96">
            <v>27806.011764119216</v>
          </cell>
          <cell r="N96">
            <v>1048.213246284871</v>
          </cell>
          <cell r="O96">
            <v>-473.04717794978546</v>
          </cell>
          <cell r="P96">
            <v>0</v>
          </cell>
          <cell r="Q96">
            <v>0</v>
          </cell>
          <cell r="R96">
            <v>0</v>
          </cell>
          <cell r="S96">
            <v>7726831.6086837193</v>
          </cell>
          <cell r="T96">
            <v>0</v>
          </cell>
          <cell r="U96">
            <v>14744977.411497435</v>
          </cell>
          <cell r="V96">
            <v>111224.04705647686</v>
          </cell>
          <cell r="W96">
            <v>0</v>
          </cell>
          <cell r="X96">
            <v>14856201.458553912</v>
          </cell>
          <cell r="Y96">
            <v>1498118.76</v>
          </cell>
          <cell r="Z96">
            <v>0</v>
          </cell>
          <cell r="AA96">
            <v>0</v>
          </cell>
          <cell r="AB96">
            <v>201763.89772918433</v>
          </cell>
          <cell r="AC96">
            <v>1699882.6577291843</v>
          </cell>
          <cell r="AD96" t="str">
            <v>N/A</v>
          </cell>
          <cell r="AE96">
            <v>2636825</v>
          </cell>
          <cell r="AF96">
            <v>2636826</v>
          </cell>
          <cell r="AG96">
            <v>2636826</v>
          </cell>
          <cell r="AH96">
            <v>2636826</v>
          </cell>
          <cell r="AI96">
            <v>2609020</v>
          </cell>
          <cell r="AJ96">
            <v>0</v>
          </cell>
          <cell r="AK96">
            <v>13156323</v>
          </cell>
          <cell r="AL96">
            <v>68615139</v>
          </cell>
          <cell r="AM96">
            <v>7726831.6086837193</v>
          </cell>
          <cell r="AN96">
            <v>-1632015.24</v>
          </cell>
          <cell r="AO96">
            <v>14654437.560824728</v>
          </cell>
          <cell r="AP96">
            <v>0</v>
          </cell>
          <cell r="AQ96">
            <v>-1498118.76</v>
          </cell>
          <cell r="AR96">
            <v>0</v>
          </cell>
          <cell r="AS96">
            <v>0</v>
          </cell>
          <cell r="AT96">
            <v>87866274.169508442</v>
          </cell>
          <cell r="AU96">
            <v>2.0695577845615447E-3</v>
          </cell>
          <cell r="AV96">
            <v>0</v>
          </cell>
          <cell r="AW96">
            <v>0</v>
          </cell>
          <cell r="AY96">
            <v>0</v>
          </cell>
          <cell r="AZ96">
            <v>0</v>
          </cell>
          <cell r="BA96">
            <v>0</v>
          </cell>
          <cell r="BB96">
            <v>0</v>
          </cell>
          <cell r="BC96">
            <v>0</v>
          </cell>
          <cell r="BD96">
            <v>0</v>
          </cell>
          <cell r="BE96">
            <v>0</v>
          </cell>
          <cell r="BF96">
            <v>0</v>
          </cell>
          <cell r="BG96">
            <v>0</v>
          </cell>
          <cell r="BH96">
            <v>0</v>
          </cell>
          <cell r="BJ96">
            <v>0</v>
          </cell>
          <cell r="BL96">
            <v>0</v>
          </cell>
          <cell r="BM96">
            <v>0</v>
          </cell>
          <cell r="BN96">
            <v>0</v>
          </cell>
          <cell r="BO96">
            <v>0</v>
          </cell>
          <cell r="BQ96">
            <v>0</v>
          </cell>
          <cell r="BR96">
            <v>0</v>
          </cell>
          <cell r="BS96">
            <v>0</v>
          </cell>
          <cell r="BT96">
            <v>0</v>
          </cell>
          <cell r="CB96">
            <v>0</v>
          </cell>
          <cell r="CC96">
            <v>0</v>
          </cell>
          <cell r="CD96">
            <v>0</v>
          </cell>
          <cell r="CE96">
            <v>0</v>
          </cell>
          <cell r="CF96">
            <v>0</v>
          </cell>
          <cell r="CI96">
            <v>0</v>
          </cell>
          <cell r="CJ96">
            <v>0</v>
          </cell>
          <cell r="CK96">
            <v>0</v>
          </cell>
          <cell r="CV96">
            <v>2.0197565345193864E-3</v>
          </cell>
          <cell r="DG96">
            <v>87866274</v>
          </cell>
          <cell r="DR96">
            <v>28443769.960000005</v>
          </cell>
          <cell r="EC96">
            <v>3.08912194563396</v>
          </cell>
          <cell r="EN96">
            <v>2.4095909012463064E-2</v>
          </cell>
        </row>
        <row r="97">
          <cell r="B97">
            <v>31200</v>
          </cell>
          <cell r="C97" t="str">
            <v>Burke County Schools</v>
          </cell>
          <cell r="D97">
            <v>4.11289503337617E-3</v>
          </cell>
          <cell r="E97">
            <v>7116267.4073628113</v>
          </cell>
          <cell r="F97">
            <v>5548716.8971923292</v>
          </cell>
          <cell r="G97">
            <v>-872569</v>
          </cell>
          <cell r="H97">
            <v>-1985691.4711065006</v>
          </cell>
          <cell r="I97">
            <v>-82171.659673074784</v>
          </cell>
          <cell r="J97">
            <v>6005134.1165654268</v>
          </cell>
          <cell r="K97">
            <v>0</v>
          </cell>
          <cell r="L97">
            <v>-315519.71552640974</v>
          </cell>
          <cell r="M97">
            <v>56622.273887015152</v>
          </cell>
          <cell r="N97">
            <v>2134.5102644215649</v>
          </cell>
          <cell r="O97">
            <v>-963.28114576703274</v>
          </cell>
          <cell r="P97">
            <v>0</v>
          </cell>
          <cell r="Q97">
            <v>0</v>
          </cell>
          <cell r="R97">
            <v>0</v>
          </cell>
          <cell r="S97">
            <v>15471960.077820253</v>
          </cell>
          <cell r="T97">
            <v>0</v>
          </cell>
          <cell r="U97">
            <v>30025670.582827132</v>
          </cell>
          <cell r="V97">
            <v>226489.09554806061</v>
          </cell>
          <cell r="W97">
            <v>0</v>
          </cell>
          <cell r="X97">
            <v>30252159.678375192</v>
          </cell>
          <cell r="Y97">
            <v>4362842.21</v>
          </cell>
          <cell r="Z97">
            <v>0</v>
          </cell>
          <cell r="AA97">
            <v>0</v>
          </cell>
          <cell r="AB97">
            <v>410858.29836537392</v>
          </cell>
          <cell r="AC97">
            <v>4773700.5083653741</v>
          </cell>
          <cell r="AD97" t="str">
            <v>N/A</v>
          </cell>
          <cell r="AE97">
            <v>5107016</v>
          </cell>
          <cell r="AF97">
            <v>5107016</v>
          </cell>
          <cell r="AG97">
            <v>5107016</v>
          </cell>
          <cell r="AH97">
            <v>5107016</v>
          </cell>
          <cell r="AI97">
            <v>5050393</v>
          </cell>
          <cell r="AJ97">
            <v>0</v>
          </cell>
          <cell r="AK97">
            <v>25478457</v>
          </cell>
          <cell r="AL97">
            <v>141550853</v>
          </cell>
          <cell r="AM97">
            <v>15471960.077820253</v>
          </cell>
          <cell r="AN97">
            <v>-3576358.79</v>
          </cell>
          <cell r="AO97">
            <v>29841301.380009823</v>
          </cell>
          <cell r="AP97">
            <v>0</v>
          </cell>
          <cell r="AQ97">
            <v>-4362842.21</v>
          </cell>
          <cell r="AR97">
            <v>0</v>
          </cell>
          <cell r="AS97">
            <v>0</v>
          </cell>
          <cell r="AT97">
            <v>178924913.45783007</v>
          </cell>
          <cell r="AU97">
            <v>4.2694319849186811E-3</v>
          </cell>
          <cell r="AV97">
            <v>0</v>
          </cell>
          <cell r="AW97">
            <v>0</v>
          </cell>
          <cell r="AY97">
            <v>0</v>
          </cell>
          <cell r="AZ97">
            <v>0</v>
          </cell>
          <cell r="BA97">
            <v>0</v>
          </cell>
          <cell r="BB97">
            <v>0</v>
          </cell>
          <cell r="BC97">
            <v>0</v>
          </cell>
          <cell r="BD97">
            <v>0</v>
          </cell>
          <cell r="BE97">
            <v>0</v>
          </cell>
          <cell r="BF97">
            <v>0</v>
          </cell>
          <cell r="BG97">
            <v>0</v>
          </cell>
          <cell r="BH97">
            <v>0</v>
          </cell>
          <cell r="BJ97">
            <v>0</v>
          </cell>
          <cell r="BL97">
            <v>0</v>
          </cell>
          <cell r="BM97">
            <v>0</v>
          </cell>
          <cell r="BN97">
            <v>0</v>
          </cell>
          <cell r="BO97">
            <v>0</v>
          </cell>
          <cell r="BQ97">
            <v>0</v>
          </cell>
          <cell r="BR97">
            <v>0</v>
          </cell>
          <cell r="BS97">
            <v>0</v>
          </cell>
          <cell r="BT97">
            <v>0</v>
          </cell>
          <cell r="CB97">
            <v>0</v>
          </cell>
          <cell r="CC97">
            <v>0</v>
          </cell>
          <cell r="CD97">
            <v>0</v>
          </cell>
          <cell r="CE97">
            <v>0</v>
          </cell>
          <cell r="CF97">
            <v>0</v>
          </cell>
          <cell r="CI97">
            <v>0</v>
          </cell>
          <cell r="CJ97">
            <v>0</v>
          </cell>
          <cell r="CK97">
            <v>0</v>
          </cell>
          <cell r="CV97">
            <v>4.11289503337617E-3</v>
          </cell>
          <cell r="DG97">
            <v>178924914</v>
          </cell>
          <cell r="DR97">
            <v>63059125.209999941</v>
          </cell>
          <cell r="EC97">
            <v>2.837415098990717</v>
          </cell>
          <cell r="EN97">
            <v>2.4095909012463064E-2</v>
          </cell>
        </row>
        <row r="98">
          <cell r="B98">
            <v>31205</v>
          </cell>
          <cell r="C98" t="str">
            <v>Western Piedmont Community College</v>
          </cell>
          <cell r="D98">
            <v>5.0568155364153356E-4</v>
          </cell>
          <cell r="E98">
            <v>874946.99706203409</v>
          </cell>
          <cell r="F98">
            <v>682216.23905290093</v>
          </cell>
          <cell r="G98">
            <v>-351857</v>
          </cell>
          <cell r="H98">
            <v>-244141.30193291488</v>
          </cell>
          <cell r="I98">
            <v>-10103.027719303176</v>
          </cell>
          <cell r="J98">
            <v>738332.85927500215</v>
          </cell>
          <cell r="K98">
            <v>0</v>
          </cell>
          <cell r="L98">
            <v>-38793.23412271891</v>
          </cell>
          <cell r="M98">
            <v>6961.7238459884293</v>
          </cell>
          <cell r="N98">
            <v>262.43861270888311</v>
          </cell>
          <cell r="O98">
            <v>-118.43567667838357</v>
          </cell>
          <cell r="P98">
            <v>0</v>
          </cell>
          <cell r="Q98">
            <v>0</v>
          </cell>
          <cell r="R98">
            <v>0</v>
          </cell>
          <cell r="S98">
            <v>1657707.2583970192</v>
          </cell>
          <cell r="T98">
            <v>45182.330000000016</v>
          </cell>
          <cell r="U98">
            <v>3691664.2963750111</v>
          </cell>
          <cell r="V98">
            <v>27846.895383953717</v>
          </cell>
          <cell r="W98">
            <v>0</v>
          </cell>
          <cell r="X98">
            <v>3764693.5217589648</v>
          </cell>
          <cell r="Y98">
            <v>1804464</v>
          </cell>
          <cell r="Z98">
            <v>0</v>
          </cell>
          <cell r="AA98">
            <v>0</v>
          </cell>
          <cell r="AB98">
            <v>50515.138596515877</v>
          </cell>
          <cell r="AC98">
            <v>1854979.1385965159</v>
          </cell>
          <cell r="AD98" t="str">
            <v>N/A</v>
          </cell>
          <cell r="AE98">
            <v>383335</v>
          </cell>
          <cell r="AF98">
            <v>383336</v>
          </cell>
          <cell r="AG98">
            <v>383336</v>
          </cell>
          <cell r="AH98">
            <v>383336</v>
          </cell>
          <cell r="AI98">
            <v>376374</v>
          </cell>
          <cell r="AJ98">
            <v>0</v>
          </cell>
          <cell r="AK98">
            <v>1909717</v>
          </cell>
          <cell r="AL98">
            <v>18930973</v>
          </cell>
          <cell r="AM98">
            <v>1657707.2583970192</v>
          </cell>
          <cell r="AN98">
            <v>-499527.33</v>
          </cell>
          <cell r="AO98">
            <v>3668996.053162449</v>
          </cell>
          <cell r="AP98">
            <v>0</v>
          </cell>
          <cell r="AQ98">
            <v>-1759281.67</v>
          </cell>
          <cell r="AR98">
            <v>0</v>
          </cell>
          <cell r="AS98">
            <v>0</v>
          </cell>
          <cell r="AT98">
            <v>21998867.311559469</v>
          </cell>
          <cell r="AU98">
            <v>5.709926743370314E-4</v>
          </cell>
          <cell r="AV98">
            <v>0</v>
          </cell>
          <cell r="AW98">
            <v>0</v>
          </cell>
          <cell r="AY98">
            <v>0</v>
          </cell>
          <cell r="AZ98">
            <v>0</v>
          </cell>
          <cell r="BA98">
            <v>0</v>
          </cell>
          <cell r="BB98">
            <v>0</v>
          </cell>
          <cell r="BC98">
            <v>0</v>
          </cell>
          <cell r="BD98">
            <v>0</v>
          </cell>
          <cell r="BE98">
            <v>0</v>
          </cell>
          <cell r="BF98">
            <v>0</v>
          </cell>
          <cell r="BG98">
            <v>0</v>
          </cell>
          <cell r="BH98">
            <v>0</v>
          </cell>
          <cell r="BJ98">
            <v>0</v>
          </cell>
          <cell r="BL98">
            <v>0</v>
          </cell>
          <cell r="BM98">
            <v>0</v>
          </cell>
          <cell r="BN98">
            <v>0</v>
          </cell>
          <cell r="BO98">
            <v>0</v>
          </cell>
          <cell r="BQ98">
            <v>0</v>
          </cell>
          <cell r="BR98">
            <v>0</v>
          </cell>
          <cell r="BS98">
            <v>0</v>
          </cell>
          <cell r="BT98">
            <v>0</v>
          </cell>
          <cell r="CB98">
            <v>0</v>
          </cell>
          <cell r="CC98">
            <v>0</v>
          </cell>
          <cell r="CD98">
            <v>0</v>
          </cell>
          <cell r="CE98">
            <v>0</v>
          </cell>
          <cell r="CF98">
            <v>0</v>
          </cell>
          <cell r="CI98">
            <v>0</v>
          </cell>
          <cell r="CJ98">
            <v>0</v>
          </cell>
          <cell r="CK98">
            <v>0</v>
          </cell>
          <cell r="CV98">
            <v>5.0568155364153356E-4</v>
          </cell>
          <cell r="DG98">
            <v>21998866</v>
          </cell>
          <cell r="DR98">
            <v>8767270.7700000014</v>
          </cell>
          <cell r="EC98">
            <v>2.5092034427950027</v>
          </cell>
          <cell r="EN98">
            <v>2.4095909012463064E-2</v>
          </cell>
        </row>
        <row r="99">
          <cell r="B99">
            <v>31300</v>
          </cell>
          <cell r="C99" t="str">
            <v>Cabarrus County Schools</v>
          </cell>
          <cell r="D99">
            <v>1.0384923954821533E-2</v>
          </cell>
          <cell r="E99">
            <v>17968339.884174876</v>
          </cell>
          <cell r="F99">
            <v>14010326.681465143</v>
          </cell>
          <cell r="G99">
            <v>2335173</v>
          </cell>
          <cell r="H99">
            <v>-5013805.3020651126</v>
          </cell>
          <cell r="I99">
            <v>-207480.72343724919</v>
          </cell>
          <cell r="J99">
            <v>15162765.067661908</v>
          </cell>
          <cell r="K99">
            <v>0</v>
          </cell>
          <cell r="L99">
            <v>-796676.84815650922</v>
          </cell>
          <cell r="M99">
            <v>142969.36918981871</v>
          </cell>
          <cell r="N99">
            <v>5389.5678340732793</v>
          </cell>
          <cell r="O99">
            <v>-2432.2530394587511</v>
          </cell>
          <cell r="P99">
            <v>0</v>
          </cell>
          <cell r="Q99">
            <v>0</v>
          </cell>
          <cell r="R99">
            <v>0</v>
          </cell>
          <cell r="S99">
            <v>43604568.443627484</v>
          </cell>
          <cell r="T99">
            <v>12332434</v>
          </cell>
          <cell r="U99">
            <v>75813825.338309541</v>
          </cell>
          <cell r="V99">
            <v>571877.47675927484</v>
          </cell>
          <cell r="W99">
            <v>0</v>
          </cell>
          <cell r="X99">
            <v>88718136.815068811</v>
          </cell>
          <cell r="Y99">
            <v>656569.02999999933</v>
          </cell>
          <cell r="Z99">
            <v>0</v>
          </cell>
          <cell r="AA99">
            <v>0</v>
          </cell>
          <cell r="AB99">
            <v>1037403.617186246</v>
          </cell>
          <cell r="AC99">
            <v>1693972.6471862453</v>
          </cell>
          <cell r="AD99" t="str">
            <v>N/A</v>
          </cell>
          <cell r="AE99">
            <v>17433427</v>
          </cell>
          <cell r="AF99">
            <v>17433427</v>
          </cell>
          <cell r="AG99">
            <v>17433427</v>
          </cell>
          <cell r="AH99">
            <v>17433427</v>
          </cell>
          <cell r="AI99">
            <v>17290457</v>
          </cell>
          <cell r="AJ99">
            <v>0</v>
          </cell>
          <cell r="AK99">
            <v>87024165</v>
          </cell>
          <cell r="AL99">
            <v>329507969</v>
          </cell>
          <cell r="AM99">
            <v>43604568.443627484</v>
          </cell>
          <cell r="AN99">
            <v>-8357210.9700000007</v>
          </cell>
          <cell r="AO99">
            <v>75348299.197882578</v>
          </cell>
          <cell r="AP99">
            <v>0</v>
          </cell>
          <cell r="AQ99">
            <v>11675864.970000001</v>
          </cell>
          <cell r="AR99">
            <v>0</v>
          </cell>
          <cell r="AS99">
            <v>0</v>
          </cell>
          <cell r="AT99">
            <v>451779490.64151007</v>
          </cell>
          <cell r="AU99">
            <v>9.9385615002979023E-3</v>
          </cell>
          <cell r="AV99">
            <v>0</v>
          </cell>
          <cell r="AW99">
            <v>0</v>
          </cell>
          <cell r="AY99">
            <v>0</v>
          </cell>
          <cell r="AZ99">
            <v>0</v>
          </cell>
          <cell r="BA99">
            <v>0</v>
          </cell>
          <cell r="BB99">
            <v>0</v>
          </cell>
          <cell r="BC99">
            <v>0</v>
          </cell>
          <cell r="BD99">
            <v>0</v>
          </cell>
          <cell r="BE99">
            <v>0</v>
          </cell>
          <cell r="BF99">
            <v>0</v>
          </cell>
          <cell r="BG99">
            <v>0</v>
          </cell>
          <cell r="BH99">
            <v>0</v>
          </cell>
          <cell r="BJ99">
            <v>0</v>
          </cell>
          <cell r="BL99">
            <v>0</v>
          </cell>
          <cell r="BM99">
            <v>0</v>
          </cell>
          <cell r="BN99">
            <v>0</v>
          </cell>
          <cell r="BO99">
            <v>0</v>
          </cell>
          <cell r="BQ99">
            <v>0</v>
          </cell>
          <cell r="BR99">
            <v>0</v>
          </cell>
          <cell r="BS99">
            <v>0</v>
          </cell>
          <cell r="BT99">
            <v>0</v>
          </cell>
          <cell r="CB99">
            <v>0</v>
          </cell>
          <cell r="CC99">
            <v>0</v>
          </cell>
          <cell r="CD99">
            <v>0</v>
          </cell>
          <cell r="CE99">
            <v>0</v>
          </cell>
          <cell r="CF99">
            <v>0</v>
          </cell>
          <cell r="CI99">
            <v>0</v>
          </cell>
          <cell r="CJ99">
            <v>0</v>
          </cell>
          <cell r="CK99">
            <v>0</v>
          </cell>
          <cell r="CV99">
            <v>1.0384923954821533E-2</v>
          </cell>
          <cell r="DG99">
            <v>451779490</v>
          </cell>
          <cell r="DR99">
            <v>143348965.94999999</v>
          </cell>
          <cell r="EC99">
            <v>3.151606201035174</v>
          </cell>
          <cell r="EN99">
            <v>2.4095909012463064E-2</v>
          </cell>
        </row>
        <row r="100">
          <cell r="B100">
            <v>31301</v>
          </cell>
          <cell r="C100" t="str">
            <v>Carolina International School</v>
          </cell>
          <cell r="D100">
            <v>2.0007692437743868E-4</v>
          </cell>
          <cell r="E100">
            <v>346179.73090934905</v>
          </cell>
          <cell r="F100">
            <v>269924.27524221438</v>
          </cell>
          <cell r="G100">
            <v>200175</v>
          </cell>
          <cell r="H100">
            <v>-96596.445831337987</v>
          </cell>
          <cell r="I100">
            <v>-3997.3431864811541</v>
          </cell>
          <cell r="J100">
            <v>292127.26188398898</v>
          </cell>
          <cell r="K100">
            <v>0</v>
          </cell>
          <cell r="L100">
            <v>-15348.851295907765</v>
          </cell>
          <cell r="M100">
            <v>2754.4613511012512</v>
          </cell>
          <cell r="N100">
            <v>103.83592221340312</v>
          </cell>
          <cell r="O100">
            <v>-46.860016458439915</v>
          </cell>
          <cell r="P100">
            <v>0</v>
          </cell>
          <cell r="Q100">
            <v>0</v>
          </cell>
          <cell r="R100">
            <v>0</v>
          </cell>
          <cell r="S100">
            <v>995275.06497868185</v>
          </cell>
          <cell r="T100">
            <v>1014031</v>
          </cell>
          <cell r="U100">
            <v>1460636.3094199446</v>
          </cell>
          <cell r="V100">
            <v>11017.845404405005</v>
          </cell>
          <cell r="W100">
            <v>0</v>
          </cell>
          <cell r="X100">
            <v>2485685.15482435</v>
          </cell>
          <cell r="Y100">
            <v>13152.789999999979</v>
          </cell>
          <cell r="Z100">
            <v>0</v>
          </cell>
          <cell r="AA100">
            <v>0</v>
          </cell>
          <cell r="AB100">
            <v>19986.715932405768</v>
          </cell>
          <cell r="AC100">
            <v>33139.505932405751</v>
          </cell>
          <cell r="AD100" t="str">
            <v>N/A</v>
          </cell>
          <cell r="AE100">
            <v>491059</v>
          </cell>
          <cell r="AF100">
            <v>491060</v>
          </cell>
          <cell r="AG100">
            <v>491060</v>
          </cell>
          <cell r="AH100">
            <v>491060</v>
          </cell>
          <cell r="AI100">
            <v>488306</v>
          </cell>
          <cell r="AJ100">
            <v>0</v>
          </cell>
          <cell r="AK100">
            <v>2452545</v>
          </cell>
          <cell r="AL100">
            <v>5416612</v>
          </cell>
          <cell r="AM100">
            <v>995275.06497868185</v>
          </cell>
          <cell r="AN100">
            <v>-160406.21000000002</v>
          </cell>
          <cell r="AO100">
            <v>1451667.438891944</v>
          </cell>
          <cell r="AP100">
            <v>0</v>
          </cell>
          <cell r="AQ100">
            <v>1000878.21</v>
          </cell>
          <cell r="AR100">
            <v>0</v>
          </cell>
          <cell r="AS100">
            <v>0</v>
          </cell>
          <cell r="AT100">
            <v>8704026.503870625</v>
          </cell>
          <cell r="AU100">
            <v>1.6337489588084882E-4</v>
          </cell>
          <cell r="AV100">
            <v>0</v>
          </cell>
          <cell r="AW100">
            <v>0</v>
          </cell>
          <cell r="AY100">
            <v>0</v>
          </cell>
          <cell r="AZ100">
            <v>0</v>
          </cell>
          <cell r="BA100">
            <v>0</v>
          </cell>
          <cell r="BB100">
            <v>0</v>
          </cell>
          <cell r="BC100">
            <v>0</v>
          </cell>
          <cell r="BD100">
            <v>0</v>
          </cell>
          <cell r="BE100">
            <v>0</v>
          </cell>
          <cell r="BF100">
            <v>0</v>
          </cell>
          <cell r="BG100">
            <v>0</v>
          </cell>
          <cell r="BH100">
            <v>0</v>
          </cell>
          <cell r="BJ100">
            <v>0</v>
          </cell>
          <cell r="BL100">
            <v>0</v>
          </cell>
          <cell r="BM100">
            <v>0</v>
          </cell>
          <cell r="BN100">
            <v>0</v>
          </cell>
          <cell r="BO100">
            <v>0</v>
          </cell>
          <cell r="BQ100">
            <v>0</v>
          </cell>
          <cell r="BR100">
            <v>0</v>
          </cell>
          <cell r="BS100">
            <v>0</v>
          </cell>
          <cell r="BT100">
            <v>0</v>
          </cell>
          <cell r="CB100">
            <v>0</v>
          </cell>
          <cell r="CC100">
            <v>0</v>
          </cell>
          <cell r="CD100">
            <v>0</v>
          </cell>
          <cell r="CE100">
            <v>0</v>
          </cell>
          <cell r="CF100">
            <v>0</v>
          </cell>
          <cell r="CI100">
            <v>0</v>
          </cell>
          <cell r="CJ100">
            <v>0</v>
          </cell>
          <cell r="CK100">
            <v>0</v>
          </cell>
          <cell r="CV100">
            <v>2.0007692437743868E-4</v>
          </cell>
          <cell r="DG100">
            <v>8704026</v>
          </cell>
          <cell r="DR100">
            <v>2594207.0499999993</v>
          </cell>
          <cell r="EC100">
            <v>3.355177837482171</v>
          </cell>
          <cell r="EN100">
            <v>2.4095909012463064E-2</v>
          </cell>
        </row>
        <row r="101">
          <cell r="B101">
            <v>31320</v>
          </cell>
          <cell r="C101" t="str">
            <v>Kannapolis City Schools</v>
          </cell>
          <cell r="D101">
            <v>1.9460158818062662E-3</v>
          </cell>
          <cell r="E101">
            <v>3367061.2261019852</v>
          </cell>
          <cell r="F101">
            <v>2625374.855900309</v>
          </cell>
          <cell r="G101">
            <v>-19395</v>
          </cell>
          <cell r="H101">
            <v>-939529.7248732571</v>
          </cell>
          <cell r="I101">
            <v>-38879.512718057187</v>
          </cell>
          <cell r="J101">
            <v>2841328.6184987207</v>
          </cell>
          <cell r="K101">
            <v>0</v>
          </cell>
          <cell r="L101">
            <v>-149288.12246719713</v>
          </cell>
          <cell r="M101">
            <v>26790.823338291069</v>
          </cell>
          <cell r="N101">
            <v>1009.9433223398161</v>
          </cell>
          <cell r="O101">
            <v>-455.77637967784563</v>
          </cell>
          <cell r="P101">
            <v>0</v>
          </cell>
          <cell r="Q101">
            <v>0</v>
          </cell>
          <cell r="R101">
            <v>0</v>
          </cell>
          <cell r="S101">
            <v>7714017.3307234561</v>
          </cell>
          <cell r="T101">
            <v>14953</v>
          </cell>
          <cell r="U101">
            <v>14206643.092493603</v>
          </cell>
          <cell r="V101">
            <v>107163.29335316428</v>
          </cell>
          <cell r="W101">
            <v>0</v>
          </cell>
          <cell r="X101">
            <v>14328759.385846768</v>
          </cell>
          <cell r="Y101">
            <v>111930.09000000008</v>
          </cell>
          <cell r="Z101">
            <v>0</v>
          </cell>
          <cell r="AA101">
            <v>0</v>
          </cell>
          <cell r="AB101">
            <v>194397.56359028592</v>
          </cell>
          <cell r="AC101">
            <v>306327.65359028603</v>
          </cell>
          <cell r="AD101" t="str">
            <v>N/A</v>
          </cell>
          <cell r="AE101">
            <v>2809845</v>
          </cell>
          <cell r="AF101">
            <v>2809845</v>
          </cell>
          <cell r="AG101">
            <v>2809845</v>
          </cell>
          <cell r="AH101">
            <v>2809845</v>
          </cell>
          <cell r="AI101">
            <v>2783054</v>
          </cell>
          <cell r="AJ101">
            <v>0</v>
          </cell>
          <cell r="AK101">
            <v>14022434</v>
          </cell>
          <cell r="AL101">
            <v>64501226</v>
          </cell>
          <cell r="AM101">
            <v>7714017.3307234561</v>
          </cell>
          <cell r="AN101">
            <v>-1579369.91</v>
          </cell>
          <cell r="AO101">
            <v>14119408.822256481</v>
          </cell>
          <cell r="AP101">
            <v>0</v>
          </cell>
          <cell r="AQ101">
            <v>-96977.090000000084</v>
          </cell>
          <cell r="AR101">
            <v>0</v>
          </cell>
          <cell r="AS101">
            <v>0</v>
          </cell>
          <cell r="AT101">
            <v>84658305.152979925</v>
          </cell>
          <cell r="AU101">
            <v>1.9454746614203044E-3</v>
          </cell>
          <cell r="AV101">
            <v>0</v>
          </cell>
          <cell r="AW101">
            <v>0</v>
          </cell>
          <cell r="AY101">
            <v>0</v>
          </cell>
          <cell r="AZ101">
            <v>0</v>
          </cell>
          <cell r="BA101">
            <v>0</v>
          </cell>
          <cell r="BB101">
            <v>0</v>
          </cell>
          <cell r="BC101">
            <v>0</v>
          </cell>
          <cell r="BD101">
            <v>0</v>
          </cell>
          <cell r="BE101">
            <v>0</v>
          </cell>
          <cell r="BF101">
            <v>0</v>
          </cell>
          <cell r="BG101">
            <v>0</v>
          </cell>
          <cell r="BH101">
            <v>0</v>
          </cell>
          <cell r="BJ101">
            <v>0</v>
          </cell>
          <cell r="BL101">
            <v>0</v>
          </cell>
          <cell r="BM101">
            <v>0</v>
          </cell>
          <cell r="BN101">
            <v>0</v>
          </cell>
          <cell r="BO101">
            <v>0</v>
          </cell>
          <cell r="BQ101">
            <v>0</v>
          </cell>
          <cell r="BR101">
            <v>0</v>
          </cell>
          <cell r="BS101">
            <v>0</v>
          </cell>
          <cell r="BT101">
            <v>0</v>
          </cell>
          <cell r="CB101">
            <v>0</v>
          </cell>
          <cell r="CC101">
            <v>0</v>
          </cell>
          <cell r="CD101">
            <v>0</v>
          </cell>
          <cell r="CE101">
            <v>0</v>
          </cell>
          <cell r="CF101">
            <v>0</v>
          </cell>
          <cell r="CI101">
            <v>0</v>
          </cell>
          <cell r="CJ101">
            <v>0</v>
          </cell>
          <cell r="CK101">
            <v>0</v>
          </cell>
          <cell r="CV101">
            <v>1.9460158818062662E-3</v>
          </cell>
          <cell r="DG101">
            <v>84658305</v>
          </cell>
          <cell r="DR101">
            <v>27324139.419999998</v>
          </cell>
          <cell r="EC101">
            <v>3.0982972125385242</v>
          </cell>
          <cell r="EN101">
            <v>2.4095909012463064E-2</v>
          </cell>
        </row>
        <row r="102">
          <cell r="B102">
            <v>31400</v>
          </cell>
          <cell r="C102" t="str">
            <v>Caldwell County Schools</v>
          </cell>
          <cell r="D102">
            <v>4.0574655579773767E-3</v>
          </cell>
          <cell r="E102">
            <v>7020361.4904875495</v>
          </cell>
          <cell r="F102">
            <v>5473936.854363149</v>
          </cell>
          <cell r="G102">
            <v>-264188</v>
          </cell>
          <cell r="H102">
            <v>-1958930.3124447535</v>
          </cell>
          <cell r="I102">
            <v>-81064.23243475116</v>
          </cell>
          <cell r="J102">
            <v>5924202.9400876788</v>
          </cell>
          <cell r="K102">
            <v>0</v>
          </cell>
          <cell r="L102">
            <v>-311267.4571615156</v>
          </cell>
          <cell r="M102">
            <v>55859.175652809135</v>
          </cell>
          <cell r="N102">
            <v>2105.7434752790991</v>
          </cell>
          <cell r="O102">
            <v>-950.29900833388137</v>
          </cell>
          <cell r="P102">
            <v>0</v>
          </cell>
          <cell r="Q102">
            <v>0</v>
          </cell>
          <cell r="R102">
            <v>0</v>
          </cell>
          <cell r="S102">
            <v>15860065.903017111</v>
          </cell>
          <cell r="T102">
            <v>23406.050000000279</v>
          </cell>
          <cell r="U102">
            <v>29621014.700438395</v>
          </cell>
          <cell r="V102">
            <v>223436.70261123654</v>
          </cell>
          <cell r="W102">
            <v>0</v>
          </cell>
          <cell r="X102">
            <v>29867857.453049634</v>
          </cell>
          <cell r="Y102">
            <v>1344345</v>
          </cell>
          <cell r="Z102">
            <v>0</v>
          </cell>
          <cell r="AA102">
            <v>0</v>
          </cell>
          <cell r="AB102">
            <v>405321.16217375582</v>
          </cell>
          <cell r="AC102">
            <v>1749666.1621737559</v>
          </cell>
          <cell r="AD102" t="str">
            <v>N/A</v>
          </cell>
          <cell r="AE102">
            <v>5634810</v>
          </cell>
          <cell r="AF102">
            <v>5634810</v>
          </cell>
          <cell r="AG102">
            <v>5634810</v>
          </cell>
          <cell r="AH102">
            <v>5634810</v>
          </cell>
          <cell r="AI102">
            <v>5578951</v>
          </cell>
          <cell r="AJ102">
            <v>0</v>
          </cell>
          <cell r="AK102">
            <v>28118191</v>
          </cell>
          <cell r="AL102">
            <v>136136428</v>
          </cell>
          <cell r="AM102">
            <v>15860065.903017111</v>
          </cell>
          <cell r="AN102">
            <v>-3601142.0500000003</v>
          </cell>
          <cell r="AO102">
            <v>29439130.240875877</v>
          </cell>
          <cell r="AP102">
            <v>0</v>
          </cell>
          <cell r="AQ102">
            <v>-1320938.9499999997</v>
          </cell>
          <cell r="AR102">
            <v>0</v>
          </cell>
          <cell r="AS102">
            <v>0</v>
          </cell>
          <cell r="AT102">
            <v>176513543.14389297</v>
          </cell>
          <cell r="AU102">
            <v>4.1061230439273901E-3</v>
          </cell>
          <cell r="AV102">
            <v>0</v>
          </cell>
          <cell r="AW102">
            <v>0</v>
          </cell>
          <cell r="AY102">
            <v>0</v>
          </cell>
          <cell r="AZ102">
            <v>0</v>
          </cell>
          <cell r="BA102">
            <v>0</v>
          </cell>
          <cell r="BB102">
            <v>0</v>
          </cell>
          <cell r="BC102">
            <v>0</v>
          </cell>
          <cell r="BD102">
            <v>0</v>
          </cell>
          <cell r="BE102">
            <v>0</v>
          </cell>
          <cell r="BF102">
            <v>0</v>
          </cell>
          <cell r="BG102">
            <v>0</v>
          </cell>
          <cell r="BH102">
            <v>0</v>
          </cell>
          <cell r="BJ102">
            <v>0</v>
          </cell>
          <cell r="BL102">
            <v>0</v>
          </cell>
          <cell r="BM102">
            <v>0</v>
          </cell>
          <cell r="BN102">
            <v>0</v>
          </cell>
          <cell r="BO102">
            <v>0</v>
          </cell>
          <cell r="BQ102">
            <v>0</v>
          </cell>
          <cell r="BR102">
            <v>0</v>
          </cell>
          <cell r="BS102">
            <v>0</v>
          </cell>
          <cell r="BT102">
            <v>0</v>
          </cell>
          <cell r="CB102">
            <v>0</v>
          </cell>
          <cell r="CC102">
            <v>0</v>
          </cell>
          <cell r="CD102">
            <v>0</v>
          </cell>
          <cell r="CE102">
            <v>0</v>
          </cell>
          <cell r="CF102">
            <v>0</v>
          </cell>
          <cell r="CI102">
            <v>0</v>
          </cell>
          <cell r="CJ102">
            <v>0</v>
          </cell>
          <cell r="CK102">
            <v>0</v>
          </cell>
          <cell r="CV102">
            <v>4.0574655579773767E-3</v>
          </cell>
          <cell r="DG102">
            <v>176513543</v>
          </cell>
          <cell r="DR102">
            <v>62632254.550000124</v>
          </cell>
          <cell r="EC102">
            <v>2.8182530593575712</v>
          </cell>
          <cell r="EN102">
            <v>2.4095909012463064E-2</v>
          </cell>
        </row>
        <row r="103">
          <cell r="B103">
            <v>31405</v>
          </cell>
          <cell r="C103" t="str">
            <v>Caldwell Community College</v>
          </cell>
          <cell r="D103">
            <v>8.1736013230384469E-4</v>
          </cell>
          <cell r="E103">
            <v>1414223.6119303405</v>
          </cell>
          <cell r="F103">
            <v>1102702.5830714647</v>
          </cell>
          <cell r="G103">
            <v>-407386</v>
          </cell>
          <cell r="H103">
            <v>-394618.63975797256</v>
          </cell>
          <cell r="I103">
            <v>-16330.063878843472</v>
          </cell>
          <cell r="J103">
            <v>1193406.8767101755</v>
          </cell>
          <cell r="K103">
            <v>0</v>
          </cell>
          <cell r="L103">
            <v>-62703.578460994599</v>
          </cell>
          <cell r="M103">
            <v>11252.60647307221</v>
          </cell>
          <cell r="N103">
            <v>424.19356146304932</v>
          </cell>
          <cell r="O103">
            <v>-191.43391658688347</v>
          </cell>
          <cell r="P103">
            <v>0</v>
          </cell>
          <cell r="Q103">
            <v>0</v>
          </cell>
          <cell r="R103">
            <v>0</v>
          </cell>
          <cell r="S103">
            <v>2840780.1557321185</v>
          </cell>
          <cell r="T103">
            <v>88598.320000000182</v>
          </cell>
          <cell r="U103">
            <v>5967034.3835508786</v>
          </cell>
          <cell r="V103">
            <v>45010.42589228884</v>
          </cell>
          <cell r="W103">
            <v>0</v>
          </cell>
          <cell r="X103">
            <v>6100643.1294431677</v>
          </cell>
          <cell r="Y103">
            <v>2125528</v>
          </cell>
          <cell r="Z103">
            <v>0</v>
          </cell>
          <cell r="AA103">
            <v>0</v>
          </cell>
          <cell r="AB103">
            <v>81650.319394217353</v>
          </cell>
          <cell r="AC103">
            <v>2207178.3193942173</v>
          </cell>
          <cell r="AD103" t="str">
            <v>N/A</v>
          </cell>
          <cell r="AE103">
            <v>780943</v>
          </cell>
          <cell r="AF103">
            <v>780943</v>
          </cell>
          <cell r="AG103">
            <v>780943</v>
          </cell>
          <cell r="AH103">
            <v>780943</v>
          </cell>
          <cell r="AI103">
            <v>769691</v>
          </cell>
          <cell r="AJ103">
            <v>0</v>
          </cell>
          <cell r="AK103">
            <v>3893463</v>
          </cell>
          <cell r="AL103">
            <v>29649795</v>
          </cell>
          <cell r="AM103">
            <v>2840780.1557321185</v>
          </cell>
          <cell r="AN103">
            <v>-826096.32000000018</v>
          </cell>
          <cell r="AO103">
            <v>5930394.4900489505</v>
          </cell>
          <cell r="AP103">
            <v>0</v>
          </cell>
          <cell r="AQ103">
            <v>-2036929.6799999997</v>
          </cell>
          <cell r="AR103">
            <v>0</v>
          </cell>
          <cell r="AS103">
            <v>0</v>
          </cell>
          <cell r="AT103">
            <v>35557943.64578107</v>
          </cell>
          <cell r="AU103">
            <v>8.9429191443774793E-4</v>
          </cell>
          <cell r="AV103">
            <v>0</v>
          </cell>
          <cell r="AW103">
            <v>0</v>
          </cell>
          <cell r="AY103">
            <v>0</v>
          </cell>
          <cell r="AZ103">
            <v>0</v>
          </cell>
          <cell r="BA103">
            <v>0</v>
          </cell>
          <cell r="BB103">
            <v>0</v>
          </cell>
          <cell r="BC103">
            <v>0</v>
          </cell>
          <cell r="BD103">
            <v>0</v>
          </cell>
          <cell r="BE103">
            <v>0</v>
          </cell>
          <cell r="BF103">
            <v>0</v>
          </cell>
          <cell r="BG103">
            <v>0</v>
          </cell>
          <cell r="BH103">
            <v>0</v>
          </cell>
          <cell r="BJ103">
            <v>0</v>
          </cell>
          <cell r="BL103">
            <v>0</v>
          </cell>
          <cell r="BM103">
            <v>0</v>
          </cell>
          <cell r="BN103">
            <v>0</v>
          </cell>
          <cell r="BO103">
            <v>0</v>
          </cell>
          <cell r="BQ103">
            <v>0</v>
          </cell>
          <cell r="BR103">
            <v>0</v>
          </cell>
          <cell r="BS103">
            <v>0</v>
          </cell>
          <cell r="BT103">
            <v>0</v>
          </cell>
          <cell r="CB103">
            <v>0</v>
          </cell>
          <cell r="CC103">
            <v>0</v>
          </cell>
          <cell r="CD103">
            <v>0</v>
          </cell>
          <cell r="CE103">
            <v>0</v>
          </cell>
          <cell r="CF103">
            <v>0</v>
          </cell>
          <cell r="CI103">
            <v>0</v>
          </cell>
          <cell r="CJ103">
            <v>0</v>
          </cell>
          <cell r="CK103">
            <v>0</v>
          </cell>
          <cell r="CV103">
            <v>8.1736013230384469E-4</v>
          </cell>
          <cell r="DG103">
            <v>35557944</v>
          </cell>
          <cell r="DR103">
            <v>14321380.540000012</v>
          </cell>
          <cell r="EC103">
            <v>2.4828572846511325</v>
          </cell>
          <cell r="EN103">
            <v>2.4095909012463064E-2</v>
          </cell>
        </row>
        <row r="104">
          <cell r="B104">
            <v>31500</v>
          </cell>
          <cell r="C104" t="str">
            <v>Camden County Schools</v>
          </cell>
          <cell r="D104">
            <v>6.2645628178972259E-4</v>
          </cell>
          <cell r="E104">
            <v>1083915.4376809888</v>
          </cell>
          <cell r="F104">
            <v>845153.72454461351</v>
          </cell>
          <cell r="G104">
            <v>-104824</v>
          </cell>
          <cell r="H104">
            <v>-302450.92220353044</v>
          </cell>
          <cell r="I104">
            <v>-12515.989824575905</v>
          </cell>
          <cell r="J104">
            <v>914672.98819539684</v>
          </cell>
          <cell r="K104">
            <v>0</v>
          </cell>
          <cell r="L104">
            <v>-48058.437236063422</v>
          </cell>
          <cell r="M104">
            <v>8624.4309368190388</v>
          </cell>
          <cell r="N104">
            <v>325.11828112323025</v>
          </cell>
          <cell r="O104">
            <v>-146.72232575797094</v>
          </cell>
          <cell r="P104">
            <v>0</v>
          </cell>
          <cell r="Q104">
            <v>0</v>
          </cell>
          <cell r="R104">
            <v>0</v>
          </cell>
          <cell r="S104">
            <v>2384695.6280490132</v>
          </cell>
          <cell r="T104">
            <v>26987.269999999902</v>
          </cell>
          <cell r="U104">
            <v>4573364.9409769839</v>
          </cell>
          <cell r="V104">
            <v>34497.723747276155</v>
          </cell>
          <cell r="W104">
            <v>0</v>
          </cell>
          <cell r="X104">
            <v>4634849.9347242592</v>
          </cell>
          <cell r="Y104">
            <v>551107</v>
          </cell>
          <cell r="Z104">
            <v>0</v>
          </cell>
          <cell r="AA104">
            <v>0</v>
          </cell>
          <cell r="AB104">
            <v>62579.949122879523</v>
          </cell>
          <cell r="AC104">
            <v>613686.94912287954</v>
          </cell>
          <cell r="AD104" t="str">
            <v>N/A</v>
          </cell>
          <cell r="AE104">
            <v>805957</v>
          </cell>
          <cell r="AF104">
            <v>805957</v>
          </cell>
          <cell r="AG104">
            <v>805957</v>
          </cell>
          <cell r="AH104">
            <v>805957</v>
          </cell>
          <cell r="AI104">
            <v>797333</v>
          </cell>
          <cell r="AJ104">
            <v>0</v>
          </cell>
          <cell r="AK104">
            <v>4021161</v>
          </cell>
          <cell r="AL104">
            <v>21431169</v>
          </cell>
          <cell r="AM104">
            <v>2384695.6280490132</v>
          </cell>
          <cell r="AN104">
            <v>-584050.2699999999</v>
          </cell>
          <cell r="AO104">
            <v>4545282.7156013809</v>
          </cell>
          <cell r="AP104">
            <v>0</v>
          </cell>
          <cell r="AQ104">
            <v>-524119.7300000001</v>
          </cell>
          <cell r="AR104">
            <v>0</v>
          </cell>
          <cell r="AS104">
            <v>0</v>
          </cell>
          <cell r="AT104">
            <v>27252977.343650393</v>
          </cell>
          <cell r="AU104">
            <v>6.4640315273709439E-4</v>
          </cell>
          <cell r="AV104">
            <v>0</v>
          </cell>
          <cell r="AW104">
            <v>0</v>
          </cell>
          <cell r="AY104">
            <v>0</v>
          </cell>
          <cell r="AZ104">
            <v>0</v>
          </cell>
          <cell r="BA104">
            <v>0</v>
          </cell>
          <cell r="BB104">
            <v>0</v>
          </cell>
          <cell r="BC104">
            <v>0</v>
          </cell>
          <cell r="BD104">
            <v>0</v>
          </cell>
          <cell r="BE104">
            <v>0</v>
          </cell>
          <cell r="BF104">
            <v>0</v>
          </cell>
          <cell r="BG104">
            <v>0</v>
          </cell>
          <cell r="BH104">
            <v>0</v>
          </cell>
          <cell r="BJ104">
            <v>0</v>
          </cell>
          <cell r="BL104">
            <v>0</v>
          </cell>
          <cell r="BM104">
            <v>0</v>
          </cell>
          <cell r="BN104">
            <v>0</v>
          </cell>
          <cell r="BO104">
            <v>0</v>
          </cell>
          <cell r="BQ104">
            <v>0</v>
          </cell>
          <cell r="BR104">
            <v>0</v>
          </cell>
          <cell r="BS104">
            <v>0</v>
          </cell>
          <cell r="BT104">
            <v>0</v>
          </cell>
          <cell r="CB104">
            <v>0</v>
          </cell>
          <cell r="CC104">
            <v>0</v>
          </cell>
          <cell r="CD104">
            <v>0</v>
          </cell>
          <cell r="CE104">
            <v>0</v>
          </cell>
          <cell r="CF104">
            <v>0</v>
          </cell>
          <cell r="CI104">
            <v>0</v>
          </cell>
          <cell r="CJ104">
            <v>0</v>
          </cell>
          <cell r="CK104">
            <v>0</v>
          </cell>
          <cell r="CV104">
            <v>6.2645628178972259E-4</v>
          </cell>
          <cell r="DG104">
            <v>27252978</v>
          </cell>
          <cell r="DR104">
            <v>10090422.93</v>
          </cell>
          <cell r="EC104">
            <v>2.7008756906485782</v>
          </cell>
          <cell r="EN104">
            <v>2.4095909012463064E-2</v>
          </cell>
        </row>
        <row r="105">
          <cell r="B105">
            <v>31600</v>
          </cell>
          <cell r="C105" t="str">
            <v>Carteret County Schools</v>
          </cell>
          <cell r="D105">
            <v>2.8955995387210634E-3</v>
          </cell>
          <cell r="E105">
            <v>5010062.3660362838</v>
          </cell>
          <cell r="F105">
            <v>3906460.5241858074</v>
          </cell>
          <cell r="G105">
            <v>9033</v>
          </cell>
          <cell r="H105">
            <v>-1397985.4241644714</v>
          </cell>
          <cell r="I105">
            <v>-57851.274568022178</v>
          </cell>
          <cell r="J105">
            <v>4227791.7225646349</v>
          </cell>
          <cell r="K105">
            <v>0</v>
          </cell>
          <cell r="L105">
            <v>-222135.19560349852</v>
          </cell>
          <cell r="M105">
            <v>39863.752616606893</v>
          </cell>
          <cell r="N105">
            <v>1502.7582486054575</v>
          </cell>
          <cell r="O105">
            <v>-678.1783679638603</v>
          </cell>
          <cell r="P105">
            <v>0</v>
          </cell>
          <cell r="Q105">
            <v>0</v>
          </cell>
          <cell r="R105">
            <v>0</v>
          </cell>
          <cell r="S105">
            <v>11516064.050947983</v>
          </cell>
          <cell r="T105">
            <v>53766</v>
          </cell>
          <cell r="U105">
            <v>21138958.612823177</v>
          </cell>
          <cell r="V105">
            <v>159455.01046642757</v>
          </cell>
          <cell r="W105">
            <v>0</v>
          </cell>
          <cell r="X105">
            <v>21352179.623289604</v>
          </cell>
          <cell r="Y105">
            <v>8597.8000000002794</v>
          </cell>
          <cell r="Z105">
            <v>0</v>
          </cell>
          <cell r="AA105">
            <v>0</v>
          </cell>
          <cell r="AB105">
            <v>289256.37284011091</v>
          </cell>
          <cell r="AC105">
            <v>297854.17284011119</v>
          </cell>
          <cell r="AD105" t="str">
            <v>N/A</v>
          </cell>
          <cell r="AE105">
            <v>4218837</v>
          </cell>
          <cell r="AF105">
            <v>4218838</v>
          </cell>
          <cell r="AG105">
            <v>4218838</v>
          </cell>
          <cell r="AH105">
            <v>4218838</v>
          </cell>
          <cell r="AI105">
            <v>4178974</v>
          </cell>
          <cell r="AJ105">
            <v>0</v>
          </cell>
          <cell r="AK105">
            <v>21054325</v>
          </cell>
          <cell r="AL105">
            <v>95937616</v>
          </cell>
          <cell r="AM105">
            <v>11516064.050947983</v>
          </cell>
          <cell r="AN105">
            <v>-2539583.1999999997</v>
          </cell>
          <cell r="AO105">
            <v>21009157.250449494</v>
          </cell>
          <cell r="AP105">
            <v>0</v>
          </cell>
          <cell r="AQ105">
            <v>45168.199999999721</v>
          </cell>
          <cell r="AR105">
            <v>0</v>
          </cell>
          <cell r="AS105">
            <v>0</v>
          </cell>
          <cell r="AT105">
            <v>125968422.30139747</v>
          </cell>
          <cell r="AU105">
            <v>2.8936535350860965E-3</v>
          </cell>
          <cell r="AV105">
            <v>0</v>
          </cell>
          <cell r="AW105">
            <v>0</v>
          </cell>
          <cell r="AY105">
            <v>0</v>
          </cell>
          <cell r="AZ105">
            <v>0</v>
          </cell>
          <cell r="BA105">
            <v>0</v>
          </cell>
          <cell r="BB105">
            <v>0</v>
          </cell>
          <cell r="BC105">
            <v>0</v>
          </cell>
          <cell r="BD105">
            <v>0</v>
          </cell>
          <cell r="BE105">
            <v>0</v>
          </cell>
          <cell r="BF105">
            <v>0</v>
          </cell>
          <cell r="BG105">
            <v>0</v>
          </cell>
          <cell r="BH105">
            <v>0</v>
          </cell>
          <cell r="BJ105">
            <v>0</v>
          </cell>
          <cell r="BL105">
            <v>0</v>
          </cell>
          <cell r="BM105">
            <v>0</v>
          </cell>
          <cell r="BN105">
            <v>0</v>
          </cell>
          <cell r="BO105">
            <v>0</v>
          </cell>
          <cell r="BQ105">
            <v>0</v>
          </cell>
          <cell r="BR105">
            <v>0</v>
          </cell>
          <cell r="BS105">
            <v>0</v>
          </cell>
          <cell r="BT105">
            <v>0</v>
          </cell>
          <cell r="CB105">
            <v>0</v>
          </cell>
          <cell r="CC105">
            <v>0</v>
          </cell>
          <cell r="CD105">
            <v>0</v>
          </cell>
          <cell r="CE105">
            <v>0</v>
          </cell>
          <cell r="CF105">
            <v>0</v>
          </cell>
          <cell r="CI105">
            <v>0</v>
          </cell>
          <cell r="CJ105">
            <v>0</v>
          </cell>
          <cell r="CK105">
            <v>0</v>
          </cell>
          <cell r="CV105">
            <v>2.8955995387210634E-3</v>
          </cell>
          <cell r="DG105">
            <v>125968422</v>
          </cell>
          <cell r="DR105">
            <v>44557895.530000061</v>
          </cell>
          <cell r="EC105">
            <v>2.8270729688117258</v>
          </cell>
          <cell r="EN105">
            <v>2.4095909012463064E-2</v>
          </cell>
        </row>
        <row r="106">
          <cell r="B106">
            <v>31605</v>
          </cell>
          <cell r="C106" t="str">
            <v>Carteret Community College</v>
          </cell>
          <cell r="D106">
            <v>3.9857591310894303E-4</v>
          </cell>
          <cell r="E106">
            <v>689629.26522555517</v>
          </cell>
          <cell r="F106">
            <v>537719.75358827005</v>
          </cell>
          <cell r="G106">
            <v>-34040</v>
          </cell>
          <cell r="H106">
            <v>-192431.06980029924</v>
          </cell>
          <cell r="I106">
            <v>-7963.1607468931952</v>
          </cell>
          <cell r="J106">
            <v>581950.61980148975</v>
          </cell>
          <cell r="K106">
            <v>0</v>
          </cell>
          <cell r="L106">
            <v>-30576.651652736375</v>
          </cell>
          <cell r="M106">
            <v>5487.1992437638282</v>
          </cell>
          <cell r="N106">
            <v>206.85292738527926</v>
          </cell>
          <cell r="O106">
            <v>-93.350464609245549</v>
          </cell>
          <cell r="P106">
            <v>0</v>
          </cell>
          <cell r="Q106">
            <v>0</v>
          </cell>
          <cell r="R106">
            <v>0</v>
          </cell>
          <cell r="S106">
            <v>1549889.4581219263</v>
          </cell>
          <cell r="T106">
            <v>56023.780000000028</v>
          </cell>
          <cell r="U106">
            <v>2909753.0990074486</v>
          </cell>
          <cell r="V106">
            <v>21948.796975055313</v>
          </cell>
          <cell r="W106">
            <v>0</v>
          </cell>
          <cell r="X106">
            <v>2987725.6759825037</v>
          </cell>
          <cell r="Y106">
            <v>226222</v>
          </cell>
          <cell r="Z106">
            <v>0</v>
          </cell>
          <cell r="AA106">
            <v>0</v>
          </cell>
          <cell r="AB106">
            <v>39815.803734465975</v>
          </cell>
          <cell r="AC106">
            <v>266037.80373446597</v>
          </cell>
          <cell r="AD106" t="str">
            <v>N/A</v>
          </cell>
          <cell r="AE106">
            <v>545436</v>
          </cell>
          <cell r="AF106">
            <v>545435</v>
          </cell>
          <cell r="AG106">
            <v>545435</v>
          </cell>
          <cell r="AH106">
            <v>545435</v>
          </cell>
          <cell r="AI106">
            <v>539947</v>
          </cell>
          <cell r="AJ106">
            <v>0</v>
          </cell>
          <cell r="AK106">
            <v>2721688</v>
          </cell>
          <cell r="AL106">
            <v>13486049</v>
          </cell>
          <cell r="AM106">
            <v>1549889.4581219263</v>
          </cell>
          <cell r="AN106">
            <v>-418219.78</v>
          </cell>
          <cell r="AO106">
            <v>2891886.0922480379</v>
          </cell>
          <cell r="AP106">
            <v>0</v>
          </cell>
          <cell r="AQ106">
            <v>-170198.21999999997</v>
          </cell>
          <cell r="AR106">
            <v>0</v>
          </cell>
          <cell r="AS106">
            <v>0</v>
          </cell>
          <cell r="AT106">
            <v>17339406.550369967</v>
          </cell>
          <cell r="AU106">
            <v>4.067638508859306E-4</v>
          </cell>
          <cell r="AV106">
            <v>0</v>
          </cell>
          <cell r="AW106">
            <v>0</v>
          </cell>
          <cell r="AY106">
            <v>0</v>
          </cell>
          <cell r="AZ106">
            <v>0</v>
          </cell>
          <cell r="BA106">
            <v>0</v>
          </cell>
          <cell r="BB106">
            <v>0</v>
          </cell>
          <cell r="BC106">
            <v>0</v>
          </cell>
          <cell r="BD106">
            <v>0</v>
          </cell>
          <cell r="BE106">
            <v>0</v>
          </cell>
          <cell r="BF106">
            <v>0</v>
          </cell>
          <cell r="BG106">
            <v>0</v>
          </cell>
          <cell r="BH106">
            <v>0</v>
          </cell>
          <cell r="BJ106">
            <v>0</v>
          </cell>
          <cell r="BL106">
            <v>0</v>
          </cell>
          <cell r="BM106">
            <v>0</v>
          </cell>
          <cell r="BN106">
            <v>0</v>
          </cell>
          <cell r="BO106">
            <v>0</v>
          </cell>
          <cell r="BQ106">
            <v>0</v>
          </cell>
          <cell r="BR106">
            <v>0</v>
          </cell>
          <cell r="BS106">
            <v>0</v>
          </cell>
          <cell r="BT106">
            <v>0</v>
          </cell>
          <cell r="CB106">
            <v>0</v>
          </cell>
          <cell r="CC106">
            <v>0</v>
          </cell>
          <cell r="CD106">
            <v>0</v>
          </cell>
          <cell r="CE106">
            <v>0</v>
          </cell>
          <cell r="CF106">
            <v>0</v>
          </cell>
          <cell r="CI106">
            <v>0</v>
          </cell>
          <cell r="CJ106">
            <v>0</v>
          </cell>
          <cell r="CK106">
            <v>0</v>
          </cell>
          <cell r="CV106">
            <v>3.9857591310894303E-4</v>
          </cell>
          <cell r="DG106">
            <v>17339407</v>
          </cell>
          <cell r="DR106">
            <v>7142382.8599999985</v>
          </cell>
          <cell r="EC106">
            <v>2.4276781768598727</v>
          </cell>
          <cell r="EN106">
            <v>2.4095909012463064E-2</v>
          </cell>
        </row>
        <row r="107">
          <cell r="B107">
            <v>31700</v>
          </cell>
          <cell r="C107" t="str">
            <v>Caswell County Schools</v>
          </cell>
          <cell r="D107">
            <v>8.4030413506430116E-4</v>
          </cell>
          <cell r="E107">
            <v>1453922.0865361099</v>
          </cell>
          <cell r="F107">
            <v>1133656.3941395937</v>
          </cell>
          <cell r="G107">
            <v>-145441</v>
          </cell>
          <cell r="H107">
            <v>-405695.9247907208</v>
          </cell>
          <cell r="I107">
            <v>-16788.462834097791</v>
          </cell>
          <cell r="J107">
            <v>1226906.8354081945</v>
          </cell>
          <cell r="K107">
            <v>0</v>
          </cell>
          <cell r="L107">
            <v>-64463.721903817612</v>
          </cell>
          <cell r="M107">
            <v>11568.476826636903</v>
          </cell>
          <cell r="N107">
            <v>436.101040015671</v>
          </cell>
          <cell r="O107">
            <v>-196.80763147340997</v>
          </cell>
          <cell r="P107">
            <v>0</v>
          </cell>
          <cell r="Q107">
            <v>0</v>
          </cell>
          <cell r="R107">
            <v>0</v>
          </cell>
          <cell r="S107">
            <v>3193903.9767904412</v>
          </cell>
          <cell r="T107">
            <v>59673.370000000112</v>
          </cell>
          <cell r="U107">
            <v>6134534.1770409727</v>
          </cell>
          <cell r="V107">
            <v>46273.907306547611</v>
          </cell>
          <cell r="W107">
            <v>0</v>
          </cell>
          <cell r="X107">
            <v>6240481.4543475201</v>
          </cell>
          <cell r="Y107">
            <v>786878</v>
          </cell>
          <cell r="Z107">
            <v>0</v>
          </cell>
          <cell r="AA107">
            <v>0</v>
          </cell>
          <cell r="AB107">
            <v>83942.314170488957</v>
          </cell>
          <cell r="AC107">
            <v>870820.31417048897</v>
          </cell>
          <cell r="AD107" t="str">
            <v>N/A</v>
          </cell>
          <cell r="AE107">
            <v>1076246</v>
          </cell>
          <cell r="AF107">
            <v>1076246</v>
          </cell>
          <cell r="AG107">
            <v>1076246</v>
          </cell>
          <cell r="AH107">
            <v>1076246</v>
          </cell>
          <cell r="AI107">
            <v>1064677</v>
          </cell>
          <cell r="AJ107">
            <v>0</v>
          </cell>
          <cell r="AK107">
            <v>5369661</v>
          </cell>
          <cell r="AL107">
            <v>28804112</v>
          </cell>
          <cell r="AM107">
            <v>3193903.9767904412</v>
          </cell>
          <cell r="AN107">
            <v>-811590.37000000011</v>
          </cell>
          <cell r="AO107">
            <v>6096865.7701770319</v>
          </cell>
          <cell r="AP107">
            <v>0</v>
          </cell>
          <cell r="AQ107">
            <v>-727204.62999999989</v>
          </cell>
          <cell r="AR107">
            <v>0</v>
          </cell>
          <cell r="AS107">
            <v>0</v>
          </cell>
          <cell r="AT107">
            <v>36556086.746967472</v>
          </cell>
          <cell r="AU107">
            <v>8.687845739421894E-4</v>
          </cell>
          <cell r="AV107">
            <v>0</v>
          </cell>
          <cell r="AW107">
            <v>0</v>
          </cell>
          <cell r="AY107">
            <v>0</v>
          </cell>
          <cell r="AZ107">
            <v>0</v>
          </cell>
          <cell r="BA107">
            <v>0</v>
          </cell>
          <cell r="BB107">
            <v>0</v>
          </cell>
          <cell r="BC107">
            <v>0</v>
          </cell>
          <cell r="BD107">
            <v>0</v>
          </cell>
          <cell r="BE107">
            <v>0</v>
          </cell>
          <cell r="BF107">
            <v>0</v>
          </cell>
          <cell r="BG107">
            <v>0</v>
          </cell>
          <cell r="BH107">
            <v>0</v>
          </cell>
          <cell r="BJ107">
            <v>0</v>
          </cell>
          <cell r="BL107">
            <v>0</v>
          </cell>
          <cell r="BM107">
            <v>0</v>
          </cell>
          <cell r="BN107">
            <v>0</v>
          </cell>
          <cell r="BO107">
            <v>0</v>
          </cell>
          <cell r="BQ107">
            <v>0</v>
          </cell>
          <cell r="BR107">
            <v>0</v>
          </cell>
          <cell r="BS107">
            <v>0</v>
          </cell>
          <cell r="BT107">
            <v>0</v>
          </cell>
          <cell r="CB107">
            <v>0</v>
          </cell>
          <cell r="CC107">
            <v>0</v>
          </cell>
          <cell r="CD107">
            <v>0</v>
          </cell>
          <cell r="CE107">
            <v>0</v>
          </cell>
          <cell r="CF107">
            <v>0</v>
          </cell>
          <cell r="CI107">
            <v>0</v>
          </cell>
          <cell r="CJ107">
            <v>0</v>
          </cell>
          <cell r="CK107">
            <v>0</v>
          </cell>
          <cell r="CV107">
            <v>8.4030413506430116E-4</v>
          </cell>
          <cell r="DG107">
            <v>36556086</v>
          </cell>
          <cell r="DR107">
            <v>13772995.999999993</v>
          </cell>
          <cell r="EC107">
            <v>2.6541854800509648</v>
          </cell>
          <cell r="EN107">
            <v>2.4095909012463064E-2</v>
          </cell>
        </row>
        <row r="108">
          <cell r="B108">
            <v>31800</v>
          </cell>
          <cell r="C108" t="str">
            <v>Catawba County Schools</v>
          </cell>
          <cell r="D108">
            <v>5.3273257682819267E-3</v>
          </cell>
          <cell r="E108">
            <v>9217515.7463497985</v>
          </cell>
          <cell r="F108">
            <v>7187108.4157110453</v>
          </cell>
          <cell r="G108">
            <v>-601939</v>
          </cell>
          <cell r="H108">
            <v>-2572014.4219678151</v>
          </cell>
          <cell r="I108">
            <v>-106434.8096526845</v>
          </cell>
          <cell r="J108">
            <v>7778293.7472408768</v>
          </cell>
          <cell r="K108">
            <v>0</v>
          </cell>
          <cell r="L108">
            <v>-408684.46612045856</v>
          </cell>
          <cell r="M108">
            <v>73341.355976546722</v>
          </cell>
          <cell r="N108">
            <v>2764.7755272229542</v>
          </cell>
          <cell r="O108">
            <v>-1247.71296818931</v>
          </cell>
          <cell r="P108">
            <v>0</v>
          </cell>
          <cell r="Q108">
            <v>0</v>
          </cell>
          <cell r="R108">
            <v>0</v>
          </cell>
          <cell r="S108">
            <v>20568703.630096346</v>
          </cell>
          <cell r="T108">
            <v>0</v>
          </cell>
          <cell r="U108">
            <v>38891468.736204386</v>
          </cell>
          <cell r="V108">
            <v>293365.42390618689</v>
          </cell>
          <cell r="W108">
            <v>0</v>
          </cell>
          <cell r="X108">
            <v>39184834.16011057</v>
          </cell>
          <cell r="Y108">
            <v>3009694.8499999996</v>
          </cell>
          <cell r="Z108">
            <v>0</v>
          </cell>
          <cell r="AA108">
            <v>0</v>
          </cell>
          <cell r="AB108">
            <v>532174.04826342256</v>
          </cell>
          <cell r="AC108">
            <v>3541868.8982634223</v>
          </cell>
          <cell r="AD108" t="str">
            <v>N/A</v>
          </cell>
          <cell r="AE108">
            <v>7143261</v>
          </cell>
          <cell r="AF108">
            <v>7143261</v>
          </cell>
          <cell r="AG108">
            <v>7143261</v>
          </cell>
          <cell r="AH108">
            <v>7143261</v>
          </cell>
          <cell r="AI108">
            <v>7069920</v>
          </cell>
          <cell r="AJ108">
            <v>0</v>
          </cell>
          <cell r="AK108">
            <v>35642964</v>
          </cell>
          <cell r="AL108">
            <v>180212050</v>
          </cell>
          <cell r="AM108">
            <v>20568703.630096346</v>
          </cell>
          <cell r="AN108">
            <v>-4666941.1500000004</v>
          </cell>
          <cell r="AO108">
            <v>38652660.111847155</v>
          </cell>
          <cell r="AP108">
            <v>0</v>
          </cell>
          <cell r="AQ108">
            <v>-3009694.8499999996</v>
          </cell>
          <cell r="AR108">
            <v>0</v>
          </cell>
          <cell r="AS108">
            <v>0</v>
          </cell>
          <cell r="AT108">
            <v>231756777.74194351</v>
          </cell>
          <cell r="AU108">
            <v>5.4355242125237579E-3</v>
          </cell>
          <cell r="AV108">
            <v>0</v>
          </cell>
          <cell r="AW108">
            <v>0</v>
          </cell>
          <cell r="AY108">
            <v>0</v>
          </cell>
          <cell r="AZ108">
            <v>0</v>
          </cell>
          <cell r="BA108">
            <v>0</v>
          </cell>
          <cell r="BB108">
            <v>0</v>
          </cell>
          <cell r="BC108">
            <v>0</v>
          </cell>
          <cell r="BD108">
            <v>0</v>
          </cell>
          <cell r="BE108">
            <v>0</v>
          </cell>
          <cell r="BF108">
            <v>0</v>
          </cell>
          <cell r="BG108">
            <v>0</v>
          </cell>
          <cell r="BH108">
            <v>0</v>
          </cell>
          <cell r="BJ108">
            <v>0</v>
          </cell>
          <cell r="BL108">
            <v>0</v>
          </cell>
          <cell r="BM108">
            <v>0</v>
          </cell>
          <cell r="BN108">
            <v>0</v>
          </cell>
          <cell r="BO108">
            <v>0</v>
          </cell>
          <cell r="BQ108">
            <v>0</v>
          </cell>
          <cell r="BR108">
            <v>0</v>
          </cell>
          <cell r="BS108">
            <v>0</v>
          </cell>
          <cell r="BT108">
            <v>0</v>
          </cell>
          <cell r="CB108">
            <v>0</v>
          </cell>
          <cell r="CC108">
            <v>0</v>
          </cell>
          <cell r="CD108">
            <v>0</v>
          </cell>
          <cell r="CE108">
            <v>0</v>
          </cell>
          <cell r="CF108">
            <v>0</v>
          </cell>
          <cell r="CI108">
            <v>0</v>
          </cell>
          <cell r="CJ108">
            <v>0</v>
          </cell>
          <cell r="CK108">
            <v>0</v>
          </cell>
          <cell r="CV108">
            <v>5.3273257682819267E-3</v>
          </cell>
          <cell r="DG108">
            <v>231756779</v>
          </cell>
          <cell r="DR108">
            <v>82414063.260000065</v>
          </cell>
          <cell r="EC108">
            <v>2.8121023261388438</v>
          </cell>
          <cell r="EN108">
            <v>2.4095909012463064E-2</v>
          </cell>
        </row>
        <row r="109">
          <cell r="B109">
            <v>31805</v>
          </cell>
          <cell r="C109" t="str">
            <v>Catawba Valley Community College</v>
          </cell>
          <cell r="D109">
            <v>9.9102628267439311E-4</v>
          </cell>
          <cell r="E109">
            <v>1714706.545634005</v>
          </cell>
          <cell r="F109">
            <v>1336996.017552916</v>
          </cell>
          <cell r="G109">
            <v>-204168</v>
          </cell>
          <cell r="H109">
            <v>-478464.05541099998</v>
          </cell>
          <cell r="I109">
            <v>-19799.745377927949</v>
          </cell>
          <cell r="J109">
            <v>1446972.4347951049</v>
          </cell>
          <cell r="K109">
            <v>0</v>
          </cell>
          <cell r="L109">
            <v>-76026.33382353597</v>
          </cell>
          <cell r="M109">
            <v>13643.470390431363</v>
          </cell>
          <cell r="N109">
            <v>514.32282018235651</v>
          </cell>
          <cell r="O109">
            <v>-232.1082656651696</v>
          </cell>
          <cell r="P109">
            <v>0</v>
          </cell>
          <cell r="Q109">
            <v>0</v>
          </cell>
          <cell r="R109">
            <v>0</v>
          </cell>
          <cell r="S109">
            <v>3734142.5483145108</v>
          </cell>
          <cell r="T109">
            <v>93127.410000000149</v>
          </cell>
          <cell r="U109">
            <v>7234862.1739755236</v>
          </cell>
          <cell r="V109">
            <v>54573.881561725451</v>
          </cell>
          <cell r="W109">
            <v>0</v>
          </cell>
          <cell r="X109">
            <v>7382563.4655372491</v>
          </cell>
          <cell r="Y109">
            <v>1113964</v>
          </cell>
          <cell r="Z109">
            <v>0</v>
          </cell>
          <cell r="AA109">
            <v>0</v>
          </cell>
          <cell r="AB109">
            <v>98998.726889639744</v>
          </cell>
          <cell r="AC109">
            <v>1212962.7268896396</v>
          </cell>
          <cell r="AD109" t="str">
            <v>N/A</v>
          </cell>
          <cell r="AE109">
            <v>1236648</v>
          </cell>
          <cell r="AF109">
            <v>1236649</v>
          </cell>
          <cell r="AG109">
            <v>1236649</v>
          </cell>
          <cell r="AH109">
            <v>1236649</v>
          </cell>
          <cell r="AI109">
            <v>1223006</v>
          </cell>
          <cell r="AJ109">
            <v>0</v>
          </cell>
          <cell r="AK109">
            <v>6169601</v>
          </cell>
          <cell r="AL109">
            <v>34193731</v>
          </cell>
          <cell r="AM109">
            <v>3734142.5483145108</v>
          </cell>
          <cell r="AN109">
            <v>-984462.41000000015</v>
          </cell>
          <cell r="AO109">
            <v>7190437.3286476098</v>
          </cell>
          <cell r="AP109">
            <v>0</v>
          </cell>
          <cell r="AQ109">
            <v>-1020836.5899999999</v>
          </cell>
          <cell r="AR109">
            <v>0</v>
          </cell>
          <cell r="AS109">
            <v>0</v>
          </cell>
          <cell r="AT109">
            <v>43113011.876962125</v>
          </cell>
          <cell r="AU109">
            <v>1.0313453086340505E-3</v>
          </cell>
          <cell r="AV109">
            <v>0</v>
          </cell>
          <cell r="AW109">
            <v>0</v>
          </cell>
          <cell r="AY109">
            <v>0</v>
          </cell>
          <cell r="AZ109">
            <v>0</v>
          </cell>
          <cell r="BA109">
            <v>0</v>
          </cell>
          <cell r="BB109">
            <v>0</v>
          </cell>
          <cell r="BC109">
            <v>0</v>
          </cell>
          <cell r="BD109">
            <v>0</v>
          </cell>
          <cell r="BE109">
            <v>0</v>
          </cell>
          <cell r="BF109">
            <v>0</v>
          </cell>
          <cell r="BG109">
            <v>0</v>
          </cell>
          <cell r="BH109">
            <v>0</v>
          </cell>
          <cell r="BJ109">
            <v>0</v>
          </cell>
          <cell r="BL109">
            <v>0</v>
          </cell>
          <cell r="BM109">
            <v>0</v>
          </cell>
          <cell r="BN109">
            <v>0</v>
          </cell>
          <cell r="BO109">
            <v>0</v>
          </cell>
          <cell r="BQ109">
            <v>0</v>
          </cell>
          <cell r="BR109">
            <v>0</v>
          </cell>
          <cell r="BS109">
            <v>0</v>
          </cell>
          <cell r="BT109">
            <v>0</v>
          </cell>
          <cell r="CB109">
            <v>0</v>
          </cell>
          <cell r="CC109">
            <v>0</v>
          </cell>
          <cell r="CD109">
            <v>0</v>
          </cell>
          <cell r="CE109">
            <v>0</v>
          </cell>
          <cell r="CF109">
            <v>0</v>
          </cell>
          <cell r="CI109">
            <v>0</v>
          </cell>
          <cell r="CJ109">
            <v>0</v>
          </cell>
          <cell r="CK109">
            <v>0</v>
          </cell>
          <cell r="CV109">
            <v>9.9102628267439311E-4</v>
          </cell>
          <cell r="DG109">
            <v>43113012</v>
          </cell>
          <cell r="DR109">
            <v>16926582.729999989</v>
          </cell>
          <cell r="EC109">
            <v>2.5470594205402279</v>
          </cell>
          <cell r="EN109">
            <v>2.4095909012463064E-2</v>
          </cell>
        </row>
        <row r="110">
          <cell r="B110">
            <v>31810</v>
          </cell>
          <cell r="C110" t="str">
            <v>Hickory City Schools</v>
          </cell>
          <cell r="D110">
            <v>1.3237118370651817E-3</v>
          </cell>
          <cell r="E110">
            <v>2290330.1266881009</v>
          </cell>
          <cell r="F110">
            <v>1785822.9246633195</v>
          </cell>
          <cell r="G110">
            <v>31680</v>
          </cell>
          <cell r="H110">
            <v>-639083.4883294832</v>
          </cell>
          <cell r="I110">
            <v>-26446.480568518891</v>
          </cell>
          <cell r="J110">
            <v>1932718.2067023073</v>
          </cell>
          <cell r="K110">
            <v>0</v>
          </cell>
          <cell r="L110">
            <v>-101548.22305953753</v>
          </cell>
          <cell r="M110">
            <v>18223.55629734194</v>
          </cell>
          <cell r="N110">
            <v>686.97996920008802</v>
          </cell>
          <cell r="O110">
            <v>-310.02654935903621</v>
          </cell>
          <cell r="P110">
            <v>0</v>
          </cell>
          <cell r="Q110">
            <v>0</v>
          </cell>
          <cell r="R110">
            <v>0</v>
          </cell>
          <cell r="S110">
            <v>5292073.5758133708</v>
          </cell>
          <cell r="T110">
            <v>159567</v>
          </cell>
          <cell r="U110">
            <v>9663591.0335115362</v>
          </cell>
          <cell r="V110">
            <v>72894.22518936776</v>
          </cell>
          <cell r="W110">
            <v>0</v>
          </cell>
          <cell r="X110">
            <v>9896052.2587009035</v>
          </cell>
          <cell r="Y110">
            <v>1165.6000000000931</v>
          </cell>
          <cell r="Z110">
            <v>0</v>
          </cell>
          <cell r="AA110">
            <v>0</v>
          </cell>
          <cell r="AB110">
            <v>132232.40284259446</v>
          </cell>
          <cell r="AC110">
            <v>133398.00284259455</v>
          </cell>
          <cell r="AD110" t="str">
            <v>N/A</v>
          </cell>
          <cell r="AE110">
            <v>1956175</v>
          </cell>
          <cell r="AF110">
            <v>1956176</v>
          </cell>
          <cell r="AG110">
            <v>1956176</v>
          </cell>
          <cell r="AH110">
            <v>1956176</v>
          </cell>
          <cell r="AI110">
            <v>1937953</v>
          </cell>
          <cell r="AJ110">
            <v>0</v>
          </cell>
          <cell r="AK110">
            <v>9762656</v>
          </cell>
          <cell r="AL110">
            <v>43695515</v>
          </cell>
          <cell r="AM110">
            <v>5292073.5758133708</v>
          </cell>
          <cell r="AN110">
            <v>-1164278.3999999999</v>
          </cell>
          <cell r="AO110">
            <v>9604252.8558583111</v>
          </cell>
          <cell r="AP110">
            <v>0</v>
          </cell>
          <cell r="AQ110">
            <v>158401.39999999991</v>
          </cell>
          <cell r="AR110">
            <v>0</v>
          </cell>
          <cell r="AS110">
            <v>0</v>
          </cell>
          <cell r="AT110">
            <v>57585964.431671679</v>
          </cell>
          <cell r="AU110">
            <v>1.3179364552008059E-3</v>
          </cell>
          <cell r="AV110">
            <v>0</v>
          </cell>
          <cell r="AW110">
            <v>0</v>
          </cell>
          <cell r="AY110">
            <v>0</v>
          </cell>
          <cell r="AZ110">
            <v>0</v>
          </cell>
          <cell r="BA110">
            <v>0</v>
          </cell>
          <cell r="BB110">
            <v>0</v>
          </cell>
          <cell r="BC110">
            <v>0</v>
          </cell>
          <cell r="BD110">
            <v>0</v>
          </cell>
          <cell r="BE110">
            <v>0</v>
          </cell>
          <cell r="BF110">
            <v>0</v>
          </cell>
          <cell r="BG110">
            <v>0</v>
          </cell>
          <cell r="BH110">
            <v>0</v>
          </cell>
          <cell r="BJ110">
            <v>0</v>
          </cell>
          <cell r="BL110">
            <v>0</v>
          </cell>
          <cell r="BM110">
            <v>0</v>
          </cell>
          <cell r="BN110">
            <v>0</v>
          </cell>
          <cell r="BO110">
            <v>0</v>
          </cell>
          <cell r="BQ110">
            <v>0</v>
          </cell>
          <cell r="BR110">
            <v>0</v>
          </cell>
          <cell r="BS110">
            <v>0</v>
          </cell>
          <cell r="BT110">
            <v>0</v>
          </cell>
          <cell r="CB110">
            <v>0</v>
          </cell>
          <cell r="CC110">
            <v>0</v>
          </cell>
          <cell r="CD110">
            <v>0</v>
          </cell>
          <cell r="CE110">
            <v>0</v>
          </cell>
          <cell r="CF110">
            <v>0</v>
          </cell>
          <cell r="CI110">
            <v>0</v>
          </cell>
          <cell r="CJ110">
            <v>0</v>
          </cell>
          <cell r="CK110">
            <v>0</v>
          </cell>
          <cell r="CV110">
            <v>1.3237118370651817E-3</v>
          </cell>
          <cell r="DG110">
            <v>57585964</v>
          </cell>
          <cell r="DR110">
            <v>20050932.22000001</v>
          </cell>
          <cell r="EC110">
            <v>2.8719843730038788</v>
          </cell>
          <cell r="EN110">
            <v>2.4095909012463064E-2</v>
          </cell>
        </row>
        <row r="111">
          <cell r="B111">
            <v>31820</v>
          </cell>
          <cell r="C111" t="str">
            <v>Newton-Conover City Schools</v>
          </cell>
          <cell r="D111">
            <v>1.1810036712035577E-3</v>
          </cell>
          <cell r="E111">
            <v>2043411.7246271656</v>
          </cell>
          <cell r="F111">
            <v>1593294.9839165041</v>
          </cell>
          <cell r="G111">
            <v>168497</v>
          </cell>
          <cell r="H111">
            <v>-570184.48032925627</v>
          </cell>
          <cell r="I111">
            <v>-23595.309618959294</v>
          </cell>
          <cell r="J111">
            <v>1724353.6195748209</v>
          </cell>
          <cell r="K111">
            <v>0</v>
          </cell>
          <cell r="L111">
            <v>-90600.401748621749</v>
          </cell>
          <cell r="M111">
            <v>16258.891313733688</v>
          </cell>
          <cell r="N111">
            <v>612.91728528122235</v>
          </cell>
          <cell r="O111">
            <v>-276.60286983258527</v>
          </cell>
          <cell r="P111">
            <v>0</v>
          </cell>
          <cell r="Q111">
            <v>0</v>
          </cell>
          <cell r="R111">
            <v>0</v>
          </cell>
          <cell r="S111">
            <v>4861772.3421508344</v>
          </cell>
          <cell r="T111">
            <v>903566</v>
          </cell>
          <cell r="U111">
            <v>8621768.097874105</v>
          </cell>
          <cell r="V111">
            <v>65035.565254934751</v>
          </cell>
          <cell r="W111">
            <v>0</v>
          </cell>
          <cell r="X111">
            <v>9590369.6631290391</v>
          </cell>
          <cell r="Y111">
            <v>61077.710000000196</v>
          </cell>
          <cell r="Z111">
            <v>0</v>
          </cell>
          <cell r="AA111">
            <v>0</v>
          </cell>
          <cell r="AB111">
            <v>117976.54809479647</v>
          </cell>
          <cell r="AC111">
            <v>179054.25809479668</v>
          </cell>
          <cell r="AD111" t="str">
            <v>N/A</v>
          </cell>
          <cell r="AE111">
            <v>1885514</v>
          </cell>
          <cell r="AF111">
            <v>1885515</v>
          </cell>
          <cell r="AG111">
            <v>1885515</v>
          </cell>
          <cell r="AH111">
            <v>1885515</v>
          </cell>
          <cell r="AI111">
            <v>1869256</v>
          </cell>
          <cell r="AJ111">
            <v>0</v>
          </cell>
          <cell r="AK111">
            <v>9411315</v>
          </cell>
          <cell r="AL111">
            <v>38071299</v>
          </cell>
          <cell r="AM111">
            <v>4861772.3421508344</v>
          </cell>
          <cell r="AN111">
            <v>-966713.2899999998</v>
          </cell>
          <cell r="AO111">
            <v>8568827.1150342431</v>
          </cell>
          <cell r="AP111">
            <v>0</v>
          </cell>
          <cell r="AQ111">
            <v>842488.2899999998</v>
          </cell>
          <cell r="AR111">
            <v>0</v>
          </cell>
          <cell r="AS111">
            <v>0</v>
          </cell>
          <cell r="AT111">
            <v>51377673.457185082</v>
          </cell>
          <cell r="AU111">
            <v>1.1482998345797451E-3</v>
          </cell>
          <cell r="AV111">
            <v>0</v>
          </cell>
          <cell r="AW111">
            <v>0</v>
          </cell>
          <cell r="AY111">
            <v>0</v>
          </cell>
          <cell r="AZ111">
            <v>0</v>
          </cell>
          <cell r="BA111">
            <v>0</v>
          </cell>
          <cell r="BB111">
            <v>0</v>
          </cell>
          <cell r="BC111">
            <v>0</v>
          </cell>
          <cell r="BD111">
            <v>0</v>
          </cell>
          <cell r="BE111">
            <v>0</v>
          </cell>
          <cell r="BF111">
            <v>0</v>
          </cell>
          <cell r="BG111">
            <v>0</v>
          </cell>
          <cell r="BH111">
            <v>0</v>
          </cell>
          <cell r="BJ111">
            <v>0</v>
          </cell>
          <cell r="BL111">
            <v>0</v>
          </cell>
          <cell r="BM111">
            <v>0</v>
          </cell>
          <cell r="BN111">
            <v>0</v>
          </cell>
          <cell r="BO111">
            <v>0</v>
          </cell>
          <cell r="BQ111">
            <v>0</v>
          </cell>
          <cell r="BR111">
            <v>0</v>
          </cell>
          <cell r="BS111">
            <v>0</v>
          </cell>
          <cell r="BT111">
            <v>0</v>
          </cell>
          <cell r="CB111">
            <v>0</v>
          </cell>
          <cell r="CC111">
            <v>0</v>
          </cell>
          <cell r="CD111">
            <v>0</v>
          </cell>
          <cell r="CE111">
            <v>0</v>
          </cell>
          <cell r="CF111">
            <v>0</v>
          </cell>
          <cell r="CI111">
            <v>0</v>
          </cell>
          <cell r="CJ111">
            <v>0</v>
          </cell>
          <cell r="CK111">
            <v>0</v>
          </cell>
          <cell r="CV111">
            <v>1.1810036712035577E-3</v>
          </cell>
          <cell r="DG111">
            <v>51377674</v>
          </cell>
          <cell r="DR111">
            <v>16854643.890000008</v>
          </cell>
          <cell r="EC111">
            <v>3.0482800072971448</v>
          </cell>
          <cell r="EN111">
            <v>2.4095909012463064E-2</v>
          </cell>
        </row>
        <row r="112">
          <cell r="B112">
            <v>31900</v>
          </cell>
          <cell r="C112" t="str">
            <v>Chatham County Schools</v>
          </cell>
          <cell r="D112">
            <v>3.1102419442671095E-3</v>
          </cell>
          <cell r="E112">
            <v>5381443.7755860025</v>
          </cell>
          <cell r="F112">
            <v>4196035.1262221988</v>
          </cell>
          <cell r="G112">
            <v>-242153</v>
          </cell>
          <cell r="H112">
            <v>-1501614.0338352362</v>
          </cell>
          <cell r="I112">
            <v>-62139.621962451456</v>
          </cell>
          <cell r="J112">
            <v>4541185.6754728286</v>
          </cell>
          <cell r="K112">
            <v>0</v>
          </cell>
          <cell r="L112">
            <v>-238601.4341503646</v>
          </cell>
          <cell r="M112">
            <v>42818.737116811724</v>
          </cell>
          <cell r="N112">
            <v>1614.1533642357444</v>
          </cell>
          <cell r="O112">
            <v>-728.44976576679971</v>
          </cell>
          <cell r="P112">
            <v>0</v>
          </cell>
          <cell r="Q112">
            <v>0</v>
          </cell>
          <cell r="R112">
            <v>0</v>
          </cell>
          <cell r="S112">
            <v>12117860.928048261</v>
          </cell>
          <cell r="T112">
            <v>0</v>
          </cell>
          <cell r="U112">
            <v>22705928.377364144</v>
          </cell>
          <cell r="V112">
            <v>171274.9484672469</v>
          </cell>
          <cell r="W112">
            <v>0</v>
          </cell>
          <cell r="X112">
            <v>22877203.325831391</v>
          </cell>
          <cell r="Y112">
            <v>1210768.4999999995</v>
          </cell>
          <cell r="Z112">
            <v>0</v>
          </cell>
          <cell r="AA112">
            <v>0</v>
          </cell>
          <cell r="AB112">
            <v>310698.10981225729</v>
          </cell>
          <cell r="AC112">
            <v>1521466.6098122569</v>
          </cell>
          <cell r="AD112" t="str">
            <v>N/A</v>
          </cell>
          <cell r="AE112">
            <v>4279712</v>
          </cell>
          <cell r="AF112">
            <v>4279711</v>
          </cell>
          <cell r="AG112">
            <v>4279711</v>
          </cell>
          <cell r="AH112">
            <v>4279711</v>
          </cell>
          <cell r="AI112">
            <v>4236892</v>
          </cell>
          <cell r="AJ112">
            <v>0</v>
          </cell>
          <cell r="AK112">
            <v>21355737</v>
          </cell>
          <cell r="AL112">
            <v>104488969</v>
          </cell>
          <cell r="AM112">
            <v>12117860.928048261</v>
          </cell>
          <cell r="AN112">
            <v>-2656470.5000000005</v>
          </cell>
          <cell r="AO112">
            <v>22566505.216019135</v>
          </cell>
          <cell r="AP112">
            <v>0</v>
          </cell>
          <cell r="AQ112">
            <v>-1210768.4999999995</v>
          </cell>
          <cell r="AR112">
            <v>0</v>
          </cell>
          <cell r="AS112">
            <v>0</v>
          </cell>
          <cell r="AT112">
            <v>135306096.14406738</v>
          </cell>
          <cell r="AU112">
            <v>3.1515779398981767E-3</v>
          </cell>
          <cell r="AV112">
            <v>0</v>
          </cell>
          <cell r="AW112">
            <v>0</v>
          </cell>
          <cell r="AY112">
            <v>0</v>
          </cell>
          <cell r="AZ112">
            <v>0</v>
          </cell>
          <cell r="BA112">
            <v>0</v>
          </cell>
          <cell r="BB112">
            <v>0</v>
          </cell>
          <cell r="BC112">
            <v>0</v>
          </cell>
          <cell r="BD112">
            <v>0</v>
          </cell>
          <cell r="BE112">
            <v>0</v>
          </cell>
          <cell r="BF112">
            <v>0</v>
          </cell>
          <cell r="BG112">
            <v>0</v>
          </cell>
          <cell r="BH112">
            <v>0</v>
          </cell>
          <cell r="BJ112">
            <v>0</v>
          </cell>
          <cell r="BL112">
            <v>0</v>
          </cell>
          <cell r="BM112">
            <v>0</v>
          </cell>
          <cell r="BN112">
            <v>0</v>
          </cell>
          <cell r="BO112">
            <v>0</v>
          </cell>
          <cell r="BQ112">
            <v>0</v>
          </cell>
          <cell r="BR112">
            <v>0</v>
          </cell>
          <cell r="BS112">
            <v>0</v>
          </cell>
          <cell r="BT112">
            <v>0</v>
          </cell>
          <cell r="CB112">
            <v>0</v>
          </cell>
          <cell r="CC112">
            <v>0</v>
          </cell>
          <cell r="CD112">
            <v>0</v>
          </cell>
          <cell r="CE112">
            <v>0</v>
          </cell>
          <cell r="CF112">
            <v>0</v>
          </cell>
          <cell r="CI112">
            <v>0</v>
          </cell>
          <cell r="CJ112">
            <v>0</v>
          </cell>
          <cell r="CK112">
            <v>0</v>
          </cell>
          <cell r="CV112">
            <v>3.1102419442671095E-3</v>
          </cell>
          <cell r="DG112">
            <v>135306096</v>
          </cell>
          <cell r="DR112">
            <v>45846473.449999966</v>
          </cell>
          <cell r="EC112">
            <v>2.951286889002803</v>
          </cell>
          <cell r="EN112">
            <v>2.4095909012463064E-2</v>
          </cell>
        </row>
        <row r="113">
          <cell r="B113">
            <v>32000</v>
          </cell>
          <cell r="C113" t="str">
            <v>Cherokee County Schools</v>
          </cell>
          <cell r="D113">
            <v>1.2502836665452377E-3</v>
          </cell>
          <cell r="E113">
            <v>2163282.2705155057</v>
          </cell>
          <cell r="F113">
            <v>1686760.7975758011</v>
          </cell>
          <cell r="G113">
            <v>280865</v>
          </cell>
          <cell r="H113">
            <v>-603632.62202796258</v>
          </cell>
          <cell r="I113">
            <v>-24979.456832338485</v>
          </cell>
          <cell r="J113">
            <v>1825507.5902562225</v>
          </cell>
          <cell r="K113">
            <v>0</v>
          </cell>
          <cell r="L113">
            <v>-95915.199292563484</v>
          </cell>
          <cell r="M113">
            <v>17212.669817511261</v>
          </cell>
          <cell r="N113">
            <v>648.87221726364749</v>
          </cell>
          <cell r="O113">
            <v>-292.82893754156009</v>
          </cell>
          <cell r="P113">
            <v>0</v>
          </cell>
          <cell r="Q113">
            <v>0</v>
          </cell>
          <cell r="R113">
            <v>0</v>
          </cell>
          <cell r="S113">
            <v>5249457.0932918983</v>
          </cell>
          <cell r="T113">
            <v>1414852</v>
          </cell>
          <cell r="U113">
            <v>9127537.9512811136</v>
          </cell>
          <cell r="V113">
            <v>68850.679270045046</v>
          </cell>
          <cell r="W113">
            <v>0</v>
          </cell>
          <cell r="X113">
            <v>10611240.630551159</v>
          </cell>
          <cell r="Y113">
            <v>10528.949999999953</v>
          </cell>
          <cell r="Z113">
            <v>0</v>
          </cell>
          <cell r="AA113">
            <v>0</v>
          </cell>
          <cell r="AB113">
            <v>124897.28416169241</v>
          </cell>
          <cell r="AC113">
            <v>135426.23416169238</v>
          </cell>
          <cell r="AD113" t="str">
            <v>N/A</v>
          </cell>
          <cell r="AE113">
            <v>2098605</v>
          </cell>
          <cell r="AF113">
            <v>2098606</v>
          </cell>
          <cell r="AG113">
            <v>2098606</v>
          </cell>
          <cell r="AH113">
            <v>2098606</v>
          </cell>
          <cell r="AI113">
            <v>2081393</v>
          </cell>
          <cell r="AJ113">
            <v>0</v>
          </cell>
          <cell r="AK113">
            <v>10475816</v>
          </cell>
          <cell r="AL113">
            <v>39754698</v>
          </cell>
          <cell r="AM113">
            <v>5249457.0932918983</v>
          </cell>
          <cell r="AN113">
            <v>-1088380.05</v>
          </cell>
          <cell r="AO113">
            <v>9071491.3463894669</v>
          </cell>
          <cell r="AP113">
            <v>0</v>
          </cell>
          <cell r="AQ113">
            <v>1404323.05</v>
          </cell>
          <cell r="AR113">
            <v>0</v>
          </cell>
          <cell r="AS113">
            <v>0</v>
          </cell>
          <cell r="AT113">
            <v>54391589.439681366</v>
          </cell>
          <cell r="AU113">
            <v>1.199074213095507E-3</v>
          </cell>
          <cell r="AV113">
            <v>0</v>
          </cell>
          <cell r="AW113">
            <v>0</v>
          </cell>
          <cell r="AY113">
            <v>0</v>
          </cell>
          <cell r="AZ113">
            <v>0</v>
          </cell>
          <cell r="BA113">
            <v>0</v>
          </cell>
          <cell r="BB113">
            <v>0</v>
          </cell>
          <cell r="BC113">
            <v>0</v>
          </cell>
          <cell r="BD113">
            <v>0</v>
          </cell>
          <cell r="BE113">
            <v>0</v>
          </cell>
          <cell r="BF113">
            <v>0</v>
          </cell>
          <cell r="BG113">
            <v>0</v>
          </cell>
          <cell r="BH113">
            <v>0</v>
          </cell>
          <cell r="BJ113">
            <v>0</v>
          </cell>
          <cell r="BL113">
            <v>0</v>
          </cell>
          <cell r="BM113">
            <v>0</v>
          </cell>
          <cell r="BN113">
            <v>0</v>
          </cell>
          <cell r="BO113">
            <v>0</v>
          </cell>
          <cell r="BQ113">
            <v>0</v>
          </cell>
          <cell r="BR113">
            <v>0</v>
          </cell>
          <cell r="BS113">
            <v>0</v>
          </cell>
          <cell r="BT113">
            <v>0</v>
          </cell>
          <cell r="CB113">
            <v>0</v>
          </cell>
          <cell r="CC113">
            <v>0</v>
          </cell>
          <cell r="CD113">
            <v>0</v>
          </cell>
          <cell r="CE113">
            <v>0</v>
          </cell>
          <cell r="CF113">
            <v>0</v>
          </cell>
          <cell r="CI113">
            <v>0</v>
          </cell>
          <cell r="CJ113">
            <v>0</v>
          </cell>
          <cell r="CK113">
            <v>0</v>
          </cell>
          <cell r="CV113">
            <v>1.2502836665452377E-3</v>
          </cell>
          <cell r="DG113">
            <v>54391589</v>
          </cell>
          <cell r="DR113">
            <v>18666686.109999992</v>
          </cell>
          <cell r="EC113">
            <v>2.9138320899316832</v>
          </cell>
          <cell r="EN113">
            <v>2.4095909012463064E-2</v>
          </cell>
        </row>
        <row r="114">
          <cell r="B114">
            <v>32005</v>
          </cell>
          <cell r="C114" t="str">
            <v>Tri-County Community College</v>
          </cell>
          <cell r="D114">
            <v>2.8196215099069024E-4</v>
          </cell>
          <cell r="E114">
            <v>487860.26604667847</v>
          </cell>
          <cell r="F114">
            <v>380395.83769451483</v>
          </cell>
          <cell r="G114">
            <v>90512</v>
          </cell>
          <cell r="H114">
            <v>-136130.34951136541</v>
          </cell>
          <cell r="I114">
            <v>-5633.3307132509153</v>
          </cell>
          <cell r="J114">
            <v>411685.81224511453</v>
          </cell>
          <cell r="K114">
            <v>0</v>
          </cell>
          <cell r="L114">
            <v>-21630.656009416412</v>
          </cell>
          <cell r="M114">
            <v>3881.7762207904557</v>
          </cell>
          <cell r="N114">
            <v>146.33271712114842</v>
          </cell>
          <cell r="O114">
            <v>-66.038355383529563</v>
          </cell>
          <cell r="P114">
            <v>0</v>
          </cell>
          <cell r="Q114">
            <v>0</v>
          </cell>
          <cell r="R114">
            <v>0</v>
          </cell>
          <cell r="S114">
            <v>1211021.6503348032</v>
          </cell>
          <cell r="T114">
            <v>452557.93000000005</v>
          </cell>
          <cell r="U114">
            <v>2058429.0612255728</v>
          </cell>
          <cell r="V114">
            <v>15527.104883161823</v>
          </cell>
          <cell r="W114">
            <v>0</v>
          </cell>
          <cell r="X114">
            <v>2526514.0961087346</v>
          </cell>
          <cell r="Y114">
            <v>0</v>
          </cell>
          <cell r="Z114">
            <v>0</v>
          </cell>
          <cell r="AA114">
            <v>0</v>
          </cell>
          <cell r="AB114">
            <v>28166.653566254572</v>
          </cell>
          <cell r="AC114">
            <v>28166.653566254572</v>
          </cell>
          <cell r="AD114" t="str">
            <v>N/A</v>
          </cell>
          <cell r="AE114">
            <v>500445</v>
          </cell>
          <cell r="AF114">
            <v>500446</v>
          </cell>
          <cell r="AG114">
            <v>500446</v>
          </cell>
          <cell r="AH114">
            <v>500446</v>
          </cell>
          <cell r="AI114">
            <v>496564</v>
          </cell>
          <cell r="AJ114">
            <v>0</v>
          </cell>
          <cell r="AK114">
            <v>2498347</v>
          </cell>
          <cell r="AL114">
            <v>8830263</v>
          </cell>
          <cell r="AM114">
            <v>1211021.6503348032</v>
          </cell>
          <cell r="AN114">
            <v>-273319.93000000005</v>
          </cell>
          <cell r="AO114">
            <v>2045789.5125424801</v>
          </cell>
          <cell r="AP114">
            <v>0</v>
          </cell>
          <cell r="AQ114">
            <v>452557.93000000005</v>
          </cell>
          <cell r="AR114">
            <v>0</v>
          </cell>
          <cell r="AS114">
            <v>0</v>
          </cell>
          <cell r="AT114">
            <v>12266312.162877284</v>
          </cell>
          <cell r="AU114">
            <v>2.6633683280864024E-4</v>
          </cell>
          <cell r="AV114">
            <v>0</v>
          </cell>
          <cell r="AW114">
            <v>0</v>
          </cell>
          <cell r="AY114">
            <v>0</v>
          </cell>
          <cell r="AZ114">
            <v>0</v>
          </cell>
          <cell r="BA114">
            <v>0</v>
          </cell>
          <cell r="BB114">
            <v>0</v>
          </cell>
          <cell r="BC114">
            <v>0</v>
          </cell>
          <cell r="BD114">
            <v>0</v>
          </cell>
          <cell r="BE114">
            <v>0</v>
          </cell>
          <cell r="BF114">
            <v>0</v>
          </cell>
          <cell r="BG114">
            <v>0</v>
          </cell>
          <cell r="BH114">
            <v>0</v>
          </cell>
          <cell r="BJ114">
            <v>0</v>
          </cell>
          <cell r="BL114">
            <v>0</v>
          </cell>
          <cell r="BM114">
            <v>0</v>
          </cell>
          <cell r="BN114">
            <v>0</v>
          </cell>
          <cell r="BO114">
            <v>0</v>
          </cell>
          <cell r="BQ114">
            <v>0</v>
          </cell>
          <cell r="BR114">
            <v>0</v>
          </cell>
          <cell r="BS114">
            <v>0</v>
          </cell>
          <cell r="BT114">
            <v>0</v>
          </cell>
          <cell r="CB114">
            <v>0</v>
          </cell>
          <cell r="CC114">
            <v>0</v>
          </cell>
          <cell r="CD114">
            <v>0</v>
          </cell>
          <cell r="CE114">
            <v>0</v>
          </cell>
          <cell r="CF114">
            <v>0</v>
          </cell>
          <cell r="CI114">
            <v>0</v>
          </cell>
          <cell r="CJ114">
            <v>0</v>
          </cell>
          <cell r="CK114">
            <v>0</v>
          </cell>
          <cell r="CV114">
            <v>2.8196215099069024E-4</v>
          </cell>
          <cell r="DG114">
            <v>12266312</v>
          </cell>
          <cell r="DR114">
            <v>4742534.0500000007</v>
          </cell>
          <cell r="EC114">
            <v>2.586446796307134</v>
          </cell>
          <cell r="EN114">
            <v>2.4095909012463064E-2</v>
          </cell>
        </row>
        <row r="115">
          <cell r="B115">
            <v>32100</v>
          </cell>
          <cell r="C115" t="str">
            <v>Edenton-Chowan County Schools</v>
          </cell>
          <cell r="D115">
            <v>7.7965061302360617E-4</v>
          </cell>
          <cell r="E115">
            <v>1348977.3508846269</v>
          </cell>
          <cell r="F115">
            <v>1051828.5770204277</v>
          </cell>
          <cell r="G115">
            <v>-215686</v>
          </cell>
          <cell r="H115">
            <v>-376412.61451136443</v>
          </cell>
          <cell r="I115">
            <v>-15576.664203046881</v>
          </cell>
          <cell r="J115">
            <v>1138348.1604260514</v>
          </cell>
          <cell r="K115">
            <v>0</v>
          </cell>
          <cell r="L115">
            <v>-59810.702105195247</v>
          </cell>
          <cell r="M115">
            <v>10733.459081391607</v>
          </cell>
          <cell r="N115">
            <v>404.62307514699114</v>
          </cell>
          <cell r="O115">
            <v>-182.60197007625879</v>
          </cell>
          <cell r="P115">
            <v>0</v>
          </cell>
          <cell r="Q115">
            <v>0</v>
          </cell>
          <cell r="R115">
            <v>0</v>
          </cell>
          <cell r="S115">
            <v>2882623.5876979628</v>
          </cell>
          <cell r="T115">
            <v>12292.670000000042</v>
          </cell>
          <cell r="U115">
            <v>5691740.8021302568</v>
          </cell>
          <cell r="V115">
            <v>42933.83632556643</v>
          </cell>
          <cell r="W115">
            <v>0</v>
          </cell>
          <cell r="X115">
            <v>5746967.308455823</v>
          </cell>
          <cell r="Y115">
            <v>1090723</v>
          </cell>
          <cell r="Z115">
            <v>0</v>
          </cell>
          <cell r="AA115">
            <v>0</v>
          </cell>
          <cell r="AB115">
            <v>77883.321015234396</v>
          </cell>
          <cell r="AC115">
            <v>1168606.3210152343</v>
          </cell>
          <cell r="AD115" t="str">
            <v>N/A</v>
          </cell>
          <cell r="AE115">
            <v>917819</v>
          </cell>
          <cell r="AF115">
            <v>917818</v>
          </cell>
          <cell r="AG115">
            <v>917818</v>
          </cell>
          <cell r="AH115">
            <v>917818</v>
          </cell>
          <cell r="AI115">
            <v>907084</v>
          </cell>
          <cell r="AJ115">
            <v>0</v>
          </cell>
          <cell r="AK115">
            <v>4578357</v>
          </cell>
          <cell r="AL115">
            <v>27157789</v>
          </cell>
          <cell r="AM115">
            <v>2882623.5876979628</v>
          </cell>
          <cell r="AN115">
            <v>-701321.67</v>
          </cell>
          <cell r="AO115">
            <v>5656791.3174405899</v>
          </cell>
          <cell r="AP115">
            <v>0</v>
          </cell>
          <cell r="AQ115">
            <v>-1078430.33</v>
          </cell>
          <cell r="AR115">
            <v>0</v>
          </cell>
          <cell r="AS115">
            <v>0</v>
          </cell>
          <cell r="AT115">
            <v>33917451.905138552</v>
          </cell>
          <cell r="AU115">
            <v>8.1912845509370526E-4</v>
          </cell>
          <cell r="AV115">
            <v>0</v>
          </cell>
          <cell r="AW115">
            <v>0</v>
          </cell>
          <cell r="AY115">
            <v>0</v>
          </cell>
          <cell r="AZ115">
            <v>0</v>
          </cell>
          <cell r="BA115">
            <v>0</v>
          </cell>
          <cell r="BB115">
            <v>0</v>
          </cell>
          <cell r="BC115">
            <v>0</v>
          </cell>
          <cell r="BD115">
            <v>0</v>
          </cell>
          <cell r="BE115">
            <v>0</v>
          </cell>
          <cell r="BF115">
            <v>0</v>
          </cell>
          <cell r="BG115">
            <v>0</v>
          </cell>
          <cell r="BH115">
            <v>0</v>
          </cell>
          <cell r="BJ115">
            <v>0</v>
          </cell>
          <cell r="BL115">
            <v>0</v>
          </cell>
          <cell r="BM115">
            <v>0</v>
          </cell>
          <cell r="BN115">
            <v>0</v>
          </cell>
          <cell r="BO115">
            <v>0</v>
          </cell>
          <cell r="BQ115">
            <v>0</v>
          </cell>
          <cell r="BR115">
            <v>0</v>
          </cell>
          <cell r="BS115">
            <v>0</v>
          </cell>
          <cell r="BT115">
            <v>0</v>
          </cell>
          <cell r="CB115">
            <v>0</v>
          </cell>
          <cell r="CC115">
            <v>0</v>
          </cell>
          <cell r="CD115">
            <v>0</v>
          </cell>
          <cell r="CE115">
            <v>0</v>
          </cell>
          <cell r="CF115">
            <v>0</v>
          </cell>
          <cell r="CI115">
            <v>0</v>
          </cell>
          <cell r="CJ115">
            <v>0</v>
          </cell>
          <cell r="CK115">
            <v>0</v>
          </cell>
          <cell r="CV115">
            <v>7.7965061302360617E-4</v>
          </cell>
          <cell r="DG115">
            <v>33917452</v>
          </cell>
          <cell r="DR115">
            <v>12404863.179999989</v>
          </cell>
          <cell r="EC115">
            <v>2.7342060535326302</v>
          </cell>
          <cell r="EN115">
            <v>2.4095909012463064E-2</v>
          </cell>
        </row>
        <row r="116">
          <cell r="B116">
            <v>32200</v>
          </cell>
          <cell r="C116" t="str">
            <v>Clay County Schools</v>
          </cell>
          <cell r="D116">
            <v>4.7996602982330541E-4</v>
          </cell>
          <cell r="E116">
            <v>830453.14479352627</v>
          </cell>
          <cell r="F116">
            <v>647523.36204718135</v>
          </cell>
          <cell r="G116">
            <v>109985</v>
          </cell>
          <cell r="H116">
            <v>-231725.93613667783</v>
          </cell>
          <cell r="I116">
            <v>-9589.2564573675863</v>
          </cell>
          <cell r="J116">
            <v>700786.27270932728</v>
          </cell>
          <cell r="K116">
            <v>0</v>
          </cell>
          <cell r="L116">
            <v>-36820.474133976968</v>
          </cell>
          <cell r="M116">
            <v>6607.6979297013013</v>
          </cell>
          <cell r="N116">
            <v>249.09277015769905</v>
          </cell>
          <cell r="O116">
            <v>-112.41284384491637</v>
          </cell>
          <cell r="P116">
            <v>0</v>
          </cell>
          <cell r="Q116">
            <v>0</v>
          </cell>
          <cell r="R116">
            <v>0</v>
          </cell>
          <cell r="S116">
            <v>2017356.4906780266</v>
          </cell>
          <cell r="T116">
            <v>549922.92999999993</v>
          </cell>
          <cell r="U116">
            <v>3503931.3635466364</v>
          </cell>
          <cell r="V116">
            <v>26430.791718805205</v>
          </cell>
          <cell r="W116">
            <v>0</v>
          </cell>
          <cell r="X116">
            <v>4080285.0852654418</v>
          </cell>
          <cell r="Y116">
            <v>0</v>
          </cell>
          <cell r="Z116">
            <v>0</v>
          </cell>
          <cell r="AA116">
            <v>0</v>
          </cell>
          <cell r="AB116">
            <v>47946.282286837937</v>
          </cell>
          <cell r="AC116">
            <v>47946.282286837937</v>
          </cell>
          <cell r="AD116" t="str">
            <v>N/A</v>
          </cell>
          <cell r="AE116">
            <v>807790</v>
          </cell>
          <cell r="AF116">
            <v>807790</v>
          </cell>
          <cell r="AG116">
            <v>807790</v>
          </cell>
          <cell r="AH116">
            <v>807790</v>
          </cell>
          <cell r="AI116">
            <v>801182</v>
          </cell>
          <cell r="AJ116">
            <v>0</v>
          </cell>
          <cell r="AK116">
            <v>4032342</v>
          </cell>
          <cell r="AL116">
            <v>15253619</v>
          </cell>
          <cell r="AM116">
            <v>2017356.4906780266</v>
          </cell>
          <cell r="AN116">
            <v>-423160.93</v>
          </cell>
          <cell r="AO116">
            <v>3482415.8729786039</v>
          </cell>
          <cell r="AP116">
            <v>0</v>
          </cell>
          <cell r="AQ116">
            <v>549922.92999999993</v>
          </cell>
          <cell r="AR116">
            <v>0</v>
          </cell>
          <cell r="AS116">
            <v>0</v>
          </cell>
          <cell r="AT116">
            <v>20880153.363656633</v>
          </cell>
          <cell r="AU116">
            <v>4.6007697330434149E-4</v>
          </cell>
          <cell r="AV116">
            <v>0</v>
          </cell>
          <cell r="AW116">
            <v>0</v>
          </cell>
          <cell r="AY116">
            <v>0</v>
          </cell>
          <cell r="AZ116">
            <v>0</v>
          </cell>
          <cell r="BA116">
            <v>0</v>
          </cell>
          <cell r="BB116">
            <v>0</v>
          </cell>
          <cell r="BC116">
            <v>0</v>
          </cell>
          <cell r="BD116">
            <v>0</v>
          </cell>
          <cell r="BE116">
            <v>0</v>
          </cell>
          <cell r="BF116">
            <v>0</v>
          </cell>
          <cell r="BG116">
            <v>0</v>
          </cell>
          <cell r="BH116">
            <v>0</v>
          </cell>
          <cell r="BJ116">
            <v>0</v>
          </cell>
          <cell r="BL116">
            <v>0</v>
          </cell>
          <cell r="BM116">
            <v>0</v>
          </cell>
          <cell r="BN116">
            <v>0</v>
          </cell>
          <cell r="BO116">
            <v>0</v>
          </cell>
          <cell r="BQ116">
            <v>0</v>
          </cell>
          <cell r="BR116">
            <v>0</v>
          </cell>
          <cell r="BS116">
            <v>0</v>
          </cell>
          <cell r="BT116">
            <v>0</v>
          </cell>
          <cell r="CB116">
            <v>0</v>
          </cell>
          <cell r="CC116">
            <v>0</v>
          </cell>
          <cell r="CD116">
            <v>0</v>
          </cell>
          <cell r="CE116">
            <v>0</v>
          </cell>
          <cell r="CF116">
            <v>0</v>
          </cell>
          <cell r="CI116">
            <v>0</v>
          </cell>
          <cell r="CJ116">
            <v>0</v>
          </cell>
          <cell r="CK116">
            <v>0</v>
          </cell>
          <cell r="CV116">
            <v>4.7996602982330541E-4</v>
          </cell>
          <cell r="DG116">
            <v>20880154</v>
          </cell>
          <cell r="DR116">
            <v>7296762.5800000038</v>
          </cell>
          <cell r="EC116">
            <v>2.8615641212215497</v>
          </cell>
          <cell r="EN116">
            <v>2.4095909012463064E-2</v>
          </cell>
        </row>
        <row r="117">
          <cell r="B117">
            <v>32300</v>
          </cell>
          <cell r="C117" t="str">
            <v>Cleveland County Schools</v>
          </cell>
          <cell r="D117">
            <v>5.4555043298767552E-3</v>
          </cell>
          <cell r="E117">
            <v>9439294.5451758802</v>
          </cell>
          <cell r="F117">
            <v>7360034.4312809603</v>
          </cell>
          <cell r="G117">
            <v>-193350</v>
          </cell>
          <cell r="H117">
            <v>-2633898.5873724981</v>
          </cell>
          <cell r="I117">
            <v>-108995.69318004954</v>
          </cell>
          <cell r="J117">
            <v>7965444.0263019828</v>
          </cell>
          <cell r="K117">
            <v>0</v>
          </cell>
          <cell r="L117">
            <v>-418517.65246798034</v>
          </cell>
          <cell r="M117">
            <v>75105.991728777022</v>
          </cell>
          <cell r="N117">
            <v>2831.2976371194386</v>
          </cell>
          <cell r="O117">
            <v>-1277.7336691004348</v>
          </cell>
          <cell r="P117">
            <v>0</v>
          </cell>
          <cell r="Q117">
            <v>0</v>
          </cell>
          <cell r="R117">
            <v>0</v>
          </cell>
          <cell r="S117">
            <v>21486670.625435088</v>
          </cell>
          <cell r="T117">
            <v>0</v>
          </cell>
          <cell r="U117">
            <v>39827220.131509915</v>
          </cell>
          <cell r="V117">
            <v>300423.96691510809</v>
          </cell>
          <cell r="W117">
            <v>0</v>
          </cell>
          <cell r="X117">
            <v>40127644.098425023</v>
          </cell>
          <cell r="Y117">
            <v>966750.41999999993</v>
          </cell>
          <cell r="Z117">
            <v>0</v>
          </cell>
          <cell r="AA117">
            <v>0</v>
          </cell>
          <cell r="AB117">
            <v>544978.46590024768</v>
          </cell>
          <cell r="AC117">
            <v>1511728.8859002476</v>
          </cell>
          <cell r="AD117" t="str">
            <v>N/A</v>
          </cell>
          <cell r="AE117">
            <v>7738204</v>
          </cell>
          <cell r="AF117">
            <v>7738203</v>
          </cell>
          <cell r="AG117">
            <v>7738203</v>
          </cell>
          <cell r="AH117">
            <v>7738203</v>
          </cell>
          <cell r="AI117">
            <v>7663097</v>
          </cell>
          <cell r="AJ117">
            <v>0</v>
          </cell>
          <cell r="AK117">
            <v>38615910</v>
          </cell>
          <cell r="AL117">
            <v>181830555</v>
          </cell>
          <cell r="AM117">
            <v>21486670.625435088</v>
          </cell>
          <cell r="AN117">
            <v>-4600158.58</v>
          </cell>
          <cell r="AO117">
            <v>39582665.632524781</v>
          </cell>
          <cell r="AP117">
            <v>0</v>
          </cell>
          <cell r="AQ117">
            <v>-966750.41999999993</v>
          </cell>
          <cell r="AR117">
            <v>0</v>
          </cell>
          <cell r="AS117">
            <v>0</v>
          </cell>
          <cell r="AT117">
            <v>237332982.25795987</v>
          </cell>
          <cell r="AU117">
            <v>5.4843412859807497E-3</v>
          </cell>
          <cell r="AV117">
            <v>0</v>
          </cell>
          <cell r="AW117">
            <v>0</v>
          </cell>
          <cell r="AY117">
            <v>0</v>
          </cell>
          <cell r="AZ117">
            <v>0</v>
          </cell>
          <cell r="BA117">
            <v>0</v>
          </cell>
          <cell r="BB117">
            <v>0</v>
          </cell>
          <cell r="BC117">
            <v>0</v>
          </cell>
          <cell r="BD117">
            <v>0</v>
          </cell>
          <cell r="BE117">
            <v>0</v>
          </cell>
          <cell r="BF117">
            <v>0</v>
          </cell>
          <cell r="BG117">
            <v>0</v>
          </cell>
          <cell r="BH117">
            <v>0</v>
          </cell>
          <cell r="BJ117">
            <v>0</v>
          </cell>
          <cell r="BL117">
            <v>0</v>
          </cell>
          <cell r="BM117">
            <v>0</v>
          </cell>
          <cell r="BN117">
            <v>0</v>
          </cell>
          <cell r="BO117">
            <v>0</v>
          </cell>
          <cell r="BQ117">
            <v>0</v>
          </cell>
          <cell r="BR117">
            <v>0</v>
          </cell>
          <cell r="BS117">
            <v>0</v>
          </cell>
          <cell r="BT117">
            <v>0</v>
          </cell>
          <cell r="CB117">
            <v>0</v>
          </cell>
          <cell r="CC117">
            <v>0</v>
          </cell>
          <cell r="CD117">
            <v>0</v>
          </cell>
          <cell r="CE117">
            <v>0</v>
          </cell>
          <cell r="CF117">
            <v>0</v>
          </cell>
          <cell r="CI117">
            <v>0</v>
          </cell>
          <cell r="CJ117">
            <v>0</v>
          </cell>
          <cell r="CK117">
            <v>0</v>
          </cell>
          <cell r="CV117">
            <v>5.4555043298767552E-3</v>
          </cell>
          <cell r="DG117">
            <v>237332982</v>
          </cell>
          <cell r="DR117">
            <v>80257674.519999996</v>
          </cell>
          <cell r="EC117">
            <v>2.9571375375554552</v>
          </cell>
          <cell r="EN117">
            <v>2.4095909012463064E-2</v>
          </cell>
        </row>
        <row r="118">
          <cell r="B118">
            <v>32305</v>
          </cell>
          <cell r="C118" t="str">
            <v>Cleveland Technical College</v>
          </cell>
          <cell r="D118">
            <v>5.6059646284835048E-4</v>
          </cell>
          <cell r="E118">
            <v>969962.59444429225</v>
          </cell>
          <cell r="F118">
            <v>756302.07935539982</v>
          </cell>
          <cell r="G118">
            <v>-53300</v>
          </cell>
          <cell r="H118">
            <v>-270654.02982012596</v>
          </cell>
          <cell r="I118">
            <v>-11200.174423437807</v>
          </cell>
          <cell r="J118">
            <v>818512.73065753246</v>
          </cell>
          <cell r="K118">
            <v>0</v>
          </cell>
          <cell r="L118">
            <v>-43006.017670678899</v>
          </cell>
          <cell r="M118">
            <v>7717.7380414288909</v>
          </cell>
          <cell r="N118">
            <v>290.93835228903691</v>
          </cell>
          <cell r="O118">
            <v>-131.29729756371216</v>
          </cell>
          <cell r="P118">
            <v>0</v>
          </cell>
          <cell r="Q118">
            <v>0</v>
          </cell>
          <cell r="R118">
            <v>0</v>
          </cell>
          <cell r="S118">
            <v>2174494.5616391362</v>
          </cell>
          <cell r="T118">
            <v>57607.459999999963</v>
          </cell>
          <cell r="U118">
            <v>4092563.6532876627</v>
          </cell>
          <cell r="V118">
            <v>30870.952165715564</v>
          </cell>
          <cell r="W118">
            <v>0</v>
          </cell>
          <cell r="X118">
            <v>4181042.065453378</v>
          </cell>
          <cell r="Y118">
            <v>324103</v>
          </cell>
          <cell r="Z118">
            <v>0</v>
          </cell>
          <cell r="AA118">
            <v>0</v>
          </cell>
          <cell r="AB118">
            <v>56000.872117189036</v>
          </cell>
          <cell r="AC118">
            <v>380103.87211718905</v>
          </cell>
          <cell r="AD118" t="str">
            <v>N/A</v>
          </cell>
          <cell r="AE118">
            <v>761730</v>
          </cell>
          <cell r="AF118">
            <v>761731</v>
          </cell>
          <cell r="AG118">
            <v>761731</v>
          </cell>
          <cell r="AH118">
            <v>761731</v>
          </cell>
          <cell r="AI118">
            <v>754014</v>
          </cell>
          <cell r="AJ118">
            <v>0</v>
          </cell>
          <cell r="AK118">
            <v>3800937</v>
          </cell>
          <cell r="AL118">
            <v>18975216</v>
          </cell>
          <cell r="AM118">
            <v>2174494.5616391362</v>
          </cell>
          <cell r="AN118">
            <v>-562796.46</v>
          </cell>
          <cell r="AO118">
            <v>4067433.7333361893</v>
          </cell>
          <cell r="AP118">
            <v>0</v>
          </cell>
          <cell r="AQ118">
            <v>-266495.54000000004</v>
          </cell>
          <cell r="AR118">
            <v>0</v>
          </cell>
          <cell r="AS118">
            <v>0</v>
          </cell>
          <cell r="AT118">
            <v>24387852.294975325</v>
          </cell>
          <cell r="AU118">
            <v>5.7232713659562172E-4</v>
          </cell>
          <cell r="AV118">
            <v>0</v>
          </cell>
          <cell r="AW118">
            <v>0</v>
          </cell>
          <cell r="AY118">
            <v>0</v>
          </cell>
          <cell r="AZ118">
            <v>0</v>
          </cell>
          <cell r="BA118">
            <v>0</v>
          </cell>
          <cell r="BB118">
            <v>0</v>
          </cell>
          <cell r="BC118">
            <v>0</v>
          </cell>
          <cell r="BD118">
            <v>0</v>
          </cell>
          <cell r="BE118">
            <v>0</v>
          </cell>
          <cell r="BF118">
            <v>0</v>
          </cell>
          <cell r="BG118">
            <v>0</v>
          </cell>
          <cell r="BH118">
            <v>0</v>
          </cell>
          <cell r="BJ118">
            <v>0</v>
          </cell>
          <cell r="BL118">
            <v>0</v>
          </cell>
          <cell r="BM118">
            <v>0</v>
          </cell>
          <cell r="BN118">
            <v>0</v>
          </cell>
          <cell r="BO118">
            <v>0</v>
          </cell>
          <cell r="BQ118">
            <v>0</v>
          </cell>
          <cell r="BR118">
            <v>0</v>
          </cell>
          <cell r="BS118">
            <v>0</v>
          </cell>
          <cell r="BT118">
            <v>0</v>
          </cell>
          <cell r="CB118">
            <v>0</v>
          </cell>
          <cell r="CC118">
            <v>0</v>
          </cell>
          <cell r="CD118">
            <v>0</v>
          </cell>
          <cell r="CE118">
            <v>0</v>
          </cell>
          <cell r="CF118">
            <v>0</v>
          </cell>
          <cell r="CI118">
            <v>0</v>
          </cell>
          <cell r="CJ118">
            <v>0</v>
          </cell>
          <cell r="CK118">
            <v>0</v>
          </cell>
          <cell r="CV118">
            <v>5.6059646284835048E-4</v>
          </cell>
          <cell r="DG118">
            <v>24387852</v>
          </cell>
          <cell r="DR118">
            <v>9632273.0300000012</v>
          </cell>
          <cell r="EC118">
            <v>2.5318896094455909</v>
          </cell>
          <cell r="EN118">
            <v>2.4095909012463064E-2</v>
          </cell>
        </row>
        <row r="119">
          <cell r="B119">
            <v>32400</v>
          </cell>
          <cell r="C119" t="str">
            <v>Columbus County Schools</v>
          </cell>
          <cell r="D119">
            <v>1.9323558965699554E-3</v>
          </cell>
          <cell r="E119">
            <v>3343426.2665580702</v>
          </cell>
          <cell r="F119">
            <v>2606946.1359157152</v>
          </cell>
          <cell r="G119">
            <v>127379</v>
          </cell>
          <cell r="H119">
            <v>-932934.73133243795</v>
          </cell>
          <cell r="I119">
            <v>-38606.599441917497</v>
          </cell>
          <cell r="J119">
            <v>2821384.019205844</v>
          </cell>
          <cell r="K119">
            <v>0</v>
          </cell>
          <cell r="L119">
            <v>-148240.20011058942</v>
          </cell>
          <cell r="M119">
            <v>26602.766162246859</v>
          </cell>
          <cell r="N119">
            <v>1002.8540632018754</v>
          </cell>
          <cell r="O119">
            <v>-452.57707453564927</v>
          </cell>
          <cell r="P119">
            <v>0</v>
          </cell>
          <cell r="Q119">
            <v>0</v>
          </cell>
          <cell r="R119">
            <v>0</v>
          </cell>
          <cell r="S119">
            <v>7806506.9339455971</v>
          </cell>
          <cell r="T119">
            <v>636893.70000000019</v>
          </cell>
          <cell r="U119">
            <v>14106920.09602922</v>
          </cell>
          <cell r="V119">
            <v>106411.06464898743</v>
          </cell>
          <cell r="W119">
            <v>0</v>
          </cell>
          <cell r="X119">
            <v>14850224.860678209</v>
          </cell>
          <cell r="Y119">
            <v>0</v>
          </cell>
          <cell r="Z119">
            <v>0</v>
          </cell>
          <cell r="AA119">
            <v>0</v>
          </cell>
          <cell r="AB119">
            <v>193032.99720958745</v>
          </cell>
          <cell r="AC119">
            <v>193032.99720958745</v>
          </cell>
          <cell r="AD119" t="str">
            <v>N/A</v>
          </cell>
          <cell r="AE119">
            <v>2936758</v>
          </cell>
          <cell r="AF119">
            <v>2936759</v>
          </cell>
          <cell r="AG119">
            <v>2936759</v>
          </cell>
          <cell r="AH119">
            <v>2936759</v>
          </cell>
          <cell r="AI119">
            <v>2910156</v>
          </cell>
          <cell r="AJ119">
            <v>0</v>
          </cell>
          <cell r="AK119">
            <v>14657191</v>
          </cell>
          <cell r="AL119">
            <v>63403607</v>
          </cell>
          <cell r="AM119">
            <v>7806506.9339455971</v>
          </cell>
          <cell r="AN119">
            <v>-1803256.7000000002</v>
          </cell>
          <cell r="AO119">
            <v>14020298.16346862</v>
          </cell>
          <cell r="AP119">
            <v>0</v>
          </cell>
          <cell r="AQ119">
            <v>636893.70000000019</v>
          </cell>
          <cell r="AR119">
            <v>0</v>
          </cell>
          <cell r="AS119">
            <v>0</v>
          </cell>
          <cell r="AT119">
            <v>84064049.09741421</v>
          </cell>
          <cell r="AU119">
            <v>1.9123684743540695E-3</v>
          </cell>
          <cell r="AV119">
            <v>0</v>
          </cell>
          <cell r="AW119">
            <v>0</v>
          </cell>
          <cell r="AY119">
            <v>0</v>
          </cell>
          <cell r="AZ119">
            <v>0</v>
          </cell>
          <cell r="BA119">
            <v>0</v>
          </cell>
          <cell r="BB119">
            <v>0</v>
          </cell>
          <cell r="BC119">
            <v>0</v>
          </cell>
          <cell r="BD119">
            <v>0</v>
          </cell>
          <cell r="BE119">
            <v>0</v>
          </cell>
          <cell r="BF119">
            <v>0</v>
          </cell>
          <cell r="BG119">
            <v>0</v>
          </cell>
          <cell r="BH119">
            <v>0</v>
          </cell>
          <cell r="BJ119">
            <v>0</v>
          </cell>
          <cell r="BL119">
            <v>0</v>
          </cell>
          <cell r="BM119">
            <v>0</v>
          </cell>
          <cell r="BN119">
            <v>0</v>
          </cell>
          <cell r="BO119">
            <v>0</v>
          </cell>
          <cell r="BQ119">
            <v>0</v>
          </cell>
          <cell r="BR119">
            <v>0</v>
          </cell>
          <cell r="BS119">
            <v>0</v>
          </cell>
          <cell r="BT119">
            <v>0</v>
          </cell>
          <cell r="CB119">
            <v>0</v>
          </cell>
          <cell r="CC119">
            <v>0</v>
          </cell>
          <cell r="CD119">
            <v>0</v>
          </cell>
          <cell r="CE119">
            <v>0</v>
          </cell>
          <cell r="CF119">
            <v>0</v>
          </cell>
          <cell r="CI119">
            <v>0</v>
          </cell>
          <cell r="CJ119">
            <v>0</v>
          </cell>
          <cell r="CK119">
            <v>0</v>
          </cell>
          <cell r="CV119">
            <v>1.9323558965699554E-3</v>
          </cell>
          <cell r="DG119">
            <v>84064050</v>
          </cell>
          <cell r="DR119">
            <v>31292810.310000047</v>
          </cell>
          <cell r="EC119">
            <v>2.6863694620976939</v>
          </cell>
          <cell r="EN119">
            <v>2.4095909012463064E-2</v>
          </cell>
        </row>
        <row r="120">
          <cell r="B120">
            <v>32405</v>
          </cell>
          <cell r="C120" t="str">
            <v>Southeastern Community College</v>
          </cell>
          <cell r="D120">
            <v>4.8297413324923321E-4</v>
          </cell>
          <cell r="E120">
            <v>835657.86511684908</v>
          </cell>
          <cell r="F120">
            <v>651581.60184481763</v>
          </cell>
          <cell r="G120">
            <v>-202811</v>
          </cell>
          <cell r="H120">
            <v>-233178.23804776452</v>
          </cell>
          <cell r="I120">
            <v>-9649.3554506486889</v>
          </cell>
          <cell r="J120">
            <v>705178.32851493533</v>
          </cell>
          <cell r="K120">
            <v>0</v>
          </cell>
          <cell r="L120">
            <v>-37051.240037196156</v>
          </cell>
          <cell r="M120">
            <v>6649.110524645047</v>
          </cell>
          <cell r="N120">
            <v>250.65391567368704</v>
          </cell>
          <cell r="O120">
            <v>-113.11737174830292</v>
          </cell>
          <cell r="P120">
            <v>0</v>
          </cell>
          <cell r="Q120">
            <v>0</v>
          </cell>
          <cell r="R120">
            <v>0</v>
          </cell>
          <cell r="S120">
            <v>1716514.6090095635</v>
          </cell>
          <cell r="T120">
            <v>52597.27999999997</v>
          </cell>
          <cell r="U120">
            <v>3525891.6425746768</v>
          </cell>
          <cell r="V120">
            <v>26596.442098580188</v>
          </cell>
          <cell r="W120">
            <v>0</v>
          </cell>
          <cell r="X120">
            <v>3605085.3646732569</v>
          </cell>
          <cell r="Y120">
            <v>1066649</v>
          </cell>
          <cell r="Z120">
            <v>0</v>
          </cell>
          <cell r="AA120">
            <v>0</v>
          </cell>
          <cell r="AB120">
            <v>48246.777253243439</v>
          </cell>
          <cell r="AC120">
            <v>1114895.7772532434</v>
          </cell>
          <cell r="AD120" t="str">
            <v>N/A</v>
          </cell>
          <cell r="AE120">
            <v>499367</v>
          </cell>
          <cell r="AF120">
            <v>499368</v>
          </cell>
          <cell r="AG120">
            <v>499368</v>
          </cell>
          <cell r="AH120">
            <v>499368</v>
          </cell>
          <cell r="AI120">
            <v>492719</v>
          </cell>
          <cell r="AJ120">
            <v>0</v>
          </cell>
          <cell r="AK120">
            <v>2490190</v>
          </cell>
          <cell r="AL120">
            <v>17292742</v>
          </cell>
          <cell r="AM120">
            <v>1716514.6090095635</v>
          </cell>
          <cell r="AN120">
            <v>-488429.27999999997</v>
          </cell>
          <cell r="AO120">
            <v>3504241.3074200135</v>
          </cell>
          <cell r="AP120">
            <v>0</v>
          </cell>
          <cell r="AQ120">
            <v>-1014051.72</v>
          </cell>
          <cell r="AR120">
            <v>0</v>
          </cell>
          <cell r="AS120">
            <v>0</v>
          </cell>
          <cell r="AT120">
            <v>21011016.916429579</v>
          </cell>
          <cell r="AU120">
            <v>5.2158064660007709E-4</v>
          </cell>
          <cell r="AV120">
            <v>0</v>
          </cell>
          <cell r="AW120">
            <v>0</v>
          </cell>
          <cell r="AY120">
            <v>0</v>
          </cell>
          <cell r="AZ120">
            <v>0</v>
          </cell>
          <cell r="BA120">
            <v>0</v>
          </cell>
          <cell r="BB120">
            <v>0</v>
          </cell>
          <cell r="BC120">
            <v>0</v>
          </cell>
          <cell r="BD120">
            <v>0</v>
          </cell>
          <cell r="BE120">
            <v>0</v>
          </cell>
          <cell r="BF120">
            <v>0</v>
          </cell>
          <cell r="BG120">
            <v>0</v>
          </cell>
          <cell r="BH120">
            <v>0</v>
          </cell>
          <cell r="BJ120">
            <v>0</v>
          </cell>
          <cell r="BL120">
            <v>0</v>
          </cell>
          <cell r="BM120">
            <v>0</v>
          </cell>
          <cell r="BN120">
            <v>0</v>
          </cell>
          <cell r="BO120">
            <v>0</v>
          </cell>
          <cell r="BQ120">
            <v>0</v>
          </cell>
          <cell r="BR120">
            <v>0</v>
          </cell>
          <cell r="BS120">
            <v>0</v>
          </cell>
          <cell r="BT120">
            <v>0</v>
          </cell>
          <cell r="CB120">
            <v>0</v>
          </cell>
          <cell r="CC120">
            <v>0</v>
          </cell>
          <cell r="CD120">
            <v>0</v>
          </cell>
          <cell r="CE120">
            <v>0</v>
          </cell>
          <cell r="CF120">
            <v>0</v>
          </cell>
          <cell r="CI120">
            <v>0</v>
          </cell>
          <cell r="CJ120">
            <v>0</v>
          </cell>
          <cell r="CK120">
            <v>0</v>
          </cell>
          <cell r="CV120">
            <v>4.8297413324923321E-4</v>
          </cell>
          <cell r="DG120">
            <v>21011016</v>
          </cell>
          <cell r="DR120">
            <v>8446599.3999999985</v>
          </cell>
          <cell r="EC120">
            <v>2.4875118381960917</v>
          </cell>
          <cell r="EN120">
            <v>2.4095909012463064E-2</v>
          </cell>
        </row>
        <row r="121">
          <cell r="B121">
            <v>32410</v>
          </cell>
          <cell r="C121" t="str">
            <v>Whiteville City Schools</v>
          </cell>
          <cell r="D121">
            <v>7.6961629253301256E-4</v>
          </cell>
          <cell r="E121">
            <v>1331615.6367434254</v>
          </cell>
          <cell r="F121">
            <v>1038291.250342704</v>
          </cell>
          <cell r="G121">
            <v>-125748</v>
          </cell>
          <cell r="H121">
            <v>-371568.07934700232</v>
          </cell>
          <cell r="I121">
            <v>-15376.188197286341</v>
          </cell>
          <cell r="J121">
            <v>1123697.3026177131</v>
          </cell>
          <cell r="K121">
            <v>0</v>
          </cell>
          <cell r="L121">
            <v>-59040.921714253927</v>
          </cell>
          <cell r="M121">
            <v>10595.316474182377</v>
          </cell>
          <cell r="N121">
            <v>399.41546349878286</v>
          </cell>
          <cell r="O121">
            <v>-180.25183187415686</v>
          </cell>
          <cell r="P121">
            <v>0</v>
          </cell>
          <cell r="Q121">
            <v>0</v>
          </cell>
          <cell r="R121">
            <v>0</v>
          </cell>
          <cell r="S121">
            <v>2932685.4805511069</v>
          </cell>
          <cell r="T121">
            <v>38754.969999999972</v>
          </cell>
          <cell r="U121">
            <v>5618486.5130885653</v>
          </cell>
          <cell r="V121">
            <v>42381.265896729506</v>
          </cell>
          <cell r="W121">
            <v>0</v>
          </cell>
          <cell r="X121">
            <v>5699622.7489852943</v>
          </cell>
          <cell r="Y121">
            <v>667493</v>
          </cell>
          <cell r="Z121">
            <v>0</v>
          </cell>
          <cell r="AA121">
            <v>0</v>
          </cell>
          <cell r="AB121">
            <v>76880.940986431699</v>
          </cell>
          <cell r="AC121">
            <v>744373.94098643167</v>
          </cell>
          <cell r="AD121" t="str">
            <v>N/A</v>
          </cell>
          <cell r="AE121">
            <v>993168</v>
          </cell>
          <cell r="AF121">
            <v>993168</v>
          </cell>
          <cell r="AG121">
            <v>993168</v>
          </cell>
          <cell r="AH121">
            <v>993168</v>
          </cell>
          <cell r="AI121">
            <v>982573</v>
          </cell>
          <cell r="AJ121">
            <v>0</v>
          </cell>
          <cell r="AK121">
            <v>4955245</v>
          </cell>
          <cell r="AL121">
            <v>26317230</v>
          </cell>
          <cell r="AM121">
            <v>2932685.4805511069</v>
          </cell>
          <cell r="AN121">
            <v>-724239.97</v>
          </cell>
          <cell r="AO121">
            <v>5583986.8379988633</v>
          </cell>
          <cell r="AP121">
            <v>0</v>
          </cell>
          <cell r="AQ121">
            <v>-628738.03</v>
          </cell>
          <cell r="AR121">
            <v>0</v>
          </cell>
          <cell r="AS121">
            <v>0</v>
          </cell>
          <cell r="AT121">
            <v>33480924.318549976</v>
          </cell>
          <cell r="AU121">
            <v>7.9377567437313972E-4</v>
          </cell>
          <cell r="AV121">
            <v>0</v>
          </cell>
          <cell r="AW121">
            <v>0</v>
          </cell>
          <cell r="AY121">
            <v>0</v>
          </cell>
          <cell r="AZ121">
            <v>0</v>
          </cell>
          <cell r="BA121">
            <v>0</v>
          </cell>
          <cell r="BB121">
            <v>0</v>
          </cell>
          <cell r="BC121">
            <v>0</v>
          </cell>
          <cell r="BD121">
            <v>0</v>
          </cell>
          <cell r="BE121">
            <v>0</v>
          </cell>
          <cell r="BF121">
            <v>0</v>
          </cell>
          <cell r="BG121">
            <v>0</v>
          </cell>
          <cell r="BH121">
            <v>0</v>
          </cell>
          <cell r="BJ121">
            <v>0</v>
          </cell>
          <cell r="BL121">
            <v>0</v>
          </cell>
          <cell r="BM121">
            <v>0</v>
          </cell>
          <cell r="BN121">
            <v>0</v>
          </cell>
          <cell r="BO121">
            <v>0</v>
          </cell>
          <cell r="BQ121">
            <v>0</v>
          </cell>
          <cell r="BR121">
            <v>0</v>
          </cell>
          <cell r="BS121">
            <v>0</v>
          </cell>
          <cell r="BT121">
            <v>0</v>
          </cell>
          <cell r="CB121">
            <v>0</v>
          </cell>
          <cell r="CC121">
            <v>0</v>
          </cell>
          <cell r="CD121">
            <v>0</v>
          </cell>
          <cell r="CE121">
            <v>0</v>
          </cell>
          <cell r="CF121">
            <v>0</v>
          </cell>
          <cell r="CI121">
            <v>0</v>
          </cell>
          <cell r="CJ121">
            <v>0</v>
          </cell>
          <cell r="CK121">
            <v>0</v>
          </cell>
          <cell r="CV121">
            <v>7.6961629253301256E-4</v>
          </cell>
          <cell r="DG121">
            <v>33480925</v>
          </cell>
          <cell r="DR121">
            <v>12612983.220000003</v>
          </cell>
          <cell r="EC121">
            <v>2.6544810546414088</v>
          </cell>
          <cell r="EN121">
            <v>2.4095909012463064E-2</v>
          </cell>
        </row>
        <row r="122">
          <cell r="B122">
            <v>32500</v>
          </cell>
          <cell r="C122" t="str">
            <v>New Bern/Craven County Board Of Education</v>
          </cell>
          <cell r="D122">
            <v>4.4128118097172247E-3</v>
          </cell>
          <cell r="E122">
            <v>7635193.3617276587</v>
          </cell>
          <cell r="F122">
            <v>5953335.3645080393</v>
          </cell>
          <cell r="G122">
            <v>203123</v>
          </cell>
          <cell r="H122">
            <v>-2130490.2515250039</v>
          </cell>
          <cell r="I122">
            <v>-88163.706412841129</v>
          </cell>
          <cell r="J122">
            <v>6443035.0236200765</v>
          </cell>
          <cell r="K122">
            <v>0</v>
          </cell>
          <cell r="L122">
            <v>-338527.75613644405</v>
          </cell>
          <cell r="M122">
            <v>60751.231644381944</v>
          </cell>
          <cell r="N122">
            <v>2290.1610730070452</v>
          </cell>
          <cell r="O122">
            <v>-1033.5246539538712</v>
          </cell>
          <cell r="P122">
            <v>0</v>
          </cell>
          <cell r="Q122">
            <v>0</v>
          </cell>
          <cell r="R122">
            <v>0</v>
          </cell>
          <cell r="S122">
            <v>17739512.903844923</v>
          </cell>
          <cell r="T122">
            <v>1038383</v>
          </cell>
          <cell r="U122">
            <v>32215175.118100382</v>
          </cell>
          <cell r="V122">
            <v>243004.92657752777</v>
          </cell>
          <cell r="W122">
            <v>0</v>
          </cell>
          <cell r="X122">
            <v>33496563.044677909</v>
          </cell>
          <cell r="Y122">
            <v>22772.470000000205</v>
          </cell>
          <cell r="Z122">
            <v>0</v>
          </cell>
          <cell r="AA122">
            <v>0</v>
          </cell>
          <cell r="AB122">
            <v>440818.53206420562</v>
          </cell>
          <cell r="AC122">
            <v>463591.00206420582</v>
          </cell>
          <cell r="AD122" t="str">
            <v>N/A</v>
          </cell>
          <cell r="AE122">
            <v>6618746</v>
          </cell>
          <cell r="AF122">
            <v>6618745</v>
          </cell>
          <cell r="AG122">
            <v>6618745</v>
          </cell>
          <cell r="AH122">
            <v>6618745</v>
          </cell>
          <cell r="AI122">
            <v>6557993</v>
          </cell>
          <cell r="AJ122">
            <v>0</v>
          </cell>
          <cell r="AK122">
            <v>33032974</v>
          </cell>
          <cell r="AL122">
            <v>145058479</v>
          </cell>
          <cell r="AM122">
            <v>17739512.903844923</v>
          </cell>
          <cell r="AN122">
            <v>-3858650.53</v>
          </cell>
          <cell r="AO122">
            <v>32017361.51261371</v>
          </cell>
          <cell r="AP122">
            <v>0</v>
          </cell>
          <cell r="AQ122">
            <v>1015610.5299999998</v>
          </cell>
          <cell r="AR122">
            <v>0</v>
          </cell>
          <cell r="AS122">
            <v>0</v>
          </cell>
          <cell r="AT122">
            <v>191972313.41645864</v>
          </cell>
          <cell r="AU122">
            <v>4.3752283820829383E-3</v>
          </cell>
          <cell r="AV122">
            <v>0</v>
          </cell>
          <cell r="AW122">
            <v>0</v>
          </cell>
          <cell r="AY122">
            <v>0</v>
          </cell>
          <cell r="AZ122">
            <v>0</v>
          </cell>
          <cell r="BA122">
            <v>0</v>
          </cell>
          <cell r="BB122">
            <v>0</v>
          </cell>
          <cell r="BC122">
            <v>0</v>
          </cell>
          <cell r="BD122">
            <v>0</v>
          </cell>
          <cell r="BE122">
            <v>0</v>
          </cell>
          <cell r="BF122">
            <v>0</v>
          </cell>
          <cell r="BG122">
            <v>0</v>
          </cell>
          <cell r="BH122">
            <v>0</v>
          </cell>
          <cell r="BJ122">
            <v>0</v>
          </cell>
          <cell r="BL122">
            <v>0</v>
          </cell>
          <cell r="BM122">
            <v>0</v>
          </cell>
          <cell r="BN122">
            <v>0</v>
          </cell>
          <cell r="BO122">
            <v>0</v>
          </cell>
          <cell r="BQ122">
            <v>0</v>
          </cell>
          <cell r="BR122">
            <v>0</v>
          </cell>
          <cell r="BS122">
            <v>0</v>
          </cell>
          <cell r="BT122">
            <v>0</v>
          </cell>
          <cell r="CB122">
            <v>0</v>
          </cell>
          <cell r="CC122">
            <v>0</v>
          </cell>
          <cell r="CD122">
            <v>0</v>
          </cell>
          <cell r="CE122">
            <v>0</v>
          </cell>
          <cell r="CF122">
            <v>0</v>
          </cell>
          <cell r="CI122">
            <v>0</v>
          </cell>
          <cell r="CJ122">
            <v>0</v>
          </cell>
          <cell r="CK122">
            <v>0</v>
          </cell>
          <cell r="CV122">
            <v>4.4128118097172247E-3</v>
          </cell>
          <cell r="DG122">
            <v>191972313</v>
          </cell>
          <cell r="DR122">
            <v>66814500.440000139</v>
          </cell>
          <cell r="EC122">
            <v>2.8732133254875176</v>
          </cell>
          <cell r="EN122">
            <v>2.4095909012463064E-2</v>
          </cell>
        </row>
        <row r="123">
          <cell r="B123">
            <v>32505</v>
          </cell>
          <cell r="C123" t="str">
            <v>Craven Community College</v>
          </cell>
          <cell r="D123">
            <v>6.4352270126326599E-4</v>
          </cell>
          <cell r="E123">
            <v>1113444.322730181</v>
          </cell>
          <cell r="F123">
            <v>868178.07341297949</v>
          </cell>
          <cell r="G123">
            <v>-29195</v>
          </cell>
          <cell r="H123">
            <v>-310690.53039093479</v>
          </cell>
          <cell r="I123">
            <v>-12856.96035784691</v>
          </cell>
          <cell r="J123">
            <v>939591.23604673182</v>
          </cell>
          <cell r="K123">
            <v>0</v>
          </cell>
          <cell r="L123">
            <v>-49367.683344619356</v>
          </cell>
          <cell r="M123">
            <v>8859.3845327313629</v>
          </cell>
          <cell r="N123">
            <v>333.97541150160976</v>
          </cell>
          <cell r="O123">
            <v>-150.71945186286953</v>
          </cell>
          <cell r="P123">
            <v>0</v>
          </cell>
          <cell r="Q123">
            <v>0</v>
          </cell>
          <cell r="R123">
            <v>0</v>
          </cell>
          <cell r="S123">
            <v>2528146.0985888615</v>
          </cell>
          <cell r="T123">
            <v>6751.8899999998976</v>
          </cell>
          <cell r="U123">
            <v>4697956.1802336592</v>
          </cell>
          <cell r="V123">
            <v>35437.538130925452</v>
          </cell>
          <cell r="W123">
            <v>0</v>
          </cell>
          <cell r="X123">
            <v>4740145.6083645839</v>
          </cell>
          <cell r="Y123">
            <v>152725</v>
          </cell>
          <cell r="Z123">
            <v>0</v>
          </cell>
          <cell r="AA123">
            <v>0</v>
          </cell>
          <cell r="AB123">
            <v>64284.801789234552</v>
          </cell>
          <cell r="AC123">
            <v>217009.80178923457</v>
          </cell>
          <cell r="AD123" t="str">
            <v>N/A</v>
          </cell>
          <cell r="AE123">
            <v>906399</v>
          </cell>
          <cell r="AF123">
            <v>906399</v>
          </cell>
          <cell r="AG123">
            <v>906399</v>
          </cell>
          <cell r="AH123">
            <v>906399</v>
          </cell>
          <cell r="AI123">
            <v>897539</v>
          </cell>
          <cell r="AJ123">
            <v>0</v>
          </cell>
          <cell r="AK123">
            <v>4523135</v>
          </cell>
          <cell r="AL123">
            <v>21518939</v>
          </cell>
          <cell r="AM123">
            <v>2528146.0985888615</v>
          </cell>
          <cell r="AN123">
            <v>-574795.8899999999</v>
          </cell>
          <cell r="AO123">
            <v>4669108.9165753499</v>
          </cell>
          <cell r="AP123">
            <v>0</v>
          </cell>
          <cell r="AQ123">
            <v>-145973.1100000001</v>
          </cell>
          <cell r="AR123">
            <v>0</v>
          </cell>
          <cell r="AS123">
            <v>0</v>
          </cell>
          <cell r="AT123">
            <v>27995425.015164211</v>
          </cell>
          <cell r="AU123">
            <v>6.4905044886177563E-4</v>
          </cell>
          <cell r="AV123">
            <v>0</v>
          </cell>
          <cell r="AW123">
            <v>0</v>
          </cell>
          <cell r="AY123">
            <v>0</v>
          </cell>
          <cell r="AZ123">
            <v>0</v>
          </cell>
          <cell r="BA123">
            <v>0</v>
          </cell>
          <cell r="BB123">
            <v>0</v>
          </cell>
          <cell r="BC123">
            <v>0</v>
          </cell>
          <cell r="BD123">
            <v>0</v>
          </cell>
          <cell r="BE123">
            <v>0</v>
          </cell>
          <cell r="BF123">
            <v>0</v>
          </cell>
          <cell r="BG123">
            <v>0</v>
          </cell>
          <cell r="BH123">
            <v>0</v>
          </cell>
          <cell r="BJ123">
            <v>0</v>
          </cell>
          <cell r="BL123">
            <v>0</v>
          </cell>
          <cell r="BM123">
            <v>0</v>
          </cell>
          <cell r="BN123">
            <v>0</v>
          </cell>
          <cell r="BO123">
            <v>0</v>
          </cell>
          <cell r="BQ123">
            <v>0</v>
          </cell>
          <cell r="BR123">
            <v>0</v>
          </cell>
          <cell r="BS123">
            <v>0</v>
          </cell>
          <cell r="BT123">
            <v>0</v>
          </cell>
          <cell r="CB123">
            <v>0</v>
          </cell>
          <cell r="CC123">
            <v>0</v>
          </cell>
          <cell r="CD123">
            <v>0</v>
          </cell>
          <cell r="CE123">
            <v>0</v>
          </cell>
          <cell r="CF123">
            <v>0</v>
          </cell>
          <cell r="CI123">
            <v>0</v>
          </cell>
          <cell r="CJ123">
            <v>0</v>
          </cell>
          <cell r="CK123">
            <v>0</v>
          </cell>
          <cell r="CV123">
            <v>6.4352270126326599E-4</v>
          </cell>
          <cell r="DG123">
            <v>27995425</v>
          </cell>
          <cell r="DR123">
            <v>10117872.079999996</v>
          </cell>
          <cell r="EC123">
            <v>2.7669281424637275</v>
          </cell>
          <cell r="EN123">
            <v>2.4095909012463064E-2</v>
          </cell>
        </row>
        <row r="124">
          <cell r="B124">
            <v>32600</v>
          </cell>
          <cell r="C124" t="str">
            <v>Cumberland County Schools</v>
          </cell>
          <cell r="D124">
            <v>1.5847388067665232E-2</v>
          </cell>
          <cell r="E124">
            <v>27419676.476689201</v>
          </cell>
          <cell r="F124">
            <v>21379750.573220074</v>
          </cell>
          <cell r="G124">
            <v>-3646100</v>
          </cell>
          <cell r="H124">
            <v>-7651064.048538697</v>
          </cell>
          <cell r="I124">
            <v>-316615.46634084312</v>
          </cell>
          <cell r="J124">
            <v>23138370.897219144</v>
          </cell>
          <cell r="K124">
            <v>0</v>
          </cell>
          <cell r="L124">
            <v>-1215728.418636993</v>
          </cell>
          <cell r="M124">
            <v>218171.17633186316</v>
          </cell>
          <cell r="N124">
            <v>8224.4774593569018</v>
          </cell>
          <cell r="O124">
            <v>-3711.6167593278738</v>
          </cell>
          <cell r="P124">
            <v>0</v>
          </cell>
          <cell r="Q124">
            <v>0</v>
          </cell>
          <cell r="R124">
            <v>0</v>
          </cell>
          <cell r="S124">
            <v>59330974.050643779</v>
          </cell>
          <cell r="T124">
            <v>0</v>
          </cell>
          <cell r="U124">
            <v>115691854.48609573</v>
          </cell>
          <cell r="V124">
            <v>872684.70532745263</v>
          </cell>
          <cell r="W124">
            <v>0</v>
          </cell>
          <cell r="X124">
            <v>116564539.19142318</v>
          </cell>
          <cell r="Y124">
            <v>18230496.579999998</v>
          </cell>
          <cell r="Z124">
            <v>0</v>
          </cell>
          <cell r="AA124">
            <v>0</v>
          </cell>
          <cell r="AB124">
            <v>1583077.3317042156</v>
          </cell>
          <cell r="AC124">
            <v>19813573.911704212</v>
          </cell>
          <cell r="AD124" t="str">
            <v>N/A</v>
          </cell>
          <cell r="AE124">
            <v>19393827</v>
          </cell>
          <cell r="AF124">
            <v>19393828</v>
          </cell>
          <cell r="AG124">
            <v>19393828</v>
          </cell>
          <cell r="AH124">
            <v>19393828</v>
          </cell>
          <cell r="AI124">
            <v>19175656</v>
          </cell>
          <cell r="AJ124">
            <v>0</v>
          </cell>
          <cell r="AK124">
            <v>96750967</v>
          </cell>
          <cell r="AL124">
            <v>546859441</v>
          </cell>
          <cell r="AM124">
            <v>59330974.050643779</v>
          </cell>
          <cell r="AN124">
            <v>-13526134.420000002</v>
          </cell>
          <cell r="AO124">
            <v>114981461.85971896</v>
          </cell>
          <cell r="AP124">
            <v>0</v>
          </cell>
          <cell r="AQ124">
            <v>-18230496.579999998</v>
          </cell>
          <cell r="AR124">
            <v>0</v>
          </cell>
          <cell r="AS124">
            <v>0</v>
          </cell>
          <cell r="AT124">
            <v>689415245.91036272</v>
          </cell>
          <cell r="AU124">
            <v>1.6494278452513444E-2</v>
          </cell>
          <cell r="AV124">
            <v>0</v>
          </cell>
          <cell r="AW124">
            <v>0</v>
          </cell>
          <cell r="AY124">
            <v>0</v>
          </cell>
          <cell r="AZ124">
            <v>0</v>
          </cell>
          <cell r="BA124">
            <v>0</v>
          </cell>
          <cell r="BB124">
            <v>0</v>
          </cell>
          <cell r="BC124">
            <v>0</v>
          </cell>
          <cell r="BD124">
            <v>0</v>
          </cell>
          <cell r="BE124">
            <v>0</v>
          </cell>
          <cell r="BF124">
            <v>0</v>
          </cell>
          <cell r="BG124">
            <v>0</v>
          </cell>
          <cell r="BH124">
            <v>0</v>
          </cell>
          <cell r="BJ124">
            <v>0</v>
          </cell>
          <cell r="BL124">
            <v>0</v>
          </cell>
          <cell r="BM124">
            <v>0</v>
          </cell>
          <cell r="BN124">
            <v>0</v>
          </cell>
          <cell r="BO124">
            <v>0</v>
          </cell>
          <cell r="BQ124">
            <v>0</v>
          </cell>
          <cell r="BR124">
            <v>0</v>
          </cell>
          <cell r="BS124">
            <v>0</v>
          </cell>
          <cell r="BT124">
            <v>0</v>
          </cell>
          <cell r="CB124">
            <v>0</v>
          </cell>
          <cell r="CC124">
            <v>0</v>
          </cell>
          <cell r="CD124">
            <v>0</v>
          </cell>
          <cell r="CE124">
            <v>0</v>
          </cell>
          <cell r="CF124">
            <v>0</v>
          </cell>
          <cell r="CI124">
            <v>0</v>
          </cell>
          <cell r="CJ124">
            <v>0</v>
          </cell>
          <cell r="CK124">
            <v>0</v>
          </cell>
          <cell r="CV124">
            <v>1.5847388067665232E-2</v>
          </cell>
          <cell r="DG124">
            <v>689415246</v>
          </cell>
          <cell r="DR124">
            <v>236983812.70999849</v>
          </cell>
          <cell r="EC124">
            <v>2.9091237840942759</v>
          </cell>
          <cell r="EN124">
            <v>2.4095909012463064E-2</v>
          </cell>
        </row>
        <row r="125">
          <cell r="B125">
            <v>32605</v>
          </cell>
          <cell r="C125" t="str">
            <v>Fayetteville Technical Community College</v>
          </cell>
          <cell r="D125">
            <v>2.2536259926727435E-3</v>
          </cell>
          <cell r="E125">
            <v>3899298.4430429316</v>
          </cell>
          <cell r="F125">
            <v>3040372.4199181115</v>
          </cell>
          <cell r="G125">
            <v>178428</v>
          </cell>
          <cell r="H125">
            <v>-1088042.8205435553</v>
          </cell>
          <cell r="I125">
            <v>-45025.264831105371</v>
          </cell>
          <cell r="J125">
            <v>3290462.3689043089</v>
          </cell>
          <cell r="K125">
            <v>0</v>
          </cell>
          <cell r="L125">
            <v>-172886.3553143813</v>
          </cell>
          <cell r="M125">
            <v>31025.695321785166</v>
          </cell>
          <cell r="N125">
            <v>1169.5868176773004</v>
          </cell>
          <cell r="O125">
            <v>-527.8217437438833</v>
          </cell>
          <cell r="P125">
            <v>0</v>
          </cell>
          <cell r="Q125">
            <v>0</v>
          </cell>
          <cell r="R125">
            <v>0</v>
          </cell>
          <cell r="S125">
            <v>9134274.2515720297</v>
          </cell>
          <cell r="T125">
            <v>892140.70000000019</v>
          </cell>
          <cell r="U125">
            <v>16452311.844521543</v>
          </cell>
          <cell r="V125">
            <v>124102.78128714066</v>
          </cell>
          <cell r="W125">
            <v>0</v>
          </cell>
          <cell r="X125">
            <v>17468555.325808685</v>
          </cell>
          <cell r="Y125">
            <v>0</v>
          </cell>
          <cell r="Z125">
            <v>0</v>
          </cell>
          <cell r="AA125">
            <v>0</v>
          </cell>
          <cell r="AB125">
            <v>225126.32415552685</v>
          </cell>
          <cell r="AC125">
            <v>225126.32415552685</v>
          </cell>
          <cell r="AD125" t="str">
            <v>N/A</v>
          </cell>
          <cell r="AE125">
            <v>3454891</v>
          </cell>
          <cell r="AF125">
            <v>3454891</v>
          </cell>
          <cell r="AG125">
            <v>3454891</v>
          </cell>
          <cell r="AH125">
            <v>3454891</v>
          </cell>
          <cell r="AI125">
            <v>3423865</v>
          </cell>
          <cell r="AJ125">
            <v>0</v>
          </cell>
          <cell r="AK125">
            <v>17243429</v>
          </cell>
          <cell r="AL125">
            <v>73794870</v>
          </cell>
          <cell r="AM125">
            <v>9134274.2515720297</v>
          </cell>
          <cell r="AN125">
            <v>-2132182.7000000002</v>
          </cell>
          <cell r="AO125">
            <v>16351288.301653158</v>
          </cell>
          <cell r="AP125">
            <v>0</v>
          </cell>
          <cell r="AQ125">
            <v>892140.70000000019</v>
          </cell>
          <cell r="AR125">
            <v>0</v>
          </cell>
          <cell r="AS125">
            <v>0</v>
          </cell>
          <cell r="AT125">
            <v>98040390.553225189</v>
          </cell>
          <cell r="AU125">
            <v>2.2257879065669993E-3</v>
          </cell>
          <cell r="AV125">
            <v>0</v>
          </cell>
          <cell r="AW125">
            <v>0</v>
          </cell>
          <cell r="AY125">
            <v>0</v>
          </cell>
          <cell r="AZ125">
            <v>0</v>
          </cell>
          <cell r="BA125">
            <v>0</v>
          </cell>
          <cell r="BB125">
            <v>0</v>
          </cell>
          <cell r="BC125">
            <v>0</v>
          </cell>
          <cell r="BD125">
            <v>0</v>
          </cell>
          <cell r="BE125">
            <v>0</v>
          </cell>
          <cell r="BF125">
            <v>0</v>
          </cell>
          <cell r="BG125">
            <v>0</v>
          </cell>
          <cell r="BH125">
            <v>0</v>
          </cell>
          <cell r="BJ125">
            <v>0</v>
          </cell>
          <cell r="BL125">
            <v>0</v>
          </cell>
          <cell r="BM125">
            <v>0</v>
          </cell>
          <cell r="BN125">
            <v>0</v>
          </cell>
          <cell r="BO125">
            <v>0</v>
          </cell>
          <cell r="BQ125">
            <v>0</v>
          </cell>
          <cell r="BR125">
            <v>0</v>
          </cell>
          <cell r="BS125">
            <v>0</v>
          </cell>
          <cell r="BT125">
            <v>0</v>
          </cell>
          <cell r="CB125">
            <v>0</v>
          </cell>
          <cell r="CC125">
            <v>0</v>
          </cell>
          <cell r="CD125">
            <v>0</v>
          </cell>
          <cell r="CE125">
            <v>0</v>
          </cell>
          <cell r="CF125">
            <v>0</v>
          </cell>
          <cell r="CI125">
            <v>0</v>
          </cell>
          <cell r="CJ125">
            <v>0</v>
          </cell>
          <cell r="CK125">
            <v>0</v>
          </cell>
          <cell r="CV125">
            <v>2.2536259926727435E-3</v>
          </cell>
          <cell r="DG125">
            <v>98040391</v>
          </cell>
          <cell r="DR125">
            <v>37431550.5</v>
          </cell>
          <cell r="EC125">
            <v>2.6191912889101401</v>
          </cell>
          <cell r="EN125">
            <v>2.4095909012463064E-2</v>
          </cell>
        </row>
        <row r="126">
          <cell r="B126">
            <v>32700</v>
          </cell>
          <cell r="C126" t="str">
            <v>Currituck County Schools</v>
          </cell>
          <cell r="D126">
            <v>1.3479360943731201E-3</v>
          </cell>
          <cell r="E126">
            <v>2332243.7401766866</v>
          </cell>
          <cell r="F126">
            <v>1818503.9303188797</v>
          </cell>
          <cell r="G126">
            <v>53234</v>
          </cell>
          <cell r="H126">
            <v>-650778.87582172779</v>
          </cell>
          <cell r="I126">
            <v>-26930.457769781653</v>
          </cell>
          <cell r="J126">
            <v>1968087.4327165554</v>
          </cell>
          <cell r="K126">
            <v>0</v>
          </cell>
          <cell r="L126">
            <v>-103406.58091030065</v>
          </cell>
          <cell r="M126">
            <v>18557.051930191505</v>
          </cell>
          <cell r="N126">
            <v>699.55187425776182</v>
          </cell>
          <cell r="O126">
            <v>-315.70011266312844</v>
          </cell>
          <cell r="P126">
            <v>0</v>
          </cell>
          <cell r="Q126">
            <v>0</v>
          </cell>
          <cell r="R126">
            <v>0</v>
          </cell>
          <cell r="S126">
            <v>5409894.0924020978</v>
          </cell>
          <cell r="T126">
            <v>266165.64999999991</v>
          </cell>
          <cell r="U126">
            <v>9840437.1635827776</v>
          </cell>
          <cell r="V126">
            <v>74228.207720766019</v>
          </cell>
          <cell r="W126">
            <v>0</v>
          </cell>
          <cell r="X126">
            <v>10180831.021303544</v>
          </cell>
          <cell r="Y126">
            <v>0</v>
          </cell>
          <cell r="Z126">
            <v>0</v>
          </cell>
          <cell r="AA126">
            <v>0</v>
          </cell>
          <cell r="AB126">
            <v>134652.28884890824</v>
          </cell>
          <cell r="AC126">
            <v>134652.28884890824</v>
          </cell>
          <cell r="AD126" t="str">
            <v>N/A</v>
          </cell>
          <cell r="AE126">
            <v>2012947</v>
          </cell>
          <cell r="AF126">
            <v>2012948</v>
          </cell>
          <cell r="AG126">
            <v>2012948</v>
          </cell>
          <cell r="AH126">
            <v>2012948</v>
          </cell>
          <cell r="AI126">
            <v>1994391</v>
          </cell>
          <cell r="AJ126">
            <v>0</v>
          </cell>
          <cell r="AK126">
            <v>10046182</v>
          </cell>
          <cell r="AL126">
            <v>44391503</v>
          </cell>
          <cell r="AM126">
            <v>5409894.0924020978</v>
          </cell>
          <cell r="AN126">
            <v>-1207773.6499999999</v>
          </cell>
          <cell r="AO126">
            <v>9780013.0824546367</v>
          </cell>
          <cell r="AP126">
            <v>0</v>
          </cell>
          <cell r="AQ126">
            <v>266165.64999999991</v>
          </cell>
          <cell r="AR126">
            <v>0</v>
          </cell>
          <cell r="AS126">
            <v>0</v>
          </cell>
          <cell r="AT126">
            <v>58639802.174856737</v>
          </cell>
          <cell r="AU126">
            <v>1.3389287312515854E-3</v>
          </cell>
          <cell r="AV126">
            <v>0</v>
          </cell>
          <cell r="AW126">
            <v>0</v>
          </cell>
          <cell r="AY126">
            <v>0</v>
          </cell>
          <cell r="AZ126">
            <v>0</v>
          </cell>
          <cell r="BA126">
            <v>0</v>
          </cell>
          <cell r="BB126">
            <v>0</v>
          </cell>
          <cell r="BC126">
            <v>0</v>
          </cell>
          <cell r="BD126">
            <v>0</v>
          </cell>
          <cell r="BE126">
            <v>0</v>
          </cell>
          <cell r="BF126">
            <v>0</v>
          </cell>
          <cell r="BG126">
            <v>0</v>
          </cell>
          <cell r="BH126">
            <v>0</v>
          </cell>
          <cell r="BJ126">
            <v>0</v>
          </cell>
          <cell r="BL126">
            <v>0</v>
          </cell>
          <cell r="BM126">
            <v>0</v>
          </cell>
          <cell r="BN126">
            <v>0</v>
          </cell>
          <cell r="BO126">
            <v>0</v>
          </cell>
          <cell r="BQ126">
            <v>0</v>
          </cell>
          <cell r="BR126">
            <v>0</v>
          </cell>
          <cell r="BS126">
            <v>0</v>
          </cell>
          <cell r="BT126">
            <v>0</v>
          </cell>
          <cell r="CB126">
            <v>0</v>
          </cell>
          <cell r="CC126">
            <v>0</v>
          </cell>
          <cell r="CD126">
            <v>0</v>
          </cell>
          <cell r="CE126">
            <v>0</v>
          </cell>
          <cell r="CF126">
            <v>0</v>
          </cell>
          <cell r="CI126">
            <v>0</v>
          </cell>
          <cell r="CJ126">
            <v>0</v>
          </cell>
          <cell r="CK126">
            <v>0</v>
          </cell>
          <cell r="CV126">
            <v>1.3479360943731201E-3</v>
          </cell>
          <cell r="DG126">
            <v>58639802</v>
          </cell>
          <cell r="DR126">
            <v>20714552.539999999</v>
          </cell>
          <cell r="EC126">
            <v>2.8308505282344854</v>
          </cell>
          <cell r="EN126">
            <v>2.4095909012463064E-2</v>
          </cell>
        </row>
        <row r="127">
          <cell r="B127">
            <v>32800</v>
          </cell>
          <cell r="C127" t="str">
            <v>Dare County Schools</v>
          </cell>
          <cell r="D127">
            <v>1.8069744625663399E-3</v>
          </cell>
          <cell r="E127">
            <v>3126487.1506682299</v>
          </cell>
          <cell r="F127">
            <v>2437793.7321212087</v>
          </cell>
          <cell r="G127">
            <v>-99826</v>
          </cell>
          <cell r="H127">
            <v>-872401.00943686359</v>
          </cell>
          <cell r="I127">
            <v>-36101.599814973481</v>
          </cell>
          <cell r="J127">
            <v>2638317.755464864</v>
          </cell>
          <cell r="K127">
            <v>0</v>
          </cell>
          <cell r="L127">
            <v>-138621.59470780575</v>
          </cell>
          <cell r="M127">
            <v>24876.638498183493</v>
          </cell>
          <cell r="N127">
            <v>937.78360658267911</v>
          </cell>
          <cell r="O127">
            <v>-423.21148887766248</v>
          </cell>
          <cell r="P127">
            <v>0</v>
          </cell>
          <cell r="Q127">
            <v>0</v>
          </cell>
          <cell r="R127">
            <v>0</v>
          </cell>
          <cell r="S127">
            <v>7081039.6449105479</v>
          </cell>
          <cell r="T127">
            <v>184499.01</v>
          </cell>
          <cell r="U127">
            <v>13191588.777324321</v>
          </cell>
          <cell r="V127">
            <v>99506.553992733971</v>
          </cell>
          <cell r="W127">
            <v>0</v>
          </cell>
          <cell r="X127">
            <v>13475594.341317054</v>
          </cell>
          <cell r="Y127">
            <v>683630</v>
          </cell>
          <cell r="Z127">
            <v>0</v>
          </cell>
          <cell r="AA127">
            <v>0</v>
          </cell>
          <cell r="AB127">
            <v>180507.9990748674</v>
          </cell>
          <cell r="AC127">
            <v>864137.99907486746</v>
          </cell>
          <cell r="AD127" t="str">
            <v>N/A</v>
          </cell>
          <cell r="AE127">
            <v>2527267</v>
          </cell>
          <cell r="AF127">
            <v>2527267</v>
          </cell>
          <cell r="AG127">
            <v>2527267</v>
          </cell>
          <cell r="AH127">
            <v>2527267</v>
          </cell>
          <cell r="AI127">
            <v>2502390</v>
          </cell>
          <cell r="AJ127">
            <v>0</v>
          </cell>
          <cell r="AK127">
            <v>12611458</v>
          </cell>
          <cell r="AL127">
            <v>60729678</v>
          </cell>
          <cell r="AM127">
            <v>7081039.6449105479</v>
          </cell>
          <cell r="AN127">
            <v>-1812643.01</v>
          </cell>
          <cell r="AO127">
            <v>13110587.332242187</v>
          </cell>
          <cell r="AP127">
            <v>0</v>
          </cell>
          <cell r="AQ127">
            <v>-499130.99</v>
          </cell>
          <cell r="AR127">
            <v>0</v>
          </cell>
          <cell r="AS127">
            <v>0</v>
          </cell>
          <cell r="AT127">
            <v>78609530.977152735</v>
          </cell>
          <cell r="AU127">
            <v>1.8317178800786238E-3</v>
          </cell>
          <cell r="AV127">
            <v>0</v>
          </cell>
          <cell r="AW127">
            <v>0</v>
          </cell>
          <cell r="AY127">
            <v>0</v>
          </cell>
          <cell r="AZ127">
            <v>0</v>
          </cell>
          <cell r="BA127">
            <v>0</v>
          </cell>
          <cell r="BB127">
            <v>0</v>
          </cell>
          <cell r="BC127">
            <v>0</v>
          </cell>
          <cell r="BD127">
            <v>0</v>
          </cell>
          <cell r="BE127">
            <v>0</v>
          </cell>
          <cell r="BF127">
            <v>0</v>
          </cell>
          <cell r="BG127">
            <v>0</v>
          </cell>
          <cell r="BH127">
            <v>0</v>
          </cell>
          <cell r="BJ127">
            <v>0</v>
          </cell>
          <cell r="BL127">
            <v>0</v>
          </cell>
          <cell r="BM127">
            <v>0</v>
          </cell>
          <cell r="BN127">
            <v>0</v>
          </cell>
          <cell r="BO127">
            <v>0</v>
          </cell>
          <cell r="BQ127">
            <v>0</v>
          </cell>
          <cell r="BR127">
            <v>0</v>
          </cell>
          <cell r="BS127">
            <v>0</v>
          </cell>
          <cell r="BT127">
            <v>0</v>
          </cell>
          <cell r="CB127">
            <v>0</v>
          </cell>
          <cell r="CC127">
            <v>0</v>
          </cell>
          <cell r="CD127">
            <v>0</v>
          </cell>
          <cell r="CE127">
            <v>0</v>
          </cell>
          <cell r="CF127">
            <v>0</v>
          </cell>
          <cell r="CI127">
            <v>0</v>
          </cell>
          <cell r="CJ127">
            <v>0</v>
          </cell>
          <cell r="CK127">
            <v>0</v>
          </cell>
          <cell r="CV127">
            <v>1.8069744625663399E-3</v>
          </cell>
          <cell r="DG127">
            <v>78609531</v>
          </cell>
          <cell r="DR127">
            <v>31559927.679999985</v>
          </cell>
          <cell r="EC127">
            <v>2.4908020004689706</v>
          </cell>
          <cell r="EN127">
            <v>2.4095909012463064E-2</v>
          </cell>
        </row>
        <row r="128">
          <cell r="B128">
            <v>32900</v>
          </cell>
          <cell r="C128" t="str">
            <v>Davidson County Schools</v>
          </cell>
          <cell r="D128">
            <v>5.7509570539636679E-3</v>
          </cell>
          <cell r="E128">
            <v>9950496.6482624616</v>
          </cell>
          <cell r="F128">
            <v>7758630.434621417</v>
          </cell>
          <cell r="G128">
            <v>-221218</v>
          </cell>
          <cell r="H128">
            <v>-2776542.1388304541</v>
          </cell>
          <cell r="I128">
            <v>-114898.55247894675</v>
          </cell>
          <cell r="J128">
            <v>8396827.0834548157</v>
          </cell>
          <cell r="K128">
            <v>0</v>
          </cell>
          <cell r="L128">
            <v>-441183.23442397855</v>
          </cell>
          <cell r="M128">
            <v>79173.492826703485</v>
          </cell>
          <cell r="N128">
            <v>2984.6316918660646</v>
          </cell>
          <cell r="O128">
            <v>-1346.9316516088306</v>
          </cell>
          <cell r="P128">
            <v>0</v>
          </cell>
          <cell r="Q128">
            <v>0</v>
          </cell>
          <cell r="R128">
            <v>0</v>
          </cell>
          <cell r="S128">
            <v>22632923.433472279</v>
          </cell>
          <cell r="T128">
            <v>0</v>
          </cell>
          <cell r="U128">
            <v>41984135.417274073</v>
          </cell>
          <cell r="V128">
            <v>316693.97130681394</v>
          </cell>
          <cell r="W128">
            <v>0</v>
          </cell>
          <cell r="X128">
            <v>42300829.388580889</v>
          </cell>
          <cell r="Y128">
            <v>1106094.79</v>
          </cell>
          <cell r="Z128">
            <v>0</v>
          </cell>
          <cell r="AA128">
            <v>0</v>
          </cell>
          <cell r="AB128">
            <v>574492.76239473373</v>
          </cell>
          <cell r="AC128">
            <v>1680587.5523947338</v>
          </cell>
          <cell r="AD128" t="str">
            <v>N/A</v>
          </cell>
          <cell r="AE128">
            <v>8139883</v>
          </cell>
          <cell r="AF128">
            <v>8139883</v>
          </cell>
          <cell r="AG128">
            <v>8139883</v>
          </cell>
          <cell r="AH128">
            <v>8139883</v>
          </cell>
          <cell r="AI128">
            <v>8060710</v>
          </cell>
          <cell r="AJ128">
            <v>0</v>
          </cell>
          <cell r="AK128">
            <v>40620242</v>
          </cell>
          <cell r="AL128">
            <v>191900254</v>
          </cell>
          <cell r="AM128">
            <v>22632923.433472279</v>
          </cell>
          <cell r="AN128">
            <v>-4967240.21</v>
          </cell>
          <cell r="AO128">
            <v>41726336.626186155</v>
          </cell>
          <cell r="AP128">
            <v>0</v>
          </cell>
          <cell r="AQ128">
            <v>-1106094.79</v>
          </cell>
          <cell r="AR128">
            <v>0</v>
          </cell>
          <cell r="AS128">
            <v>0</v>
          </cell>
          <cell r="AT128">
            <v>250186179.05965844</v>
          </cell>
          <cell r="AU128">
            <v>5.7880617574740442E-3</v>
          </cell>
          <cell r="AV128">
            <v>0</v>
          </cell>
          <cell r="AW128">
            <v>0</v>
          </cell>
          <cell r="AY128">
            <v>0</v>
          </cell>
          <cell r="AZ128">
            <v>0</v>
          </cell>
          <cell r="BA128">
            <v>0</v>
          </cell>
          <cell r="BB128">
            <v>0</v>
          </cell>
          <cell r="BC128">
            <v>0</v>
          </cell>
          <cell r="BD128">
            <v>0</v>
          </cell>
          <cell r="BE128">
            <v>0</v>
          </cell>
          <cell r="BF128">
            <v>0</v>
          </cell>
          <cell r="BG128">
            <v>0</v>
          </cell>
          <cell r="BH128">
            <v>0</v>
          </cell>
          <cell r="BJ128">
            <v>0</v>
          </cell>
          <cell r="BL128">
            <v>0</v>
          </cell>
          <cell r="BM128">
            <v>0</v>
          </cell>
          <cell r="BN128">
            <v>0</v>
          </cell>
          <cell r="BO128">
            <v>0</v>
          </cell>
          <cell r="BQ128">
            <v>0</v>
          </cell>
          <cell r="BR128">
            <v>0</v>
          </cell>
          <cell r="BS128">
            <v>0</v>
          </cell>
          <cell r="BT128">
            <v>0</v>
          </cell>
          <cell r="CB128">
            <v>0</v>
          </cell>
          <cell r="CC128">
            <v>0</v>
          </cell>
          <cell r="CD128">
            <v>0</v>
          </cell>
          <cell r="CE128">
            <v>0</v>
          </cell>
          <cell r="CF128">
            <v>0</v>
          </cell>
          <cell r="CI128">
            <v>0</v>
          </cell>
          <cell r="CJ128">
            <v>0</v>
          </cell>
          <cell r="CK128">
            <v>0</v>
          </cell>
          <cell r="CV128">
            <v>5.7509570539636679E-3</v>
          </cell>
          <cell r="DG128">
            <v>250186179</v>
          </cell>
          <cell r="DR128">
            <v>86770011.830000177</v>
          </cell>
          <cell r="EC128">
            <v>2.8833253992193155</v>
          </cell>
          <cell r="EN128">
            <v>2.4095909012463064E-2</v>
          </cell>
        </row>
        <row r="129">
          <cell r="B129">
            <v>32901</v>
          </cell>
          <cell r="C129" t="str">
            <v>Invest Collegiate Charter School</v>
          </cell>
          <cell r="D129">
            <v>1.9763566281025743E-4</v>
          </cell>
          <cell r="E129">
            <v>341955.77917160717</v>
          </cell>
          <cell r="F129">
            <v>266630.76320304</v>
          </cell>
          <cell r="G129">
            <v>479680</v>
          </cell>
          <cell r="H129">
            <v>-95417.813205571074</v>
          </cell>
          <cell r="I129">
            <v>-3948.5691445852426</v>
          </cell>
          <cell r="J129">
            <v>288562.83755378524</v>
          </cell>
          <cell r="K129">
            <v>0</v>
          </cell>
          <cell r="L129">
            <v>-15161.57052434616</v>
          </cell>
          <cell r="M129">
            <v>2720.8524746370954</v>
          </cell>
          <cell r="N129">
            <v>102.5689562852674</v>
          </cell>
          <cell r="O129">
            <v>-46.288248586790395</v>
          </cell>
          <cell r="P129">
            <v>0</v>
          </cell>
          <cell r="Q129">
            <v>0</v>
          </cell>
          <cell r="R129">
            <v>0</v>
          </cell>
          <cell r="S129">
            <v>1265078.5602362657</v>
          </cell>
          <cell r="T129">
            <v>2440401</v>
          </cell>
          <cell r="U129">
            <v>1442814.1877689261</v>
          </cell>
          <cell r="V129">
            <v>10883.409898548382</v>
          </cell>
          <cell r="W129">
            <v>0</v>
          </cell>
          <cell r="X129">
            <v>3894098.5976674743</v>
          </cell>
          <cell r="Y129">
            <v>42002.640000000029</v>
          </cell>
          <cell r="Z129">
            <v>0</v>
          </cell>
          <cell r="AA129">
            <v>0</v>
          </cell>
          <cell r="AB129">
            <v>19742.845722926213</v>
          </cell>
          <cell r="AC129">
            <v>61745.485722926242</v>
          </cell>
          <cell r="AD129" t="str">
            <v>N/A</v>
          </cell>
          <cell r="AE129">
            <v>767014</v>
          </cell>
          <cell r="AF129">
            <v>767015</v>
          </cell>
          <cell r="AG129">
            <v>767015</v>
          </cell>
          <cell r="AH129">
            <v>767015</v>
          </cell>
          <cell r="AI129">
            <v>764294</v>
          </cell>
          <cell r="AJ129">
            <v>0</v>
          </cell>
          <cell r="AK129">
            <v>3832353</v>
          </cell>
          <cell r="AL129">
            <v>3624029</v>
          </cell>
          <cell r="AM129">
            <v>1265078.5602362657</v>
          </cell>
          <cell r="AN129">
            <v>-123637.35999999997</v>
          </cell>
          <cell r="AO129">
            <v>1433954.7519445485</v>
          </cell>
          <cell r="AP129">
            <v>0</v>
          </cell>
          <cell r="AQ129">
            <v>2398398.36</v>
          </cell>
          <cell r="AR129">
            <v>0</v>
          </cell>
          <cell r="AS129">
            <v>0</v>
          </cell>
          <cell r="AT129">
            <v>8597823.3121808134</v>
          </cell>
          <cell r="AU129">
            <v>1.0930731873870581E-4</v>
          </cell>
          <cell r="AV129">
            <v>0</v>
          </cell>
          <cell r="AW129">
            <v>0</v>
          </cell>
          <cell r="AY129">
            <v>0</v>
          </cell>
          <cell r="AZ129">
            <v>0</v>
          </cell>
          <cell r="BA129">
            <v>0</v>
          </cell>
          <cell r="BB129">
            <v>0</v>
          </cell>
          <cell r="BC129">
            <v>0</v>
          </cell>
          <cell r="BD129">
            <v>0</v>
          </cell>
          <cell r="BE129">
            <v>0</v>
          </cell>
          <cell r="BF129">
            <v>0</v>
          </cell>
          <cell r="BG129">
            <v>0</v>
          </cell>
          <cell r="BH129">
            <v>0</v>
          </cell>
          <cell r="BJ129">
            <v>0</v>
          </cell>
          <cell r="BL129">
            <v>0</v>
          </cell>
          <cell r="BM129">
            <v>0</v>
          </cell>
          <cell r="BN129">
            <v>0</v>
          </cell>
          <cell r="BO129">
            <v>0</v>
          </cell>
          <cell r="BQ129">
            <v>0</v>
          </cell>
          <cell r="BR129">
            <v>0</v>
          </cell>
          <cell r="BS129">
            <v>0</v>
          </cell>
          <cell r="BT129">
            <v>0</v>
          </cell>
          <cell r="CB129">
            <v>0</v>
          </cell>
          <cell r="CC129">
            <v>0</v>
          </cell>
          <cell r="CD129">
            <v>0</v>
          </cell>
          <cell r="CE129">
            <v>0</v>
          </cell>
          <cell r="CF129">
            <v>0</v>
          </cell>
          <cell r="CI129">
            <v>0</v>
          </cell>
          <cell r="CJ129">
            <v>0</v>
          </cell>
          <cell r="CK129">
            <v>0</v>
          </cell>
          <cell r="CV129">
            <v>1.9763566281025743E-4</v>
          </cell>
          <cell r="DG129">
            <v>8597823</v>
          </cell>
          <cell r="DR129">
            <v>2206162.0200000005</v>
          </cell>
          <cell r="EC129">
            <v>3.8971856654480881</v>
          </cell>
          <cell r="EN129">
            <v>2.4095909012463064E-2</v>
          </cell>
        </row>
        <row r="130">
          <cell r="B130">
            <v>32905</v>
          </cell>
          <cell r="C130" t="str">
            <v>Davidson County Community College</v>
          </cell>
          <cell r="D130">
            <v>8.3108550435342281E-4</v>
          </cell>
          <cell r="E130">
            <v>1437971.705907386</v>
          </cell>
          <cell r="F130">
            <v>1121219.5165681187</v>
          </cell>
          <cell r="G130">
            <v>-159193</v>
          </cell>
          <cell r="H130">
            <v>-401245.20182567462</v>
          </cell>
          <cell r="I130">
            <v>-16604.283520189012</v>
          </cell>
          <cell r="J130">
            <v>1213446.945636957</v>
          </cell>
          <cell r="K130">
            <v>0</v>
          </cell>
          <cell r="L130">
            <v>-63756.516950655525</v>
          </cell>
          <cell r="M130">
            <v>11441.563830137178</v>
          </cell>
          <cell r="N130">
            <v>431.31675504933935</v>
          </cell>
          <cell r="O130">
            <v>-194.64853597461516</v>
          </cell>
          <cell r="P130">
            <v>0</v>
          </cell>
          <cell r="Q130">
            <v>0</v>
          </cell>
          <cell r="R130">
            <v>0</v>
          </cell>
          <cell r="S130">
            <v>3143517.3978651538</v>
          </cell>
          <cell r="T130">
            <v>30669.230000000098</v>
          </cell>
          <cell r="U130">
            <v>6067234.7281847848</v>
          </cell>
          <cell r="V130">
            <v>45766.255320548713</v>
          </cell>
          <cell r="W130">
            <v>0</v>
          </cell>
          <cell r="X130">
            <v>6143670.2135053342</v>
          </cell>
          <cell r="Y130">
            <v>826635</v>
          </cell>
          <cell r="Z130">
            <v>0</v>
          </cell>
          <cell r="AA130">
            <v>0</v>
          </cell>
          <cell r="AB130">
            <v>83021.41760094506</v>
          </cell>
          <cell r="AC130">
            <v>909656.4176009451</v>
          </cell>
          <cell r="AD130" t="str">
            <v>N/A</v>
          </cell>
          <cell r="AE130">
            <v>1049091</v>
          </cell>
          <cell r="AF130">
            <v>1049091</v>
          </cell>
          <cell r="AG130">
            <v>1049091</v>
          </cell>
          <cell r="AH130">
            <v>1049091</v>
          </cell>
          <cell r="AI130">
            <v>1037650</v>
          </cell>
          <cell r="AJ130">
            <v>0</v>
          </cell>
          <cell r="AK130">
            <v>5234014</v>
          </cell>
          <cell r="AL130">
            <v>28546181</v>
          </cell>
          <cell r="AM130">
            <v>3143517.3978651538</v>
          </cell>
          <cell r="AN130">
            <v>-768667.2300000001</v>
          </cell>
          <cell r="AO130">
            <v>6029979.5659043891</v>
          </cell>
          <cell r="AP130">
            <v>0</v>
          </cell>
          <cell r="AQ130">
            <v>-795965.7699999999</v>
          </cell>
          <cell r="AR130">
            <v>0</v>
          </cell>
          <cell r="AS130">
            <v>0</v>
          </cell>
          <cell r="AT130">
            <v>36155044.96376954</v>
          </cell>
          <cell r="AU130">
            <v>8.6100491293295814E-4</v>
          </cell>
          <cell r="AV130">
            <v>0</v>
          </cell>
          <cell r="AW130">
            <v>0</v>
          </cell>
          <cell r="AY130">
            <v>0</v>
          </cell>
          <cell r="AZ130">
            <v>0</v>
          </cell>
          <cell r="BA130">
            <v>0</v>
          </cell>
          <cell r="BB130">
            <v>0</v>
          </cell>
          <cell r="BC130">
            <v>0</v>
          </cell>
          <cell r="BD130">
            <v>0</v>
          </cell>
          <cell r="BE130">
            <v>0</v>
          </cell>
          <cell r="BF130">
            <v>0</v>
          </cell>
          <cell r="BG130">
            <v>0</v>
          </cell>
          <cell r="BH130">
            <v>0</v>
          </cell>
          <cell r="BJ130">
            <v>0</v>
          </cell>
          <cell r="BL130">
            <v>0</v>
          </cell>
          <cell r="BM130">
            <v>0</v>
          </cell>
          <cell r="BN130">
            <v>0</v>
          </cell>
          <cell r="BO130">
            <v>0</v>
          </cell>
          <cell r="BQ130">
            <v>0</v>
          </cell>
          <cell r="BR130">
            <v>0</v>
          </cell>
          <cell r="BS130">
            <v>0</v>
          </cell>
          <cell r="BT130">
            <v>0</v>
          </cell>
          <cell r="CB130">
            <v>0</v>
          </cell>
          <cell r="CC130">
            <v>0</v>
          </cell>
          <cell r="CD130">
            <v>0</v>
          </cell>
          <cell r="CE130">
            <v>0</v>
          </cell>
          <cell r="CF130">
            <v>0</v>
          </cell>
          <cell r="CI130">
            <v>0</v>
          </cell>
          <cell r="CJ130">
            <v>0</v>
          </cell>
          <cell r="CK130">
            <v>0</v>
          </cell>
          <cell r="CV130">
            <v>8.3108550435342281E-4</v>
          </cell>
          <cell r="DG130">
            <v>36155044</v>
          </cell>
          <cell r="DR130">
            <v>13363003.759999996</v>
          </cell>
          <cell r="EC130">
            <v>2.70560756019723</v>
          </cell>
          <cell r="EN130">
            <v>2.4095909012463064E-2</v>
          </cell>
        </row>
        <row r="131">
          <cell r="B131">
            <v>32910</v>
          </cell>
          <cell r="C131" t="str">
            <v>Lexington City Schools</v>
          </cell>
          <cell r="D131">
            <v>1.0467233667264405E-3</v>
          </cell>
          <cell r="E131">
            <v>1811075.4878774383</v>
          </cell>
          <cell r="F131">
            <v>1412137.0918803702</v>
          </cell>
          <cell r="G131">
            <v>-122411</v>
          </cell>
          <cell r="H131">
            <v>-505354.41460328549</v>
          </cell>
          <cell r="I131">
            <v>-20912.519177980554</v>
          </cell>
          <cell r="J131">
            <v>1528294.339905726</v>
          </cell>
          <cell r="K131">
            <v>0</v>
          </cell>
          <cell r="L131">
            <v>-80299.121719444622</v>
          </cell>
          <cell r="M131">
            <v>14410.252796087445</v>
          </cell>
          <cell r="N131">
            <v>543.22849286368807</v>
          </cell>
          <cell r="O131">
            <v>-245.15307972099964</v>
          </cell>
          <cell r="P131">
            <v>0</v>
          </cell>
          <cell r="Q131">
            <v>0</v>
          </cell>
          <cell r="R131">
            <v>0</v>
          </cell>
          <cell r="S131">
            <v>4037238.1923720534</v>
          </cell>
          <cell r="T131">
            <v>30062.839999999967</v>
          </cell>
          <cell r="U131">
            <v>7641471.6995286299</v>
          </cell>
          <cell r="V131">
            <v>57641.01118434978</v>
          </cell>
          <cell r="W131">
            <v>0</v>
          </cell>
          <cell r="X131">
            <v>7729175.5507129794</v>
          </cell>
          <cell r="Y131">
            <v>642117</v>
          </cell>
          <cell r="Z131">
            <v>0</v>
          </cell>
          <cell r="AA131">
            <v>0</v>
          </cell>
          <cell r="AB131">
            <v>104562.59588990276</v>
          </cell>
          <cell r="AC131">
            <v>746679.59588990279</v>
          </cell>
          <cell r="AD131" t="str">
            <v>N/A</v>
          </cell>
          <cell r="AE131">
            <v>1399382</v>
          </cell>
          <cell r="AF131">
            <v>1399380</v>
          </cell>
          <cell r="AG131">
            <v>1399380</v>
          </cell>
          <cell r="AH131">
            <v>1399380</v>
          </cell>
          <cell r="AI131">
            <v>1384970</v>
          </cell>
          <cell r="AJ131">
            <v>0</v>
          </cell>
          <cell r="AK131">
            <v>6982492</v>
          </cell>
          <cell r="AL131">
            <v>35474123</v>
          </cell>
          <cell r="AM131">
            <v>4037238.1923720534</v>
          </cell>
          <cell r="AN131">
            <v>-957832.84</v>
          </cell>
          <cell r="AO131">
            <v>7594550.1148230778</v>
          </cell>
          <cell r="AP131">
            <v>0</v>
          </cell>
          <cell r="AQ131">
            <v>-612054.16</v>
          </cell>
          <cell r="AR131">
            <v>0</v>
          </cell>
          <cell r="AS131">
            <v>0</v>
          </cell>
          <cell r="AT131">
            <v>45536024.307195134</v>
          </cell>
          <cell r="AU131">
            <v>1.0699642547046229E-3</v>
          </cell>
          <cell r="AV131">
            <v>0</v>
          </cell>
          <cell r="AW131">
            <v>0</v>
          </cell>
          <cell r="AY131">
            <v>0</v>
          </cell>
          <cell r="AZ131">
            <v>0</v>
          </cell>
          <cell r="BA131">
            <v>0</v>
          </cell>
          <cell r="BB131">
            <v>0</v>
          </cell>
          <cell r="BC131">
            <v>0</v>
          </cell>
          <cell r="BD131">
            <v>0</v>
          </cell>
          <cell r="BE131">
            <v>0</v>
          </cell>
          <cell r="BF131">
            <v>0</v>
          </cell>
          <cell r="BG131">
            <v>0</v>
          </cell>
          <cell r="BH131">
            <v>0</v>
          </cell>
          <cell r="BJ131">
            <v>0</v>
          </cell>
          <cell r="BL131">
            <v>0</v>
          </cell>
          <cell r="BM131">
            <v>0</v>
          </cell>
          <cell r="BN131">
            <v>0</v>
          </cell>
          <cell r="BO131">
            <v>0</v>
          </cell>
          <cell r="BQ131">
            <v>0</v>
          </cell>
          <cell r="BR131">
            <v>0</v>
          </cell>
          <cell r="BS131">
            <v>0</v>
          </cell>
          <cell r="BT131">
            <v>0</v>
          </cell>
          <cell r="CB131">
            <v>0</v>
          </cell>
          <cell r="CC131">
            <v>0</v>
          </cell>
          <cell r="CD131">
            <v>0</v>
          </cell>
          <cell r="CE131">
            <v>0</v>
          </cell>
          <cell r="CF131">
            <v>0</v>
          </cell>
          <cell r="CI131">
            <v>0</v>
          </cell>
          <cell r="CJ131">
            <v>0</v>
          </cell>
          <cell r="CK131">
            <v>0</v>
          </cell>
          <cell r="CV131">
            <v>1.0467233667264405E-3</v>
          </cell>
          <cell r="DG131">
            <v>45536024</v>
          </cell>
          <cell r="DR131">
            <v>16502634.739999995</v>
          </cell>
          <cell r="EC131">
            <v>2.7593184189932578</v>
          </cell>
          <cell r="EN131">
            <v>2.4095909012463064E-2</v>
          </cell>
        </row>
        <row r="132">
          <cell r="B132">
            <v>32920</v>
          </cell>
          <cell r="C132" t="str">
            <v>Thomasville City Schools</v>
          </cell>
          <cell r="D132">
            <v>8.5878063645003586E-4</v>
          </cell>
          <cell r="E132">
            <v>1485890.7420807825</v>
          </cell>
          <cell r="F132">
            <v>1158583.0880153347</v>
          </cell>
          <cell r="G132">
            <v>-165225</v>
          </cell>
          <cell r="H132">
            <v>-414616.31563945685</v>
          </cell>
          <cell r="I132">
            <v>-17157.605438394065</v>
          </cell>
          <cell r="J132">
            <v>1253883.9082305867</v>
          </cell>
          <cell r="K132">
            <v>0</v>
          </cell>
          <cell r="L132">
            <v>-65881.142094180424</v>
          </cell>
          <cell r="M132">
            <v>11822.843036678034</v>
          </cell>
          <cell r="N132">
            <v>445.68997470483959</v>
          </cell>
          <cell r="O132">
            <v>-201.1350128629629</v>
          </cell>
          <cell r="P132">
            <v>0</v>
          </cell>
          <cell r="Q132">
            <v>0</v>
          </cell>
          <cell r="R132">
            <v>0</v>
          </cell>
          <cell r="S132">
            <v>3247545.0731531926</v>
          </cell>
          <cell r="T132">
            <v>8362.9300000000512</v>
          </cell>
          <cell r="U132">
            <v>6269419.5411529327</v>
          </cell>
          <cell r="V132">
            <v>47291.372146712136</v>
          </cell>
          <cell r="W132">
            <v>0</v>
          </cell>
          <cell r="X132">
            <v>6325073.8432996441</v>
          </cell>
          <cell r="Y132">
            <v>834489</v>
          </cell>
          <cell r="Z132">
            <v>0</v>
          </cell>
          <cell r="AA132">
            <v>0</v>
          </cell>
          <cell r="AB132">
            <v>85788.027191970323</v>
          </cell>
          <cell r="AC132">
            <v>920277.02719197026</v>
          </cell>
          <cell r="AD132" t="str">
            <v>N/A</v>
          </cell>
          <cell r="AE132">
            <v>1083324</v>
          </cell>
          <cell r="AF132">
            <v>1083323</v>
          </cell>
          <cell r="AG132">
            <v>1083323</v>
          </cell>
          <cell r="AH132">
            <v>1083323</v>
          </cell>
          <cell r="AI132">
            <v>1071500</v>
          </cell>
          <cell r="AJ132">
            <v>0</v>
          </cell>
          <cell r="AK132">
            <v>5404793</v>
          </cell>
          <cell r="AL132">
            <v>29473824</v>
          </cell>
          <cell r="AM132">
            <v>3247545.0731531926</v>
          </cell>
          <cell r="AN132">
            <v>-766288.93</v>
          </cell>
          <cell r="AO132">
            <v>6230922.8861076757</v>
          </cell>
          <cell r="AP132">
            <v>0</v>
          </cell>
          <cell r="AQ132">
            <v>-826126.07</v>
          </cell>
          <cell r="AR132">
            <v>0</v>
          </cell>
          <cell r="AS132">
            <v>0</v>
          </cell>
          <cell r="AT132">
            <v>37359876.959260873</v>
          </cell>
          <cell r="AU132">
            <v>8.8898430386855824E-4</v>
          </cell>
          <cell r="AV132">
            <v>0</v>
          </cell>
          <cell r="AW132">
            <v>0</v>
          </cell>
          <cell r="AY132">
            <v>0</v>
          </cell>
          <cell r="AZ132">
            <v>0</v>
          </cell>
          <cell r="BA132">
            <v>0</v>
          </cell>
          <cell r="BB132">
            <v>0</v>
          </cell>
          <cell r="BC132">
            <v>0</v>
          </cell>
          <cell r="BD132">
            <v>0</v>
          </cell>
          <cell r="BE132">
            <v>0</v>
          </cell>
          <cell r="BF132">
            <v>0</v>
          </cell>
          <cell r="BG132">
            <v>0</v>
          </cell>
          <cell r="BH132">
            <v>0</v>
          </cell>
          <cell r="BJ132">
            <v>0</v>
          </cell>
          <cell r="BL132">
            <v>0</v>
          </cell>
          <cell r="BM132">
            <v>0</v>
          </cell>
          <cell r="BN132">
            <v>0</v>
          </cell>
          <cell r="BO132">
            <v>0</v>
          </cell>
          <cell r="BQ132">
            <v>0</v>
          </cell>
          <cell r="BR132">
            <v>0</v>
          </cell>
          <cell r="BS132">
            <v>0</v>
          </cell>
          <cell r="BT132">
            <v>0</v>
          </cell>
          <cell r="CB132">
            <v>0</v>
          </cell>
          <cell r="CC132">
            <v>0</v>
          </cell>
          <cell r="CD132">
            <v>0</v>
          </cell>
          <cell r="CE132">
            <v>0</v>
          </cell>
          <cell r="CF132">
            <v>0</v>
          </cell>
          <cell r="CI132">
            <v>0</v>
          </cell>
          <cell r="CJ132">
            <v>0</v>
          </cell>
          <cell r="CK132">
            <v>0</v>
          </cell>
          <cell r="CV132">
            <v>8.5878063645003586E-4</v>
          </cell>
          <cell r="DG132">
            <v>37359877</v>
          </cell>
          <cell r="DR132">
            <v>12899764.759999992</v>
          </cell>
          <cell r="EC132">
            <v>2.8961673096432512</v>
          </cell>
          <cell r="EN132">
            <v>2.4095909012463064E-2</v>
          </cell>
        </row>
        <row r="133">
          <cell r="B133">
            <v>33000</v>
          </cell>
          <cell r="C133" t="str">
            <v>Davie County Schools</v>
          </cell>
          <cell r="D133">
            <v>2.2214001891298269E-3</v>
          </cell>
          <cell r="E133">
            <v>3843540.2888552998</v>
          </cell>
          <cell r="F133">
            <v>2996896.5083781565</v>
          </cell>
          <cell r="G133">
            <v>-235496</v>
          </cell>
          <cell r="H133">
            <v>-1072484.3142540827</v>
          </cell>
          <cell r="I133">
            <v>-44381.424485088515</v>
          </cell>
          <cell r="J133">
            <v>3243410.2874096716</v>
          </cell>
          <cell r="K133">
            <v>0</v>
          </cell>
          <cell r="L133">
            <v>-170414.16084212792</v>
          </cell>
          <cell r="M133">
            <v>30582.042308608627</v>
          </cell>
          <cell r="N133">
            <v>1152.8622701545976</v>
          </cell>
          <cell r="O133">
            <v>-520.27413829609679</v>
          </cell>
          <cell r="P133">
            <v>0</v>
          </cell>
          <cell r="Q133">
            <v>0</v>
          </cell>
          <cell r="R133">
            <v>0</v>
          </cell>
          <cell r="S133">
            <v>8592285.8155022953</v>
          </cell>
          <cell r="T133">
            <v>0</v>
          </cell>
          <cell r="U133">
            <v>16217051.437048359</v>
          </cell>
          <cell r="V133">
            <v>122328.16923443451</v>
          </cell>
          <cell r="W133">
            <v>0</v>
          </cell>
          <cell r="X133">
            <v>16339379.606282793</v>
          </cell>
          <cell r="Y133">
            <v>1177479.46</v>
          </cell>
          <cell r="Z133">
            <v>0</v>
          </cell>
          <cell r="AA133">
            <v>0</v>
          </cell>
          <cell r="AB133">
            <v>221907.12242544259</v>
          </cell>
          <cell r="AC133">
            <v>1399386.5824254425</v>
          </cell>
          <cell r="AD133" t="str">
            <v>N/A</v>
          </cell>
          <cell r="AE133">
            <v>2994115</v>
          </cell>
          <cell r="AF133">
            <v>2994115</v>
          </cell>
          <cell r="AG133">
            <v>2994115</v>
          </cell>
          <cell r="AH133">
            <v>2994115</v>
          </cell>
          <cell r="AI133">
            <v>2963533</v>
          </cell>
          <cell r="AJ133">
            <v>0</v>
          </cell>
          <cell r="AK133">
            <v>14939993</v>
          </cell>
          <cell r="AL133">
            <v>74967610</v>
          </cell>
          <cell r="AM133">
            <v>8592285.8155022953</v>
          </cell>
          <cell r="AN133">
            <v>-1861430.54</v>
          </cell>
          <cell r="AO133">
            <v>16117472.483857352</v>
          </cell>
          <cell r="AP133">
            <v>0</v>
          </cell>
          <cell r="AQ133">
            <v>-1177479.46</v>
          </cell>
          <cell r="AR133">
            <v>0</v>
          </cell>
          <cell r="AS133">
            <v>0</v>
          </cell>
          <cell r="AT133">
            <v>96638458.299359649</v>
          </cell>
          <cell r="AU133">
            <v>2.2611599054885461E-3</v>
          </cell>
          <cell r="AV133">
            <v>0</v>
          </cell>
          <cell r="AW133">
            <v>0</v>
          </cell>
          <cell r="AY133">
            <v>0</v>
          </cell>
          <cell r="AZ133">
            <v>0</v>
          </cell>
          <cell r="BA133">
            <v>0</v>
          </cell>
          <cell r="BB133">
            <v>0</v>
          </cell>
          <cell r="BC133">
            <v>0</v>
          </cell>
          <cell r="BD133">
            <v>0</v>
          </cell>
          <cell r="BE133">
            <v>0</v>
          </cell>
          <cell r="BF133">
            <v>0</v>
          </cell>
          <cell r="BG133">
            <v>0</v>
          </cell>
          <cell r="BH133">
            <v>0</v>
          </cell>
          <cell r="BJ133">
            <v>0</v>
          </cell>
          <cell r="BL133">
            <v>0</v>
          </cell>
          <cell r="BM133">
            <v>0</v>
          </cell>
          <cell r="BN133">
            <v>0</v>
          </cell>
          <cell r="BO133">
            <v>0</v>
          </cell>
          <cell r="BQ133">
            <v>0</v>
          </cell>
          <cell r="BR133">
            <v>0</v>
          </cell>
          <cell r="BS133">
            <v>0</v>
          </cell>
          <cell r="BT133">
            <v>0</v>
          </cell>
          <cell r="CB133">
            <v>0</v>
          </cell>
          <cell r="CC133">
            <v>0</v>
          </cell>
          <cell r="CD133">
            <v>0</v>
          </cell>
          <cell r="CE133">
            <v>0</v>
          </cell>
          <cell r="CF133">
            <v>0</v>
          </cell>
          <cell r="CI133">
            <v>0</v>
          </cell>
          <cell r="CJ133">
            <v>0</v>
          </cell>
          <cell r="CK133">
            <v>0</v>
          </cell>
          <cell r="CV133">
            <v>2.2214001891298269E-3</v>
          </cell>
          <cell r="DG133">
            <v>96638459</v>
          </cell>
          <cell r="DR133">
            <v>32554020.660000037</v>
          </cell>
          <cell r="EC133">
            <v>2.9685567877869588</v>
          </cell>
          <cell r="EN133">
            <v>2.4095909012463064E-2</v>
          </cell>
        </row>
        <row r="134">
          <cell r="B134">
            <v>33001</v>
          </cell>
          <cell r="C134" t="str">
            <v>N.E. Regional School For Biotechnology</v>
          </cell>
          <cell r="D134">
            <v>5.9114053478424925E-5</v>
          </cell>
          <cell r="E134">
            <v>102281.09608241063</v>
          </cell>
          <cell r="F134">
            <v>79750.916261049017</v>
          </cell>
          <cell r="G134">
            <v>57272</v>
          </cell>
          <cell r="H134">
            <v>-28540.060191685912</v>
          </cell>
          <cell r="I134">
            <v>-1181.0415400603304</v>
          </cell>
          <cell r="J134">
            <v>86310.935832554489</v>
          </cell>
          <cell r="K134">
            <v>0</v>
          </cell>
          <cell r="L134">
            <v>-4534.9198522615698</v>
          </cell>
          <cell r="M134">
            <v>813.82386359601048</v>
          </cell>
          <cell r="N134">
            <v>30.679011474232968</v>
          </cell>
          <cell r="O134">
            <v>-13.845102465181903</v>
          </cell>
          <cell r="P134">
            <v>0</v>
          </cell>
          <cell r="Q134">
            <v>0</v>
          </cell>
          <cell r="R134">
            <v>0</v>
          </cell>
          <cell r="S134">
            <v>292189.58436461142</v>
          </cell>
          <cell r="T134">
            <v>288321</v>
          </cell>
          <cell r="U134">
            <v>431554.67916277243</v>
          </cell>
          <cell r="V134">
            <v>3255.2954543840419</v>
          </cell>
          <cell r="W134">
            <v>0</v>
          </cell>
          <cell r="X134">
            <v>723130.97461715643</v>
          </cell>
          <cell r="Y134">
            <v>1961.1400000000067</v>
          </cell>
          <cell r="Z134">
            <v>0</v>
          </cell>
          <cell r="AA134">
            <v>0</v>
          </cell>
          <cell r="AB134">
            <v>5905.207700301652</v>
          </cell>
          <cell r="AC134">
            <v>7866.3477003016587</v>
          </cell>
          <cell r="AD134" t="str">
            <v>N/A</v>
          </cell>
          <cell r="AE134">
            <v>143216</v>
          </cell>
          <cell r="AF134">
            <v>143216</v>
          </cell>
          <cell r="AG134">
            <v>143216</v>
          </cell>
          <cell r="AH134">
            <v>143216</v>
          </cell>
          <cell r="AI134">
            <v>142402</v>
          </cell>
          <cell r="AJ134">
            <v>0</v>
          </cell>
          <cell r="AK134">
            <v>715266</v>
          </cell>
          <cell r="AL134">
            <v>1613911</v>
          </cell>
          <cell r="AM134">
            <v>292189.58436461142</v>
          </cell>
          <cell r="AN134">
            <v>-49703.859999999993</v>
          </cell>
          <cell r="AO134">
            <v>428904.76691685483</v>
          </cell>
          <cell r="AP134">
            <v>0</v>
          </cell>
          <cell r="AQ134">
            <v>286359.86</v>
          </cell>
          <cell r="AR134">
            <v>0</v>
          </cell>
          <cell r="AS134">
            <v>0</v>
          </cell>
          <cell r="AT134">
            <v>2571661.351281466</v>
          </cell>
          <cell r="AU134">
            <v>4.8678510169402041E-5</v>
          </cell>
          <cell r="AV134">
            <v>0</v>
          </cell>
          <cell r="AW134">
            <v>0</v>
          </cell>
          <cell r="AY134">
            <v>0</v>
          </cell>
          <cell r="AZ134">
            <v>0</v>
          </cell>
          <cell r="BA134">
            <v>0</v>
          </cell>
          <cell r="BB134">
            <v>0</v>
          </cell>
          <cell r="BC134">
            <v>0</v>
          </cell>
          <cell r="BD134">
            <v>0</v>
          </cell>
          <cell r="BE134">
            <v>0</v>
          </cell>
          <cell r="BF134">
            <v>0</v>
          </cell>
          <cell r="BG134">
            <v>0</v>
          </cell>
          <cell r="BH134">
            <v>0</v>
          </cell>
          <cell r="BJ134">
            <v>0</v>
          </cell>
          <cell r="BL134">
            <v>0</v>
          </cell>
          <cell r="BM134">
            <v>0</v>
          </cell>
          <cell r="BN134">
            <v>0</v>
          </cell>
          <cell r="BO134">
            <v>0</v>
          </cell>
          <cell r="BQ134">
            <v>0</v>
          </cell>
          <cell r="BR134">
            <v>0</v>
          </cell>
          <cell r="BS134">
            <v>0</v>
          </cell>
          <cell r="BT134">
            <v>0</v>
          </cell>
          <cell r="CB134">
            <v>0</v>
          </cell>
          <cell r="CC134">
            <v>0</v>
          </cell>
          <cell r="CD134">
            <v>0</v>
          </cell>
          <cell r="CE134">
            <v>0</v>
          </cell>
          <cell r="CF134">
            <v>0</v>
          </cell>
          <cell r="CI134">
            <v>0</v>
          </cell>
          <cell r="CJ134">
            <v>0</v>
          </cell>
          <cell r="CK134">
            <v>0</v>
          </cell>
          <cell r="CV134">
            <v>5.9114053478424925E-5</v>
          </cell>
          <cell r="DG134">
            <v>2571662</v>
          </cell>
          <cell r="DR134">
            <v>746290.78</v>
          </cell>
          <cell r="EC134">
            <v>3.4459249248664174</v>
          </cell>
          <cell r="EN134">
            <v>2.4095909012463064E-2</v>
          </cell>
        </row>
        <row r="135">
          <cell r="B135">
            <v>33027</v>
          </cell>
          <cell r="C135" t="str">
            <v>Cornerstone Academy</v>
          </cell>
          <cell r="D135">
            <v>2.2844448469440254E-4</v>
          </cell>
          <cell r="E135">
            <v>395262.22469336813</v>
          </cell>
          <cell r="F135">
            <v>308195.02127038408</v>
          </cell>
          <cell r="G135">
            <v>281683</v>
          </cell>
          <cell r="H135">
            <v>-110292.20565997022</v>
          </cell>
          <cell r="I135">
            <v>-4564.0995693221503</v>
          </cell>
          <cell r="J135">
            <v>333546.01993172121</v>
          </cell>
          <cell r="K135">
            <v>0</v>
          </cell>
          <cell r="L135">
            <v>-17525.061602456593</v>
          </cell>
          <cell r="M135">
            <v>3144.9978847931975</v>
          </cell>
          <cell r="N135">
            <v>118.55811866670103</v>
          </cell>
          <cell r="O135">
            <v>-53.503982760276017</v>
          </cell>
          <cell r="P135">
            <v>0</v>
          </cell>
          <cell r="Q135">
            <v>0</v>
          </cell>
          <cell r="R135">
            <v>0</v>
          </cell>
          <cell r="S135">
            <v>1189514.9510844243</v>
          </cell>
          <cell r="T135">
            <v>1448018</v>
          </cell>
          <cell r="U135">
            <v>1667730.0996586061</v>
          </cell>
          <cell r="V135">
            <v>12579.99153917279</v>
          </cell>
          <cell r="W135">
            <v>0</v>
          </cell>
          <cell r="X135">
            <v>3128328.0911977789</v>
          </cell>
          <cell r="Y135">
            <v>39606.349999999977</v>
          </cell>
          <cell r="Z135">
            <v>0</v>
          </cell>
          <cell r="AA135">
            <v>0</v>
          </cell>
          <cell r="AB135">
            <v>22820.49784661075</v>
          </cell>
          <cell r="AC135">
            <v>62426.847846610726</v>
          </cell>
          <cell r="AD135" t="str">
            <v>N/A</v>
          </cell>
          <cell r="AE135">
            <v>613810</v>
          </cell>
          <cell r="AF135">
            <v>613810</v>
          </cell>
          <cell r="AG135">
            <v>613810</v>
          </cell>
          <cell r="AH135">
            <v>613810</v>
          </cell>
          <cell r="AI135">
            <v>610665</v>
          </cell>
          <cell r="AJ135">
            <v>0</v>
          </cell>
          <cell r="AK135">
            <v>3065905</v>
          </cell>
          <cell r="AL135">
            <v>5836339</v>
          </cell>
          <cell r="AM135">
            <v>1189514.9510844243</v>
          </cell>
          <cell r="AN135">
            <v>-153643.65000000002</v>
          </cell>
          <cell r="AO135">
            <v>1657489.5933511681</v>
          </cell>
          <cell r="AP135">
            <v>0</v>
          </cell>
          <cell r="AQ135">
            <v>1408411.65</v>
          </cell>
          <cell r="AR135">
            <v>0</v>
          </cell>
          <cell r="AS135">
            <v>0</v>
          </cell>
          <cell r="AT135">
            <v>9938111.5444355924</v>
          </cell>
          <cell r="AU135">
            <v>1.7603461970201124E-4</v>
          </cell>
          <cell r="AV135">
            <v>0</v>
          </cell>
          <cell r="AW135">
            <v>0</v>
          </cell>
          <cell r="AY135">
            <v>0</v>
          </cell>
          <cell r="AZ135">
            <v>0</v>
          </cell>
          <cell r="BA135">
            <v>0</v>
          </cell>
          <cell r="BB135">
            <v>0</v>
          </cell>
          <cell r="BC135">
            <v>0</v>
          </cell>
          <cell r="BD135">
            <v>0</v>
          </cell>
          <cell r="BE135">
            <v>0</v>
          </cell>
          <cell r="BF135">
            <v>0</v>
          </cell>
          <cell r="BG135">
            <v>0</v>
          </cell>
          <cell r="BH135">
            <v>0</v>
          </cell>
          <cell r="BJ135">
            <v>0</v>
          </cell>
          <cell r="BL135">
            <v>0</v>
          </cell>
          <cell r="BM135">
            <v>0</v>
          </cell>
          <cell r="BN135">
            <v>0</v>
          </cell>
          <cell r="BO135">
            <v>0</v>
          </cell>
          <cell r="BQ135">
            <v>0</v>
          </cell>
          <cell r="BR135">
            <v>0</v>
          </cell>
          <cell r="BS135">
            <v>0</v>
          </cell>
          <cell r="BT135">
            <v>0</v>
          </cell>
          <cell r="CB135">
            <v>0</v>
          </cell>
          <cell r="CC135">
            <v>0</v>
          </cell>
          <cell r="CD135">
            <v>0</v>
          </cell>
          <cell r="CE135">
            <v>0</v>
          </cell>
          <cell r="CF135">
            <v>0</v>
          </cell>
          <cell r="CI135">
            <v>0</v>
          </cell>
          <cell r="CJ135">
            <v>0</v>
          </cell>
          <cell r="CK135">
            <v>0</v>
          </cell>
          <cell r="CV135">
            <v>2.2844448469440254E-4</v>
          </cell>
          <cell r="DG135">
            <v>9938112</v>
          </cell>
          <cell r="DR135">
            <v>2796774.3499999982</v>
          </cell>
          <cell r="EC135">
            <v>3.5534193167925778</v>
          </cell>
          <cell r="EN135">
            <v>2.4095909012463064E-2</v>
          </cell>
        </row>
        <row r="136">
          <cell r="B136">
            <v>33100</v>
          </cell>
          <cell r="C136" t="str">
            <v>Duplin County Schools</v>
          </cell>
          <cell r="D136">
            <v>3.1759199237567891E-3</v>
          </cell>
          <cell r="E136">
            <v>5495081.9941719472</v>
          </cell>
          <cell r="F136">
            <v>4284641.4513558326</v>
          </cell>
          <cell r="G136">
            <v>822968</v>
          </cell>
          <cell r="H136">
            <v>-1533323.1347614296</v>
          </cell>
          <cell r="I136">
            <v>-63451.804387445409</v>
          </cell>
          <cell r="J136">
            <v>4637080.4338218644</v>
          </cell>
          <cell r="K136">
            <v>0</v>
          </cell>
          <cell r="L136">
            <v>-243639.90394761649</v>
          </cell>
          <cell r="M136">
            <v>43722.926626349901</v>
          </cell>
          <cell r="N136">
            <v>1648.2389220312984</v>
          </cell>
          <cell r="O136">
            <v>-743.83220534307759</v>
          </cell>
          <cell r="P136">
            <v>0</v>
          </cell>
          <cell r="Q136">
            <v>0</v>
          </cell>
          <cell r="R136">
            <v>0</v>
          </cell>
          <cell r="S136">
            <v>13443984.369596193</v>
          </cell>
          <cell r="T136">
            <v>4114837.9</v>
          </cell>
          <cell r="U136">
            <v>23185402.169109322</v>
          </cell>
          <cell r="V136">
            <v>174891.7065053996</v>
          </cell>
          <cell r="W136">
            <v>0</v>
          </cell>
          <cell r="X136">
            <v>27475131.77561472</v>
          </cell>
          <cell r="Y136">
            <v>0</v>
          </cell>
          <cell r="Z136">
            <v>0</v>
          </cell>
          <cell r="AA136">
            <v>0</v>
          </cell>
          <cell r="AB136">
            <v>317259.02193722705</v>
          </cell>
          <cell r="AC136">
            <v>317259.02193722705</v>
          </cell>
          <cell r="AD136" t="str">
            <v>N/A</v>
          </cell>
          <cell r="AE136">
            <v>5440319</v>
          </cell>
          <cell r="AF136">
            <v>5440320</v>
          </cell>
          <cell r="AG136">
            <v>5440320</v>
          </cell>
          <cell r="AH136">
            <v>5440320</v>
          </cell>
          <cell r="AI136">
            <v>5396597</v>
          </cell>
          <cell r="AJ136">
            <v>0</v>
          </cell>
          <cell r="AK136">
            <v>27157876</v>
          </cell>
          <cell r="AL136">
            <v>100376612</v>
          </cell>
          <cell r="AM136">
            <v>13443984.369596193</v>
          </cell>
          <cell r="AN136">
            <v>-2815157.9</v>
          </cell>
          <cell r="AO136">
            <v>23043034.853677496</v>
          </cell>
          <cell r="AP136">
            <v>0</v>
          </cell>
          <cell r="AQ136">
            <v>4114837.9</v>
          </cell>
          <cell r="AR136">
            <v>0</v>
          </cell>
          <cell r="AS136">
            <v>0</v>
          </cell>
          <cell r="AT136">
            <v>138163311.22327369</v>
          </cell>
          <cell r="AU136">
            <v>3.0275417569832828E-3</v>
          </cell>
          <cell r="AV136">
            <v>0</v>
          </cell>
          <cell r="AW136">
            <v>0</v>
          </cell>
          <cell r="AY136">
            <v>0</v>
          </cell>
          <cell r="AZ136">
            <v>0</v>
          </cell>
          <cell r="BA136">
            <v>0</v>
          </cell>
          <cell r="BB136">
            <v>0</v>
          </cell>
          <cell r="BC136">
            <v>0</v>
          </cell>
          <cell r="BD136">
            <v>0</v>
          </cell>
          <cell r="BE136">
            <v>0</v>
          </cell>
          <cell r="BF136">
            <v>0</v>
          </cell>
          <cell r="BG136">
            <v>0</v>
          </cell>
          <cell r="BH136">
            <v>0</v>
          </cell>
          <cell r="BJ136">
            <v>0</v>
          </cell>
          <cell r="BL136">
            <v>0</v>
          </cell>
          <cell r="BM136">
            <v>0</v>
          </cell>
          <cell r="BN136">
            <v>0</v>
          </cell>
          <cell r="BO136">
            <v>0</v>
          </cell>
          <cell r="BQ136">
            <v>0</v>
          </cell>
          <cell r="BR136">
            <v>0</v>
          </cell>
          <cell r="BS136">
            <v>0</v>
          </cell>
          <cell r="BT136">
            <v>0</v>
          </cell>
          <cell r="CB136">
            <v>0</v>
          </cell>
          <cell r="CC136">
            <v>0</v>
          </cell>
          <cell r="CD136">
            <v>0</v>
          </cell>
          <cell r="CE136">
            <v>0</v>
          </cell>
          <cell r="CF136">
            <v>0</v>
          </cell>
          <cell r="CI136">
            <v>0</v>
          </cell>
          <cell r="CJ136">
            <v>0</v>
          </cell>
          <cell r="CK136">
            <v>0</v>
          </cell>
          <cell r="CV136">
            <v>3.1759199237567891E-3</v>
          </cell>
          <cell r="DG136">
            <v>138163312</v>
          </cell>
          <cell r="DR136">
            <v>48424353.820000038</v>
          </cell>
          <cell r="EC136">
            <v>2.8531782275004014</v>
          </cell>
          <cell r="EN136">
            <v>2.4095909012463064E-2</v>
          </cell>
        </row>
        <row r="137">
          <cell r="B137">
            <v>33105</v>
          </cell>
          <cell r="C137" t="str">
            <v>James Sprunt Technical College</v>
          </cell>
          <cell r="D137">
            <v>3.5701058323638399E-4</v>
          </cell>
          <cell r="E137">
            <v>617711.55279962695</v>
          </cell>
          <cell r="F137">
            <v>481643.8638975186</v>
          </cell>
          <cell r="G137">
            <v>-164000</v>
          </cell>
          <cell r="H137">
            <v>-172363.47255993955</v>
          </cell>
          <cell r="I137">
            <v>-7132.725709584859</v>
          </cell>
          <cell r="J137">
            <v>521262.13189736108</v>
          </cell>
          <cell r="K137">
            <v>0</v>
          </cell>
          <cell r="L137">
            <v>-27387.97775011414</v>
          </cell>
          <cell r="M137">
            <v>4914.9688626942143</v>
          </cell>
          <cell r="N137">
            <v>185.28135248801857</v>
          </cell>
          <cell r="O137">
            <v>-83.61544869979349</v>
          </cell>
          <cell r="P137">
            <v>0</v>
          </cell>
          <cell r="Q137">
            <v>0</v>
          </cell>
          <cell r="R137">
            <v>0</v>
          </cell>
          <cell r="S137">
            <v>1254750.0073413504</v>
          </cell>
          <cell r="T137">
            <v>9507.2199999999139</v>
          </cell>
          <cell r="U137">
            <v>2606310.6594868056</v>
          </cell>
          <cell r="V137">
            <v>19659.875450776857</v>
          </cell>
          <cell r="W137">
            <v>0</v>
          </cell>
          <cell r="X137">
            <v>2635477.7549375822</v>
          </cell>
          <cell r="Y137">
            <v>829512</v>
          </cell>
          <cell r="Z137">
            <v>0</v>
          </cell>
          <cell r="AA137">
            <v>0</v>
          </cell>
          <cell r="AB137">
            <v>35663.628547924294</v>
          </cell>
          <cell r="AC137">
            <v>865175.62854792434</v>
          </cell>
          <cell r="AD137" t="str">
            <v>N/A</v>
          </cell>
          <cell r="AE137">
            <v>355043</v>
          </cell>
          <cell r="AF137">
            <v>355043</v>
          </cell>
          <cell r="AG137">
            <v>355043</v>
          </cell>
          <cell r="AH137">
            <v>355043</v>
          </cell>
          <cell r="AI137">
            <v>350128</v>
          </cell>
          <cell r="AJ137">
            <v>0</v>
          </cell>
          <cell r="AK137">
            <v>1770300</v>
          </cell>
          <cell r="AL137">
            <v>12831919</v>
          </cell>
          <cell r="AM137">
            <v>1254750.0073413504</v>
          </cell>
          <cell r="AN137">
            <v>-325797.21999999991</v>
          </cell>
          <cell r="AO137">
            <v>2590306.9063896583</v>
          </cell>
          <cell r="AP137">
            <v>0</v>
          </cell>
          <cell r="AQ137">
            <v>-820004.78</v>
          </cell>
          <cell r="AR137">
            <v>0</v>
          </cell>
          <cell r="AS137">
            <v>0</v>
          </cell>
          <cell r="AT137">
            <v>15531173.913731011</v>
          </cell>
          <cell r="AU137">
            <v>3.8703409191319041E-4</v>
          </cell>
          <cell r="AV137">
            <v>0</v>
          </cell>
          <cell r="AW137">
            <v>0</v>
          </cell>
          <cell r="AY137">
            <v>0</v>
          </cell>
          <cell r="AZ137">
            <v>0</v>
          </cell>
          <cell r="BA137">
            <v>0</v>
          </cell>
          <cell r="BB137">
            <v>0</v>
          </cell>
          <cell r="BC137">
            <v>0</v>
          </cell>
          <cell r="BD137">
            <v>0</v>
          </cell>
          <cell r="BE137">
            <v>0</v>
          </cell>
          <cell r="BF137">
            <v>0</v>
          </cell>
          <cell r="BG137">
            <v>0</v>
          </cell>
          <cell r="BH137">
            <v>0</v>
          </cell>
          <cell r="BJ137">
            <v>0</v>
          </cell>
          <cell r="BL137">
            <v>0</v>
          </cell>
          <cell r="BM137">
            <v>0</v>
          </cell>
          <cell r="BN137">
            <v>0</v>
          </cell>
          <cell r="BO137">
            <v>0</v>
          </cell>
          <cell r="BQ137">
            <v>0</v>
          </cell>
          <cell r="BR137">
            <v>0</v>
          </cell>
          <cell r="BS137">
            <v>0</v>
          </cell>
          <cell r="BT137">
            <v>0</v>
          </cell>
          <cell r="CB137">
            <v>0</v>
          </cell>
          <cell r="CC137">
            <v>0</v>
          </cell>
          <cell r="CD137">
            <v>0</v>
          </cell>
          <cell r="CE137">
            <v>0</v>
          </cell>
          <cell r="CF137">
            <v>0</v>
          </cell>
          <cell r="CI137">
            <v>0</v>
          </cell>
          <cell r="CJ137">
            <v>0</v>
          </cell>
          <cell r="CK137">
            <v>0</v>
          </cell>
          <cell r="CV137">
            <v>3.5701058323638399E-4</v>
          </cell>
          <cell r="DG137">
            <v>15531174</v>
          </cell>
          <cell r="DR137">
            <v>5705826.6699999999</v>
          </cell>
          <cell r="EC137">
            <v>2.7219848933826798</v>
          </cell>
          <cell r="EN137">
            <v>2.4095909012463064E-2</v>
          </cell>
        </row>
        <row r="138">
          <cell r="B138">
            <v>33200</v>
          </cell>
          <cell r="C138" t="str">
            <v>Durham Public Schools</v>
          </cell>
          <cell r="D138">
            <v>1.3861030528488062E-2</v>
          </cell>
          <cell r="E138">
            <v>23982814.776911646</v>
          </cell>
          <cell r="F138">
            <v>18699950.687237989</v>
          </cell>
          <cell r="G138">
            <v>2001565</v>
          </cell>
          <cell r="H138">
            <v>-6692057.5112689054</v>
          </cell>
          <cell r="I138">
            <v>-276929.96637700679</v>
          </cell>
          <cell r="J138">
            <v>20238140.444117088</v>
          </cell>
          <cell r="K138">
            <v>0</v>
          </cell>
          <cell r="L138">
            <v>-1063345.4959975963</v>
          </cell>
          <cell r="M138">
            <v>190824.96892610262</v>
          </cell>
          <cell r="N138">
            <v>7193.5976236747347</v>
          </cell>
          <cell r="O138">
            <v>-3246.3919600771892</v>
          </cell>
          <cell r="P138">
            <v>0</v>
          </cell>
          <cell r="Q138">
            <v>0</v>
          </cell>
          <cell r="R138">
            <v>0</v>
          </cell>
          <cell r="S138">
            <v>57084910.109212928</v>
          </cell>
          <cell r="T138">
            <v>10564641</v>
          </cell>
          <cell r="U138">
            <v>101190702.22058544</v>
          </cell>
          <cell r="V138">
            <v>763299.87570441049</v>
          </cell>
          <cell r="W138">
            <v>0</v>
          </cell>
          <cell r="X138">
            <v>112518643.09628984</v>
          </cell>
          <cell r="Y138">
            <v>556814.71999999881</v>
          </cell>
          <cell r="Z138">
            <v>0</v>
          </cell>
          <cell r="AA138">
            <v>0</v>
          </cell>
          <cell r="AB138">
            <v>1384649.831885034</v>
          </cell>
          <cell r="AC138">
            <v>1941464.5518850328</v>
          </cell>
          <cell r="AD138" t="str">
            <v>N/A</v>
          </cell>
          <cell r="AE138">
            <v>22153600</v>
          </cell>
          <cell r="AF138">
            <v>22153600</v>
          </cell>
          <cell r="AG138">
            <v>22153600</v>
          </cell>
          <cell r="AH138">
            <v>22153600</v>
          </cell>
          <cell r="AI138">
            <v>21962775</v>
          </cell>
          <cell r="AJ138">
            <v>0</v>
          </cell>
          <cell r="AK138">
            <v>110577175</v>
          </cell>
          <cell r="AL138">
            <v>446877872</v>
          </cell>
          <cell r="AM138">
            <v>57084910.109212928</v>
          </cell>
          <cell r="AN138">
            <v>-11538019.280000001</v>
          </cell>
          <cell r="AO138">
            <v>100569352.26440483</v>
          </cell>
          <cell r="AP138">
            <v>0</v>
          </cell>
          <cell r="AQ138">
            <v>10007826.280000001</v>
          </cell>
          <cell r="AR138">
            <v>0</v>
          </cell>
          <cell r="AS138">
            <v>0</v>
          </cell>
          <cell r="AT138">
            <v>603001941.37361765</v>
          </cell>
          <cell r="AU138">
            <v>1.3478651924261592E-2</v>
          </cell>
          <cell r="AV138">
            <v>0</v>
          </cell>
          <cell r="AW138">
            <v>0</v>
          </cell>
          <cell r="AY138">
            <v>0</v>
          </cell>
          <cell r="AZ138">
            <v>0</v>
          </cell>
          <cell r="BA138">
            <v>0</v>
          </cell>
          <cell r="BB138">
            <v>0</v>
          </cell>
          <cell r="BC138">
            <v>0</v>
          </cell>
          <cell r="BD138">
            <v>0</v>
          </cell>
          <cell r="BE138">
            <v>0</v>
          </cell>
          <cell r="BF138">
            <v>0</v>
          </cell>
          <cell r="BG138">
            <v>0</v>
          </cell>
          <cell r="BH138">
            <v>0</v>
          </cell>
          <cell r="BJ138">
            <v>0</v>
          </cell>
          <cell r="BL138">
            <v>0</v>
          </cell>
          <cell r="BM138">
            <v>0</v>
          </cell>
          <cell r="BN138">
            <v>0</v>
          </cell>
          <cell r="BO138">
            <v>0</v>
          </cell>
          <cell r="BQ138">
            <v>0</v>
          </cell>
          <cell r="BR138">
            <v>0</v>
          </cell>
          <cell r="BS138">
            <v>0</v>
          </cell>
          <cell r="BT138">
            <v>0</v>
          </cell>
          <cell r="CB138">
            <v>0</v>
          </cell>
          <cell r="CC138">
            <v>0</v>
          </cell>
          <cell r="CD138">
            <v>0</v>
          </cell>
          <cell r="CE138">
            <v>0</v>
          </cell>
          <cell r="CF138">
            <v>0</v>
          </cell>
          <cell r="CI138">
            <v>0</v>
          </cell>
          <cell r="CJ138">
            <v>0</v>
          </cell>
          <cell r="CK138">
            <v>0</v>
          </cell>
          <cell r="CV138">
            <v>1.3861030528488062E-2</v>
          </cell>
          <cell r="DG138">
            <v>603001942</v>
          </cell>
          <cell r="DR138">
            <v>198407653.93000114</v>
          </cell>
          <cell r="EC138">
            <v>3.0392070570661605</v>
          </cell>
          <cell r="EN138">
            <v>2.4095909012463064E-2</v>
          </cell>
        </row>
        <row r="139">
          <cell r="B139">
            <v>33202</v>
          </cell>
          <cell r="C139" t="str">
            <v>Central Park School For Children</v>
          </cell>
          <cell r="D139">
            <v>1.6583970091368149E-4</v>
          </cell>
          <cell r="E139">
            <v>286941.35125789134</v>
          </cell>
          <cell r="F139">
            <v>223734.75209497384</v>
          </cell>
          <cell r="G139">
            <v>113924</v>
          </cell>
          <cell r="H139">
            <v>-80066.832973568744</v>
          </cell>
          <cell r="I139">
            <v>-3313.3166183862527</v>
          </cell>
          <cell r="J139">
            <v>242138.3569860413</v>
          </cell>
          <cell r="K139">
            <v>0</v>
          </cell>
          <cell r="L139">
            <v>-12722.351246663553</v>
          </cell>
          <cell r="M139">
            <v>2283.1170964183248</v>
          </cell>
          <cell r="N139">
            <v>86.06748798018242</v>
          </cell>
          <cell r="O139">
            <v>-38.841316350993338</v>
          </cell>
          <cell r="P139">
            <v>0</v>
          </cell>
          <cell r="Q139">
            <v>0</v>
          </cell>
          <cell r="R139">
            <v>0</v>
          </cell>
          <cell r="S139">
            <v>772966.30276833544</v>
          </cell>
          <cell r="T139">
            <v>583485</v>
          </cell>
          <cell r="U139">
            <v>1210691.7849302064</v>
          </cell>
          <cell r="V139">
            <v>9132.4683856732991</v>
          </cell>
          <cell r="W139">
            <v>0</v>
          </cell>
          <cell r="X139">
            <v>1803309.2533158797</v>
          </cell>
          <cell r="Y139">
            <v>13867.510000000009</v>
          </cell>
          <cell r="Z139">
            <v>0</v>
          </cell>
          <cell r="AA139">
            <v>0</v>
          </cell>
          <cell r="AB139">
            <v>16566.583091931261</v>
          </cell>
          <cell r="AC139">
            <v>30434.09309193127</v>
          </cell>
          <cell r="AD139" t="str">
            <v>N/A</v>
          </cell>
          <cell r="AE139">
            <v>355031</v>
          </cell>
          <cell r="AF139">
            <v>355032</v>
          </cell>
          <cell r="AG139">
            <v>355032</v>
          </cell>
          <cell r="AH139">
            <v>355032</v>
          </cell>
          <cell r="AI139">
            <v>352749</v>
          </cell>
          <cell r="AJ139">
            <v>0</v>
          </cell>
          <cell r="AK139">
            <v>1772876</v>
          </cell>
          <cell r="AL139">
            <v>4798149</v>
          </cell>
          <cell r="AM139">
            <v>772966.30276833544</v>
          </cell>
          <cell r="AN139">
            <v>-129400.48999999999</v>
          </cell>
          <cell r="AO139">
            <v>1203257.6702239485</v>
          </cell>
          <cell r="AP139">
            <v>0</v>
          </cell>
          <cell r="AQ139">
            <v>569617.49</v>
          </cell>
          <cell r="AR139">
            <v>0</v>
          </cell>
          <cell r="AS139">
            <v>0</v>
          </cell>
          <cell r="AT139">
            <v>7214589.9729922842</v>
          </cell>
          <cell r="AU139">
            <v>1.4472092777425487E-4</v>
          </cell>
          <cell r="AV139">
            <v>0</v>
          </cell>
          <cell r="AW139">
            <v>0</v>
          </cell>
          <cell r="AY139">
            <v>0</v>
          </cell>
          <cell r="AZ139">
            <v>0</v>
          </cell>
          <cell r="BA139">
            <v>0</v>
          </cell>
          <cell r="BB139">
            <v>0</v>
          </cell>
          <cell r="BC139">
            <v>0</v>
          </cell>
          <cell r="BD139">
            <v>0</v>
          </cell>
          <cell r="BE139">
            <v>0</v>
          </cell>
          <cell r="BF139">
            <v>0</v>
          </cell>
          <cell r="BG139">
            <v>0</v>
          </cell>
          <cell r="BH139">
            <v>0</v>
          </cell>
          <cell r="BJ139">
            <v>0</v>
          </cell>
          <cell r="BL139">
            <v>0</v>
          </cell>
          <cell r="BM139">
            <v>0</v>
          </cell>
          <cell r="BN139">
            <v>0</v>
          </cell>
          <cell r="BO139">
            <v>0</v>
          </cell>
          <cell r="BQ139">
            <v>0</v>
          </cell>
          <cell r="BR139">
            <v>0</v>
          </cell>
          <cell r="BS139">
            <v>0</v>
          </cell>
          <cell r="BT139">
            <v>0</v>
          </cell>
          <cell r="CB139">
            <v>0</v>
          </cell>
          <cell r="CC139">
            <v>0</v>
          </cell>
          <cell r="CD139">
            <v>0</v>
          </cell>
          <cell r="CE139">
            <v>0</v>
          </cell>
          <cell r="CF139">
            <v>0</v>
          </cell>
          <cell r="CI139">
            <v>0</v>
          </cell>
          <cell r="CJ139">
            <v>0</v>
          </cell>
          <cell r="CK139">
            <v>0</v>
          </cell>
          <cell r="CV139">
            <v>1.6583970091368149E-4</v>
          </cell>
          <cell r="DG139">
            <v>7214591</v>
          </cell>
          <cell r="DR139">
            <v>2083307.32</v>
          </cell>
          <cell r="EC139">
            <v>3.4630469209890742</v>
          </cell>
          <cell r="EN139">
            <v>2.4095909012463064E-2</v>
          </cell>
        </row>
        <row r="140">
          <cell r="B140">
            <v>33203</v>
          </cell>
          <cell r="C140" t="str">
            <v>Healthy Start Academy</v>
          </cell>
          <cell r="D140">
            <v>1.1475133798238069E-4</v>
          </cell>
          <cell r="E140">
            <v>198546.57116424461</v>
          </cell>
          <cell r="F140">
            <v>154811.31486975838</v>
          </cell>
          <cell r="G140">
            <v>75281</v>
          </cell>
          <cell r="H140">
            <v>-55401.548369355711</v>
          </cell>
          <cell r="I140">
            <v>-2292.6206030543622</v>
          </cell>
          <cell r="J140">
            <v>167545.52913397894</v>
          </cell>
          <cell r="K140">
            <v>0</v>
          </cell>
          <cell r="L140">
            <v>-8803.1202407698747</v>
          </cell>
          <cell r="M140">
            <v>1579.7830081761626</v>
          </cell>
          <cell r="N140">
            <v>59.553649386095927</v>
          </cell>
          <cell r="O140">
            <v>-26.875910868853381</v>
          </cell>
          <cell r="P140">
            <v>0</v>
          </cell>
          <cell r="Q140">
            <v>0</v>
          </cell>
          <cell r="R140">
            <v>0</v>
          </cell>
          <cell r="S140">
            <v>531299.58670149522</v>
          </cell>
          <cell r="T140">
            <v>394559</v>
          </cell>
          <cell r="U140">
            <v>837727.64566989464</v>
          </cell>
          <cell r="V140">
            <v>6319.1320327046506</v>
          </cell>
          <cell r="W140">
            <v>0</v>
          </cell>
          <cell r="X140">
            <v>1238605.7777025993</v>
          </cell>
          <cell r="Y140">
            <v>18155.159999999989</v>
          </cell>
          <cell r="Z140">
            <v>0</v>
          </cell>
          <cell r="AA140">
            <v>0</v>
          </cell>
          <cell r="AB140">
            <v>11463.10301527181</v>
          </cell>
          <cell r="AC140">
            <v>29618.263015271797</v>
          </cell>
          <cell r="AD140" t="str">
            <v>N/A</v>
          </cell>
          <cell r="AE140">
            <v>242114</v>
          </cell>
          <cell r="AF140">
            <v>242114</v>
          </cell>
          <cell r="AG140">
            <v>242114</v>
          </cell>
          <cell r="AH140">
            <v>242114</v>
          </cell>
          <cell r="AI140">
            <v>240534</v>
          </cell>
          <cell r="AJ140">
            <v>0</v>
          </cell>
          <cell r="AK140">
            <v>1208990</v>
          </cell>
          <cell r="AL140">
            <v>3331051</v>
          </cell>
          <cell r="AM140">
            <v>531299.58670149522</v>
          </cell>
          <cell r="AN140">
            <v>-79264.840000000011</v>
          </cell>
          <cell r="AO140">
            <v>832583.67468732758</v>
          </cell>
          <cell r="AP140">
            <v>0</v>
          </cell>
          <cell r="AQ140">
            <v>376403.84</v>
          </cell>
          <cell r="AR140">
            <v>0</v>
          </cell>
          <cell r="AS140">
            <v>0</v>
          </cell>
          <cell r="AT140">
            <v>4992073.2613888225</v>
          </cell>
          <cell r="AU140">
            <v>1.0047057826492E-4</v>
          </cell>
          <cell r="AV140">
            <v>0</v>
          </cell>
          <cell r="AW140">
            <v>0</v>
          </cell>
          <cell r="AY140">
            <v>0</v>
          </cell>
          <cell r="AZ140">
            <v>0</v>
          </cell>
          <cell r="BA140">
            <v>0</v>
          </cell>
          <cell r="BB140">
            <v>0</v>
          </cell>
          <cell r="BC140">
            <v>0</v>
          </cell>
          <cell r="BD140">
            <v>0</v>
          </cell>
          <cell r="BE140">
            <v>0</v>
          </cell>
          <cell r="BF140">
            <v>0</v>
          </cell>
          <cell r="BG140">
            <v>0</v>
          </cell>
          <cell r="BH140">
            <v>0</v>
          </cell>
          <cell r="BJ140">
            <v>0</v>
          </cell>
          <cell r="BL140">
            <v>0</v>
          </cell>
          <cell r="BM140">
            <v>0</v>
          </cell>
          <cell r="BN140">
            <v>0</v>
          </cell>
          <cell r="BO140">
            <v>0</v>
          </cell>
          <cell r="BQ140">
            <v>0</v>
          </cell>
          <cell r="BR140">
            <v>0</v>
          </cell>
          <cell r="BS140">
            <v>0</v>
          </cell>
          <cell r="BT140">
            <v>0</v>
          </cell>
          <cell r="CB140">
            <v>0</v>
          </cell>
          <cell r="CC140">
            <v>0</v>
          </cell>
          <cell r="CD140">
            <v>0</v>
          </cell>
          <cell r="CE140">
            <v>0</v>
          </cell>
          <cell r="CF140">
            <v>0</v>
          </cell>
          <cell r="CI140">
            <v>0</v>
          </cell>
          <cell r="CJ140">
            <v>0</v>
          </cell>
          <cell r="CK140">
            <v>0</v>
          </cell>
          <cell r="CV140">
            <v>1.1475133798238069E-4</v>
          </cell>
          <cell r="DG140">
            <v>4992073</v>
          </cell>
          <cell r="DR140">
            <v>1400711.38</v>
          </cell>
          <cell r="EC140">
            <v>3.5639554809642515</v>
          </cell>
          <cell r="EN140">
            <v>2.4095909012463064E-2</v>
          </cell>
        </row>
        <row r="141">
          <cell r="B141">
            <v>33204</v>
          </cell>
          <cell r="C141" t="str">
            <v>Voyager Academy</v>
          </cell>
          <cell r="D141">
            <v>4.0490674464265631E-4</v>
          </cell>
          <cell r="E141">
            <v>700583.07993253705</v>
          </cell>
          <cell r="F141">
            <v>546260.69412269385</v>
          </cell>
          <cell r="G141">
            <v>198362</v>
          </cell>
          <cell r="H141">
            <v>-195487.57332871223</v>
          </cell>
          <cell r="I141">
            <v>-8089.6446299036561</v>
          </cell>
          <cell r="J141">
            <v>591194.10696097661</v>
          </cell>
          <cell r="K141">
            <v>0</v>
          </cell>
          <cell r="L141">
            <v>-31062.319813084039</v>
          </cell>
          <cell r="M141">
            <v>5574.3558753154512</v>
          </cell>
          <cell r="N141">
            <v>210.13850233464578</v>
          </cell>
          <cell r="O141">
            <v>-94.833208662756533</v>
          </cell>
          <cell r="P141">
            <v>0</v>
          </cell>
          <cell r="Q141">
            <v>0</v>
          </cell>
          <cell r="R141">
            <v>0</v>
          </cell>
          <cell r="S141">
            <v>1807450.0044134951</v>
          </cell>
          <cell r="T141">
            <v>1052110</v>
          </cell>
          <cell r="U141">
            <v>2955970.5348048829</v>
          </cell>
          <cell r="V141">
            <v>22297.423501261805</v>
          </cell>
          <cell r="W141">
            <v>0</v>
          </cell>
          <cell r="X141">
            <v>4030377.9583061449</v>
          </cell>
          <cell r="Y141">
            <v>60301.110000000044</v>
          </cell>
          <cell r="Z141">
            <v>0</v>
          </cell>
          <cell r="AA141">
            <v>0</v>
          </cell>
          <cell r="AB141">
            <v>40448.223149518279</v>
          </cell>
          <cell r="AC141">
            <v>100749.33314951832</v>
          </cell>
          <cell r="AD141" t="str">
            <v>N/A</v>
          </cell>
          <cell r="AE141">
            <v>787041</v>
          </cell>
          <cell r="AF141">
            <v>787041</v>
          </cell>
          <cell r="AG141">
            <v>787041</v>
          </cell>
          <cell r="AH141">
            <v>787041</v>
          </cell>
          <cell r="AI141">
            <v>781466</v>
          </cell>
          <cell r="AJ141">
            <v>0</v>
          </cell>
          <cell r="AK141">
            <v>3929630</v>
          </cell>
          <cell r="AL141">
            <v>12161946</v>
          </cell>
          <cell r="AM141">
            <v>1807450.0044134951</v>
          </cell>
          <cell r="AN141">
            <v>-284204.88999999996</v>
          </cell>
          <cell r="AO141">
            <v>2937819.7351566264</v>
          </cell>
          <cell r="AP141">
            <v>0</v>
          </cell>
          <cell r="AQ141">
            <v>991808.8899999999</v>
          </cell>
          <cell r="AR141">
            <v>0</v>
          </cell>
          <cell r="AS141">
            <v>0</v>
          </cell>
          <cell r="AT141">
            <v>17614819.739570122</v>
          </cell>
          <cell r="AU141">
            <v>3.6682647886358247E-4</v>
          </cell>
          <cell r="AV141">
            <v>0</v>
          </cell>
          <cell r="AW141">
            <v>0</v>
          </cell>
          <cell r="AY141">
            <v>0</v>
          </cell>
          <cell r="AZ141">
            <v>0</v>
          </cell>
          <cell r="BA141">
            <v>0</v>
          </cell>
          <cell r="BB141">
            <v>0</v>
          </cell>
          <cell r="BC141">
            <v>0</v>
          </cell>
          <cell r="BD141">
            <v>0</v>
          </cell>
          <cell r="BE141">
            <v>0</v>
          </cell>
          <cell r="BF141">
            <v>0</v>
          </cell>
          <cell r="BG141">
            <v>0</v>
          </cell>
          <cell r="BH141">
            <v>0</v>
          </cell>
          <cell r="BJ141">
            <v>0</v>
          </cell>
          <cell r="BL141">
            <v>0</v>
          </cell>
          <cell r="BM141">
            <v>0</v>
          </cell>
          <cell r="BN141">
            <v>0</v>
          </cell>
          <cell r="BO141">
            <v>0</v>
          </cell>
          <cell r="BQ141">
            <v>0</v>
          </cell>
          <cell r="BR141">
            <v>0</v>
          </cell>
          <cell r="BS141">
            <v>0</v>
          </cell>
          <cell r="BT141">
            <v>0</v>
          </cell>
          <cell r="CB141">
            <v>0</v>
          </cell>
          <cell r="CC141">
            <v>0</v>
          </cell>
          <cell r="CD141">
            <v>0</v>
          </cell>
          <cell r="CE141">
            <v>0</v>
          </cell>
          <cell r="CF141">
            <v>0</v>
          </cell>
          <cell r="CI141">
            <v>0</v>
          </cell>
          <cell r="CJ141">
            <v>0</v>
          </cell>
          <cell r="CK141">
            <v>0</v>
          </cell>
          <cell r="CV141">
            <v>4.0490674464265631E-4</v>
          </cell>
          <cell r="DG141">
            <v>17614820</v>
          </cell>
          <cell r="DR141">
            <v>4874017.7599999988</v>
          </cell>
          <cell r="EC141">
            <v>3.6140245824627453</v>
          </cell>
          <cell r="EN141">
            <v>2.4095909012463064E-2</v>
          </cell>
        </row>
        <row r="142">
          <cell r="B142">
            <v>33205</v>
          </cell>
          <cell r="C142" t="str">
            <v>Durham Technical Institute</v>
          </cell>
          <cell r="D142">
            <v>1.1182984542950423E-3</v>
          </cell>
          <cell r="E142">
            <v>1934917.0784627127</v>
          </cell>
          <cell r="F142">
            <v>1508699.2201591246</v>
          </cell>
          <cell r="G142">
            <v>202739</v>
          </cell>
          <cell r="H142">
            <v>-539910.61887675221</v>
          </cell>
          <cell r="I142">
            <v>-22342.520111393569</v>
          </cell>
          <cell r="J142">
            <v>1632799.3167569202</v>
          </cell>
          <cell r="K142">
            <v>0</v>
          </cell>
          <cell r="L142">
            <v>-85789.986690507358</v>
          </cell>
          <cell r="M142">
            <v>15395.627861317269</v>
          </cell>
          <cell r="N142">
            <v>580.37453181004105</v>
          </cell>
          <cell r="O142">
            <v>-261.91668098044187</v>
          </cell>
          <cell r="P142">
            <v>0</v>
          </cell>
          <cell r="Q142">
            <v>0</v>
          </cell>
          <cell r="R142">
            <v>0</v>
          </cell>
          <cell r="S142">
            <v>4646825.5754122511</v>
          </cell>
          <cell r="T142">
            <v>1013693.1900000001</v>
          </cell>
          <cell r="U142">
            <v>8163996.5837846017</v>
          </cell>
          <cell r="V142">
            <v>61582.511445269076</v>
          </cell>
          <cell r="W142">
            <v>0</v>
          </cell>
          <cell r="X142">
            <v>9239272.285229871</v>
          </cell>
          <cell r="Y142">
            <v>0</v>
          </cell>
          <cell r="Z142">
            <v>0</v>
          </cell>
          <cell r="AA142">
            <v>0</v>
          </cell>
          <cell r="AB142">
            <v>111712.60055696784</v>
          </cell>
          <cell r="AC142">
            <v>111712.60055696784</v>
          </cell>
          <cell r="AD142" t="str">
            <v>N/A</v>
          </cell>
          <cell r="AE142">
            <v>1828590</v>
          </cell>
          <cell r="AF142">
            <v>1828591</v>
          </cell>
          <cell r="AG142">
            <v>1828591</v>
          </cell>
          <cell r="AH142">
            <v>1828591</v>
          </cell>
          <cell r="AI142">
            <v>1813196</v>
          </cell>
          <cell r="AJ142">
            <v>0</v>
          </cell>
          <cell r="AK142">
            <v>9127559</v>
          </cell>
          <cell r="AL142">
            <v>35901235</v>
          </cell>
          <cell r="AM142">
            <v>4646825.5754122511</v>
          </cell>
          <cell r="AN142">
            <v>-1025837.1900000001</v>
          </cell>
          <cell r="AO142">
            <v>8113866.4946729029</v>
          </cell>
          <cell r="AP142">
            <v>0</v>
          </cell>
          <cell r="AQ142">
            <v>1013693.1900000001</v>
          </cell>
          <cell r="AR142">
            <v>0</v>
          </cell>
          <cell r="AS142">
            <v>0</v>
          </cell>
          <cell r="AT142">
            <v>48649783.070085153</v>
          </cell>
          <cell r="AU142">
            <v>1.0828467437052501E-3</v>
          </cell>
          <cell r="AV142">
            <v>0</v>
          </cell>
          <cell r="AW142">
            <v>0</v>
          </cell>
          <cell r="AY142">
            <v>0</v>
          </cell>
          <cell r="AZ142">
            <v>0</v>
          </cell>
          <cell r="BA142">
            <v>0</v>
          </cell>
          <cell r="BB142">
            <v>0</v>
          </cell>
          <cell r="BC142">
            <v>0</v>
          </cell>
          <cell r="BD142">
            <v>0</v>
          </cell>
          <cell r="BE142">
            <v>0</v>
          </cell>
          <cell r="BF142">
            <v>0</v>
          </cell>
          <cell r="BG142">
            <v>0</v>
          </cell>
          <cell r="BH142">
            <v>0</v>
          </cell>
          <cell r="BJ142">
            <v>0</v>
          </cell>
          <cell r="BL142">
            <v>0</v>
          </cell>
          <cell r="BM142">
            <v>0</v>
          </cell>
          <cell r="BN142">
            <v>0</v>
          </cell>
          <cell r="BO142">
            <v>0</v>
          </cell>
          <cell r="BQ142">
            <v>0</v>
          </cell>
          <cell r="BR142">
            <v>0</v>
          </cell>
          <cell r="BS142">
            <v>0</v>
          </cell>
          <cell r="BT142">
            <v>0</v>
          </cell>
          <cell r="CB142">
            <v>0</v>
          </cell>
          <cell r="CC142">
            <v>0</v>
          </cell>
          <cell r="CD142">
            <v>0</v>
          </cell>
          <cell r="CE142">
            <v>0</v>
          </cell>
          <cell r="CF142">
            <v>0</v>
          </cell>
          <cell r="CI142">
            <v>0</v>
          </cell>
          <cell r="CJ142">
            <v>0</v>
          </cell>
          <cell r="CK142">
            <v>0</v>
          </cell>
          <cell r="CV142">
            <v>1.1182984542950423E-3</v>
          </cell>
          <cell r="DG142">
            <v>48649784</v>
          </cell>
          <cell r="DR142">
            <v>17495640.5</v>
          </cell>
          <cell r="EC142">
            <v>2.780680364345621</v>
          </cell>
          <cell r="EN142">
            <v>2.4095909012463064E-2</v>
          </cell>
        </row>
        <row r="143">
          <cell r="B143">
            <v>33206</v>
          </cell>
          <cell r="C143" t="str">
            <v>Bear Grass Charter School</v>
          </cell>
          <cell r="D143">
            <v>9.1382949996967092E-5</v>
          </cell>
          <cell r="E143">
            <v>158113.81116582092</v>
          </cell>
          <cell r="F143">
            <v>123284.96464137135</v>
          </cell>
          <cell r="G143">
            <v>-27643</v>
          </cell>
          <cell r="H143">
            <v>-44119.371620475045</v>
          </cell>
          <cell r="I143">
            <v>-1825.7428419972032</v>
          </cell>
          <cell r="J143">
            <v>133425.93629206016</v>
          </cell>
          <cell r="K143">
            <v>0</v>
          </cell>
          <cell r="L143">
            <v>-7010.4201913800871</v>
          </cell>
          <cell r="M143">
            <v>1258.0701382705172</v>
          </cell>
          <cell r="N143">
            <v>47.425923389425982</v>
          </cell>
          <cell r="O143">
            <v>-21.402800718789663</v>
          </cell>
          <cell r="P143">
            <v>0</v>
          </cell>
          <cell r="Q143">
            <v>0</v>
          </cell>
          <cell r="R143">
            <v>0</v>
          </cell>
          <cell r="S143">
            <v>335510.27070634119</v>
          </cell>
          <cell r="T143">
            <v>0</v>
          </cell>
          <cell r="U143">
            <v>667129.68146030081</v>
          </cell>
          <cell r="V143">
            <v>5032.2805530820688</v>
          </cell>
          <cell r="W143">
            <v>0</v>
          </cell>
          <cell r="X143">
            <v>672161.96201338293</v>
          </cell>
          <cell r="Y143">
            <v>138212.82</v>
          </cell>
          <cell r="Z143">
            <v>0</v>
          </cell>
          <cell r="AA143">
            <v>0</v>
          </cell>
          <cell r="AB143">
            <v>9128.7142099860157</v>
          </cell>
          <cell r="AC143">
            <v>147341.53420998601</v>
          </cell>
          <cell r="AD143" t="str">
            <v>N/A</v>
          </cell>
          <cell r="AE143">
            <v>105215</v>
          </cell>
          <cell r="AF143">
            <v>105215</v>
          </cell>
          <cell r="AG143">
            <v>105215</v>
          </cell>
          <cell r="AH143">
            <v>105215</v>
          </cell>
          <cell r="AI143">
            <v>103957</v>
          </cell>
          <cell r="AJ143">
            <v>0</v>
          </cell>
          <cell r="AK143">
            <v>524817</v>
          </cell>
          <cell r="AL143">
            <v>3187367</v>
          </cell>
          <cell r="AM143">
            <v>335510.27070634119</v>
          </cell>
          <cell r="AN143">
            <v>-72229.179999999993</v>
          </cell>
          <cell r="AO143">
            <v>663033.24780339689</v>
          </cell>
          <cell r="AP143">
            <v>0</v>
          </cell>
          <cell r="AQ143">
            <v>-138212.82</v>
          </cell>
          <cell r="AR143">
            <v>0</v>
          </cell>
          <cell r="AS143">
            <v>0</v>
          </cell>
          <cell r="AT143">
            <v>3975468.5185097381</v>
          </cell>
          <cell r="AU143">
            <v>9.6136797168055663E-5</v>
          </cell>
          <cell r="AV143">
            <v>0</v>
          </cell>
          <cell r="AW143">
            <v>0</v>
          </cell>
          <cell r="AY143">
            <v>0</v>
          </cell>
          <cell r="AZ143">
            <v>0</v>
          </cell>
          <cell r="BA143">
            <v>0</v>
          </cell>
          <cell r="BB143">
            <v>0</v>
          </cell>
          <cell r="BC143">
            <v>0</v>
          </cell>
          <cell r="BD143">
            <v>0</v>
          </cell>
          <cell r="BE143">
            <v>0</v>
          </cell>
          <cell r="BF143">
            <v>0</v>
          </cell>
          <cell r="BG143">
            <v>0</v>
          </cell>
          <cell r="BH143">
            <v>0</v>
          </cell>
          <cell r="BJ143">
            <v>0</v>
          </cell>
          <cell r="BL143">
            <v>0</v>
          </cell>
          <cell r="BM143">
            <v>0</v>
          </cell>
          <cell r="BN143">
            <v>0</v>
          </cell>
          <cell r="BO143">
            <v>0</v>
          </cell>
          <cell r="BQ143">
            <v>0</v>
          </cell>
          <cell r="BR143">
            <v>0</v>
          </cell>
          <cell r="BS143">
            <v>0</v>
          </cell>
          <cell r="BT143">
            <v>0</v>
          </cell>
          <cell r="CB143">
            <v>0</v>
          </cell>
          <cell r="CC143">
            <v>0</v>
          </cell>
          <cell r="CD143">
            <v>0</v>
          </cell>
          <cell r="CE143">
            <v>0</v>
          </cell>
          <cell r="CF143">
            <v>0</v>
          </cell>
          <cell r="CI143">
            <v>0</v>
          </cell>
          <cell r="CJ143">
            <v>0</v>
          </cell>
          <cell r="CK143">
            <v>0</v>
          </cell>
          <cell r="CV143">
            <v>9.1382949996967092E-5</v>
          </cell>
          <cell r="DG143">
            <v>3975469</v>
          </cell>
          <cell r="DR143">
            <v>1272069.9199999997</v>
          </cell>
          <cell r="EC143">
            <v>3.1251969231376848</v>
          </cell>
          <cell r="EN143">
            <v>2.4095909012463064E-2</v>
          </cell>
        </row>
        <row r="144">
          <cell r="B144">
            <v>33207</v>
          </cell>
          <cell r="C144" t="str">
            <v>Invest Collegiate Charter (Buncombe)</v>
          </cell>
          <cell r="D144">
            <v>1.8750286738630526E-4</v>
          </cell>
          <cell r="E144">
            <v>324423.6804343937</v>
          </cell>
          <cell r="F144">
            <v>252960.58374832058</v>
          </cell>
          <cell r="G144">
            <v>656385</v>
          </cell>
          <cell r="H144">
            <v>-90525.73468459498</v>
          </cell>
          <cell r="I144">
            <v>-3746.1257050233039</v>
          </cell>
          <cell r="J144">
            <v>273768.19898344367</v>
          </cell>
          <cell r="K144">
            <v>0</v>
          </cell>
          <cell r="L144">
            <v>-14384.235653480691</v>
          </cell>
          <cell r="M144">
            <v>2581.3541618719519</v>
          </cell>
          <cell r="N144">
            <v>97.310238116144703</v>
          </cell>
          <cell r="O144">
            <v>-43.915046570546558</v>
          </cell>
          <cell r="P144">
            <v>0</v>
          </cell>
          <cell r="Q144">
            <v>0</v>
          </cell>
          <cell r="R144">
            <v>0</v>
          </cell>
          <cell r="S144">
            <v>1401516.1164764767</v>
          </cell>
          <cell r="T144">
            <v>3304737</v>
          </cell>
          <cell r="U144">
            <v>1368840.9949172183</v>
          </cell>
          <cell r="V144">
            <v>10325.416647487807</v>
          </cell>
          <cell r="W144">
            <v>0</v>
          </cell>
          <cell r="X144">
            <v>4683903.4115647068</v>
          </cell>
          <cell r="Y144">
            <v>22808.76999999999</v>
          </cell>
          <cell r="Z144">
            <v>0</v>
          </cell>
          <cell r="AA144">
            <v>0</v>
          </cell>
          <cell r="AB144">
            <v>18730.628525116517</v>
          </cell>
          <cell r="AC144">
            <v>41539.398525116507</v>
          </cell>
          <cell r="AD144" t="str">
            <v>N/A</v>
          </cell>
          <cell r="AE144">
            <v>928988</v>
          </cell>
          <cell r="AF144">
            <v>928989</v>
          </cell>
          <cell r="AG144">
            <v>928989</v>
          </cell>
          <cell r="AH144">
            <v>928989</v>
          </cell>
          <cell r="AI144">
            <v>926408</v>
          </cell>
          <cell r="AJ144">
            <v>0</v>
          </cell>
          <cell r="AK144">
            <v>4642363</v>
          </cell>
          <cell r="AL144">
            <v>2250879</v>
          </cell>
          <cell r="AM144">
            <v>1401516.1164764767</v>
          </cell>
          <cell r="AN144">
            <v>-137746.23000000001</v>
          </cell>
          <cell r="AO144">
            <v>1360435.7830395899</v>
          </cell>
          <cell r="AP144">
            <v>0</v>
          </cell>
          <cell r="AQ144">
            <v>3281928.23</v>
          </cell>
          <cell r="AR144">
            <v>0</v>
          </cell>
          <cell r="AS144">
            <v>0</v>
          </cell>
          <cell r="AT144">
            <v>8157012.8995160665</v>
          </cell>
          <cell r="AU144">
            <v>6.7890614210609432E-5</v>
          </cell>
          <cell r="AV144">
            <v>0</v>
          </cell>
          <cell r="AW144">
            <v>0</v>
          </cell>
          <cell r="AY144">
            <v>0</v>
          </cell>
          <cell r="AZ144">
            <v>0</v>
          </cell>
          <cell r="BA144">
            <v>0</v>
          </cell>
          <cell r="BB144">
            <v>0</v>
          </cell>
          <cell r="BC144">
            <v>0</v>
          </cell>
          <cell r="BD144">
            <v>0</v>
          </cell>
          <cell r="BE144">
            <v>0</v>
          </cell>
          <cell r="BF144">
            <v>0</v>
          </cell>
          <cell r="BG144">
            <v>0</v>
          </cell>
          <cell r="BH144">
            <v>0</v>
          </cell>
          <cell r="BJ144">
            <v>0</v>
          </cell>
          <cell r="BL144">
            <v>0</v>
          </cell>
          <cell r="BM144">
            <v>0</v>
          </cell>
          <cell r="BN144">
            <v>0</v>
          </cell>
          <cell r="BO144">
            <v>0</v>
          </cell>
          <cell r="BQ144">
            <v>0</v>
          </cell>
          <cell r="BR144">
            <v>0</v>
          </cell>
          <cell r="BS144">
            <v>0</v>
          </cell>
          <cell r="BT144">
            <v>0</v>
          </cell>
          <cell r="CB144">
            <v>0</v>
          </cell>
          <cell r="CC144">
            <v>0</v>
          </cell>
          <cell r="CD144">
            <v>0</v>
          </cell>
          <cell r="CE144">
            <v>0</v>
          </cell>
          <cell r="CF144">
            <v>0</v>
          </cell>
          <cell r="CI144">
            <v>0</v>
          </cell>
          <cell r="CJ144">
            <v>0</v>
          </cell>
          <cell r="CK144">
            <v>0</v>
          </cell>
          <cell r="CV144">
            <v>1.8750286738630526E-4</v>
          </cell>
          <cell r="DG144">
            <v>8157012</v>
          </cell>
          <cell r="DR144">
            <v>1940969.2600000007</v>
          </cell>
          <cell r="EC144">
            <v>4.2025456910121273</v>
          </cell>
          <cell r="EN144">
            <v>2.4095909012463064E-2</v>
          </cell>
        </row>
        <row r="145">
          <cell r="B145">
            <v>33208</v>
          </cell>
          <cell r="C145" t="str">
            <v>Kipp Halifax College Prep Charter</v>
          </cell>
          <cell r="D145">
            <v>2.9970915411450654E-5</v>
          </cell>
          <cell r="E145">
            <v>51856.671950185206</v>
          </cell>
          <cell r="F145">
            <v>40433.836365458301</v>
          </cell>
          <cell r="G145">
            <v>62822</v>
          </cell>
          <cell r="H145">
            <v>-14469.854112692794</v>
          </cell>
          <cell r="I145">
            <v>-598.78986487496593</v>
          </cell>
          <cell r="J145">
            <v>43759.776308771587</v>
          </cell>
          <cell r="K145">
            <v>0</v>
          </cell>
          <cell r="L145">
            <v>-2299.2112922766401</v>
          </cell>
          <cell r="M145">
            <v>412.60994197527117</v>
          </cell>
          <cell r="N145">
            <v>15.554305680234661</v>
          </cell>
          <cell r="O145">
            <v>-7.0194880985158576</v>
          </cell>
          <cell r="P145">
            <v>0</v>
          </cell>
          <cell r="Q145">
            <v>0</v>
          </cell>
          <cell r="R145">
            <v>0</v>
          </cell>
          <cell r="S145">
            <v>181925.57411412767</v>
          </cell>
          <cell r="T145">
            <v>314109.83</v>
          </cell>
          <cell r="U145">
            <v>218798.88154385795</v>
          </cell>
          <cell r="V145">
            <v>1650.4397679010847</v>
          </cell>
          <cell r="W145">
            <v>0</v>
          </cell>
          <cell r="X145">
            <v>534559.15131175902</v>
          </cell>
          <cell r="Y145">
            <v>0</v>
          </cell>
          <cell r="Z145">
            <v>0</v>
          </cell>
          <cell r="AA145">
            <v>0</v>
          </cell>
          <cell r="AB145">
            <v>2993.9493243748298</v>
          </cell>
          <cell r="AC145">
            <v>2993.9493243748298</v>
          </cell>
          <cell r="AD145" t="str">
            <v>N/A</v>
          </cell>
          <cell r="AE145">
            <v>106396</v>
          </cell>
          <cell r="AF145">
            <v>106396</v>
          </cell>
          <cell r="AG145">
            <v>106396</v>
          </cell>
          <cell r="AH145">
            <v>106396</v>
          </cell>
          <cell r="AI145">
            <v>105983</v>
          </cell>
          <cell r="AJ145">
            <v>0</v>
          </cell>
          <cell r="AK145">
            <v>531567</v>
          </cell>
          <cell r="AL145">
            <v>618533</v>
          </cell>
          <cell r="AM145">
            <v>181925.57411412767</v>
          </cell>
          <cell r="AN145">
            <v>-28186.83</v>
          </cell>
          <cell r="AO145">
            <v>217455.37198738422</v>
          </cell>
          <cell r="AP145">
            <v>0</v>
          </cell>
          <cell r="AQ145">
            <v>314109.83</v>
          </cell>
          <cell r="AR145">
            <v>0</v>
          </cell>
          <cell r="AS145">
            <v>0</v>
          </cell>
          <cell r="AT145">
            <v>1303836.9461015121</v>
          </cell>
          <cell r="AU145">
            <v>1.8656076932907597E-5</v>
          </cell>
          <cell r="AV145">
            <v>0</v>
          </cell>
          <cell r="AW145">
            <v>0</v>
          </cell>
          <cell r="AY145">
            <v>0</v>
          </cell>
          <cell r="AZ145">
            <v>0</v>
          </cell>
          <cell r="BA145">
            <v>0</v>
          </cell>
          <cell r="BB145">
            <v>0</v>
          </cell>
          <cell r="BC145">
            <v>0</v>
          </cell>
          <cell r="BD145">
            <v>0</v>
          </cell>
          <cell r="BE145">
            <v>0</v>
          </cell>
          <cell r="BF145">
            <v>0</v>
          </cell>
          <cell r="BG145">
            <v>0</v>
          </cell>
          <cell r="BH145">
            <v>0</v>
          </cell>
          <cell r="BJ145">
            <v>0</v>
          </cell>
          <cell r="BL145">
            <v>0</v>
          </cell>
          <cell r="BM145">
            <v>0</v>
          </cell>
          <cell r="BN145">
            <v>0</v>
          </cell>
          <cell r="BO145">
            <v>0</v>
          </cell>
          <cell r="BQ145">
            <v>0</v>
          </cell>
          <cell r="BR145">
            <v>0</v>
          </cell>
          <cell r="BS145">
            <v>0</v>
          </cell>
          <cell r="BT145">
            <v>0</v>
          </cell>
          <cell r="CB145">
            <v>0</v>
          </cell>
          <cell r="CC145">
            <v>0</v>
          </cell>
          <cell r="CD145">
            <v>0</v>
          </cell>
          <cell r="CE145">
            <v>0</v>
          </cell>
          <cell r="CF145">
            <v>0</v>
          </cell>
          <cell r="CI145">
            <v>0</v>
          </cell>
          <cell r="CJ145">
            <v>0</v>
          </cell>
          <cell r="CK145">
            <v>0</v>
          </cell>
          <cell r="CV145">
            <v>2.9970915411450654E-5</v>
          </cell>
          <cell r="DG145">
            <v>1303837</v>
          </cell>
          <cell r="DR145">
            <v>364821.84</v>
          </cell>
          <cell r="EC145">
            <v>3.5739006195462419</v>
          </cell>
          <cell r="EN145">
            <v>2.4095909012463064E-2</v>
          </cell>
        </row>
        <row r="146">
          <cell r="B146">
            <v>33209</v>
          </cell>
          <cell r="C146" t="str">
            <v>Pioneer Springs Community Charter</v>
          </cell>
          <cell r="D146">
            <v>6.9109201951951491E-5</v>
          </cell>
          <cell r="E146">
            <v>119575.03350038601</v>
          </cell>
          <cell r="F146">
            <v>93235.395873327638</v>
          </cell>
          <cell r="G146">
            <v>142841</v>
          </cell>
          <cell r="H146">
            <v>-33365.68324193739</v>
          </cell>
          <cell r="I146">
            <v>-1380.7349268556359</v>
          </cell>
          <cell r="J146">
            <v>100904.59956854352</v>
          </cell>
          <cell r="K146">
            <v>0</v>
          </cell>
          <cell r="L146">
            <v>-5301.6951716945496</v>
          </cell>
          <cell r="M146">
            <v>951.42718918947457</v>
          </cell>
          <cell r="N146">
            <v>35.866293629023787</v>
          </cell>
          <cell r="O146">
            <v>-16.18606618916656</v>
          </cell>
          <cell r="P146">
            <v>0</v>
          </cell>
          <cell r="Q146">
            <v>0</v>
          </cell>
          <cell r="R146">
            <v>0</v>
          </cell>
          <cell r="S146">
            <v>417479.02301839902</v>
          </cell>
          <cell r="T146">
            <v>727344</v>
          </cell>
          <cell r="U146">
            <v>504522.99784271762</v>
          </cell>
          <cell r="V146">
            <v>3805.7087567578983</v>
          </cell>
          <cell r="W146">
            <v>0</v>
          </cell>
          <cell r="X146">
            <v>1235672.7065994756</v>
          </cell>
          <cell r="Y146">
            <v>13140.879999999997</v>
          </cell>
          <cell r="Z146">
            <v>0</v>
          </cell>
          <cell r="AA146">
            <v>0</v>
          </cell>
          <cell r="AB146">
            <v>6903.6746342781789</v>
          </cell>
          <cell r="AC146">
            <v>20044.554634278174</v>
          </cell>
          <cell r="AD146" t="str">
            <v>N/A</v>
          </cell>
          <cell r="AE146">
            <v>243316</v>
          </cell>
          <cell r="AF146">
            <v>243316</v>
          </cell>
          <cell r="AG146">
            <v>243316</v>
          </cell>
          <cell r="AH146">
            <v>243316</v>
          </cell>
          <cell r="AI146">
            <v>242365</v>
          </cell>
          <cell r="AJ146">
            <v>0</v>
          </cell>
          <cell r="AK146">
            <v>1215629</v>
          </cell>
          <cell r="AL146">
            <v>1418468</v>
          </cell>
          <cell r="AM146">
            <v>417479.02301839902</v>
          </cell>
          <cell r="AN146">
            <v>-45089.120000000003</v>
          </cell>
          <cell r="AO146">
            <v>501425.03196519736</v>
          </cell>
          <cell r="AP146">
            <v>0</v>
          </cell>
          <cell r="AQ146">
            <v>714203.12</v>
          </cell>
          <cell r="AR146">
            <v>0</v>
          </cell>
          <cell r="AS146">
            <v>0</v>
          </cell>
          <cell r="AT146">
            <v>3006486.0549835963</v>
          </cell>
          <cell r="AU146">
            <v>4.2783569407861607E-5</v>
          </cell>
          <cell r="AV146">
            <v>0</v>
          </cell>
          <cell r="AW146">
            <v>0</v>
          </cell>
          <cell r="AY146">
            <v>0</v>
          </cell>
          <cell r="AZ146">
            <v>0</v>
          </cell>
          <cell r="BA146">
            <v>0</v>
          </cell>
          <cell r="BB146">
            <v>0</v>
          </cell>
          <cell r="BC146">
            <v>0</v>
          </cell>
          <cell r="BD146">
            <v>0</v>
          </cell>
          <cell r="BE146">
            <v>0</v>
          </cell>
          <cell r="BF146">
            <v>0</v>
          </cell>
          <cell r="BG146">
            <v>0</v>
          </cell>
          <cell r="BH146">
            <v>0</v>
          </cell>
          <cell r="BJ146">
            <v>0</v>
          </cell>
          <cell r="BL146">
            <v>0</v>
          </cell>
          <cell r="BM146">
            <v>0</v>
          </cell>
          <cell r="BN146">
            <v>0</v>
          </cell>
          <cell r="BO146">
            <v>0</v>
          </cell>
          <cell r="BQ146">
            <v>0</v>
          </cell>
          <cell r="BR146">
            <v>0</v>
          </cell>
          <cell r="BS146">
            <v>0</v>
          </cell>
          <cell r="BT146">
            <v>0</v>
          </cell>
          <cell r="CB146">
            <v>0</v>
          </cell>
          <cell r="CC146">
            <v>0</v>
          </cell>
          <cell r="CD146">
            <v>0</v>
          </cell>
          <cell r="CE146">
            <v>0</v>
          </cell>
          <cell r="CF146">
            <v>0</v>
          </cell>
          <cell r="CI146">
            <v>0</v>
          </cell>
          <cell r="CJ146">
            <v>0</v>
          </cell>
          <cell r="CK146">
            <v>0</v>
          </cell>
          <cell r="CV146">
            <v>6.9109201951951491E-5</v>
          </cell>
          <cell r="DG146">
            <v>3006485</v>
          </cell>
          <cell r="DR146">
            <v>801128.51</v>
          </cell>
          <cell r="EC146">
            <v>3.752812392109226</v>
          </cell>
          <cell r="EN146">
            <v>2.4095909012463064E-2</v>
          </cell>
        </row>
        <row r="147">
          <cell r="B147">
            <v>33300</v>
          </cell>
          <cell r="C147" t="str">
            <v>Edgecombe County Schools</v>
          </cell>
          <cell r="D147">
            <v>1.9979924577220956E-3</v>
          </cell>
          <cell r="E147">
            <v>3456992.8217626</v>
          </cell>
          <cell r="F147">
            <v>2695496.5834673797</v>
          </cell>
          <cell r="G147">
            <v>-66132</v>
          </cell>
          <cell r="H147">
            <v>-964623.83562878007</v>
          </cell>
          <cell r="I147">
            <v>-39917.954368638602</v>
          </cell>
          <cell r="J147">
            <v>2917218.3036867674</v>
          </cell>
          <cell r="K147">
            <v>0</v>
          </cell>
          <cell r="L147">
            <v>-153275.49251041879</v>
          </cell>
          <cell r="M147">
            <v>27506.38546504913</v>
          </cell>
          <cell r="N147">
            <v>1036.9181257086132</v>
          </cell>
          <cell r="O147">
            <v>-467.94981352309202</v>
          </cell>
          <cell r="P147">
            <v>0</v>
          </cell>
          <cell r="Q147">
            <v>0</v>
          </cell>
          <cell r="R147">
            <v>0</v>
          </cell>
          <cell r="S147">
            <v>7873833.7801861446</v>
          </cell>
          <cell r="T147">
            <v>0</v>
          </cell>
          <cell r="U147">
            <v>14586091.518433837</v>
          </cell>
          <cell r="V147">
            <v>110025.54186019652</v>
          </cell>
          <cell r="W147">
            <v>0</v>
          </cell>
          <cell r="X147">
            <v>14696117.060294034</v>
          </cell>
          <cell r="Y147">
            <v>330660.01</v>
          </cell>
          <cell r="Z147">
            <v>0</v>
          </cell>
          <cell r="AA147">
            <v>0</v>
          </cell>
          <cell r="AB147">
            <v>199589.77184319301</v>
          </cell>
          <cell r="AC147">
            <v>530249.78184319299</v>
          </cell>
          <cell r="AD147" t="str">
            <v>N/A</v>
          </cell>
          <cell r="AE147">
            <v>2838675</v>
          </cell>
          <cell r="AF147">
            <v>2838675</v>
          </cell>
          <cell r="AG147">
            <v>2838675</v>
          </cell>
          <cell r="AH147">
            <v>2838675</v>
          </cell>
          <cell r="AI147">
            <v>2811168</v>
          </cell>
          <cell r="AJ147">
            <v>0</v>
          </cell>
          <cell r="AK147">
            <v>14165868</v>
          </cell>
          <cell r="AL147">
            <v>66604119</v>
          </cell>
          <cell r="AM147">
            <v>7873833.7801861446</v>
          </cell>
          <cell r="AN147">
            <v>-1724356.99</v>
          </cell>
          <cell r="AO147">
            <v>14496527.288450843</v>
          </cell>
          <cell r="AP147">
            <v>0</v>
          </cell>
          <cell r="AQ147">
            <v>-330660.01</v>
          </cell>
          <cell r="AR147">
            <v>0</v>
          </cell>
          <cell r="AS147">
            <v>0</v>
          </cell>
          <cell r="AT147">
            <v>86919463.068636984</v>
          </cell>
          <cell r="AU147">
            <v>2.0089017525020784E-3</v>
          </cell>
          <cell r="AV147">
            <v>0</v>
          </cell>
          <cell r="AW147">
            <v>0</v>
          </cell>
          <cell r="AY147">
            <v>0</v>
          </cell>
          <cell r="AZ147">
            <v>0</v>
          </cell>
          <cell r="BA147">
            <v>0</v>
          </cell>
          <cell r="BB147">
            <v>0</v>
          </cell>
          <cell r="BC147">
            <v>0</v>
          </cell>
          <cell r="BD147">
            <v>0</v>
          </cell>
          <cell r="BE147">
            <v>0</v>
          </cell>
          <cell r="BF147">
            <v>0</v>
          </cell>
          <cell r="BG147">
            <v>0</v>
          </cell>
          <cell r="BH147">
            <v>0</v>
          </cell>
          <cell r="BJ147">
            <v>0</v>
          </cell>
          <cell r="BL147">
            <v>0</v>
          </cell>
          <cell r="BM147">
            <v>0</v>
          </cell>
          <cell r="BN147">
            <v>0</v>
          </cell>
          <cell r="BO147">
            <v>0</v>
          </cell>
          <cell r="BQ147">
            <v>0</v>
          </cell>
          <cell r="BR147">
            <v>0</v>
          </cell>
          <cell r="BS147">
            <v>0</v>
          </cell>
          <cell r="BT147">
            <v>0</v>
          </cell>
          <cell r="CB147">
            <v>0</v>
          </cell>
          <cell r="CC147">
            <v>0</v>
          </cell>
          <cell r="CD147">
            <v>0</v>
          </cell>
          <cell r="CE147">
            <v>0</v>
          </cell>
          <cell r="CF147">
            <v>0</v>
          </cell>
          <cell r="CI147">
            <v>0</v>
          </cell>
          <cell r="CJ147">
            <v>0</v>
          </cell>
          <cell r="CK147">
            <v>0</v>
          </cell>
          <cell r="CV147">
            <v>1.9979924577220956E-3</v>
          </cell>
          <cell r="DG147">
            <v>86919463</v>
          </cell>
          <cell r="DR147">
            <v>30152921.930000052</v>
          </cell>
          <cell r="EC147">
            <v>2.8826215648945519</v>
          </cell>
          <cell r="EN147">
            <v>2.4095909012463064E-2</v>
          </cell>
        </row>
        <row r="148">
          <cell r="B148">
            <v>33305</v>
          </cell>
          <cell r="C148" t="str">
            <v>Edgecombe Technical College</v>
          </cell>
          <cell r="D148">
            <v>5.0947246059903392E-4</v>
          </cell>
          <cell r="E148">
            <v>881506.15002049413</v>
          </cell>
          <cell r="F148">
            <v>687330.56103779713</v>
          </cell>
          <cell r="G148">
            <v>-132634</v>
          </cell>
          <cell r="H148">
            <v>-245971.53867666362</v>
          </cell>
          <cell r="I148">
            <v>-10178.76636904652</v>
          </cell>
          <cell r="J148">
            <v>743867.86673774396</v>
          </cell>
          <cell r="K148">
            <v>0</v>
          </cell>
          <cell r="L148">
            <v>-39084.052603402517</v>
          </cell>
          <cell r="M148">
            <v>7013.9133062799983</v>
          </cell>
          <cell r="N148">
            <v>264.40601760168664</v>
          </cell>
          <cell r="O148">
            <v>-119.32354499689974</v>
          </cell>
          <cell r="P148">
            <v>0</v>
          </cell>
          <cell r="Q148">
            <v>0</v>
          </cell>
          <cell r="R148">
            <v>0</v>
          </cell>
          <cell r="S148">
            <v>1891995.2159258076</v>
          </cell>
          <cell r="T148">
            <v>87548.70000000007</v>
          </cell>
          <cell r="U148">
            <v>3719339.3336887197</v>
          </cell>
          <cell r="V148">
            <v>28055.653225119993</v>
          </cell>
          <cell r="W148">
            <v>0</v>
          </cell>
          <cell r="X148">
            <v>3834943.68691384</v>
          </cell>
          <cell r="Y148">
            <v>750722</v>
          </cell>
          <cell r="Z148">
            <v>0</v>
          </cell>
          <cell r="AA148">
            <v>0</v>
          </cell>
          <cell r="AB148">
            <v>50893.831845232591</v>
          </cell>
          <cell r="AC148">
            <v>801615.83184523263</v>
          </cell>
          <cell r="AD148" t="str">
            <v>N/A</v>
          </cell>
          <cell r="AE148">
            <v>608069</v>
          </cell>
          <cell r="AF148">
            <v>608068</v>
          </cell>
          <cell r="AG148">
            <v>608068</v>
          </cell>
          <cell r="AH148">
            <v>608068</v>
          </cell>
          <cell r="AI148">
            <v>601054</v>
          </cell>
          <cell r="AJ148">
            <v>0</v>
          </cell>
          <cell r="AK148">
            <v>3033327</v>
          </cell>
          <cell r="AL148">
            <v>17792167</v>
          </cell>
          <cell r="AM148">
            <v>1891995.2159258076</v>
          </cell>
          <cell r="AN148">
            <v>-553706.70000000007</v>
          </cell>
          <cell r="AO148">
            <v>3696501.1550686075</v>
          </cell>
          <cell r="AP148">
            <v>0</v>
          </cell>
          <cell r="AQ148">
            <v>-663173.29999999993</v>
          </cell>
          <cell r="AR148">
            <v>0</v>
          </cell>
          <cell r="AS148">
            <v>0</v>
          </cell>
          <cell r="AT148">
            <v>22163783.370994415</v>
          </cell>
          <cell r="AU148">
            <v>5.3664421705445478E-4</v>
          </cell>
          <cell r="AV148">
            <v>0</v>
          </cell>
          <cell r="AW148">
            <v>0</v>
          </cell>
          <cell r="AY148">
            <v>0</v>
          </cell>
          <cell r="AZ148">
            <v>0</v>
          </cell>
          <cell r="BA148">
            <v>0</v>
          </cell>
          <cell r="BB148">
            <v>0</v>
          </cell>
          <cell r="BC148">
            <v>0</v>
          </cell>
          <cell r="BD148">
            <v>0</v>
          </cell>
          <cell r="BE148">
            <v>0</v>
          </cell>
          <cell r="BF148">
            <v>0</v>
          </cell>
          <cell r="BG148">
            <v>0</v>
          </cell>
          <cell r="BH148">
            <v>0</v>
          </cell>
          <cell r="BJ148">
            <v>0</v>
          </cell>
          <cell r="BL148">
            <v>0</v>
          </cell>
          <cell r="BM148">
            <v>0</v>
          </cell>
          <cell r="BN148">
            <v>0</v>
          </cell>
          <cell r="BO148">
            <v>0</v>
          </cell>
          <cell r="BQ148">
            <v>0</v>
          </cell>
          <cell r="BR148">
            <v>0</v>
          </cell>
          <cell r="BS148">
            <v>0</v>
          </cell>
          <cell r="BT148">
            <v>0</v>
          </cell>
          <cell r="CB148">
            <v>0</v>
          </cell>
          <cell r="CC148">
            <v>0</v>
          </cell>
          <cell r="CD148">
            <v>0</v>
          </cell>
          <cell r="CE148">
            <v>0</v>
          </cell>
          <cell r="CF148">
            <v>0</v>
          </cell>
          <cell r="CI148">
            <v>0</v>
          </cell>
          <cell r="CJ148">
            <v>0</v>
          </cell>
          <cell r="CK148">
            <v>0</v>
          </cell>
          <cell r="CV148">
            <v>5.0947246059903392E-4</v>
          </cell>
          <cell r="DG148">
            <v>22163784</v>
          </cell>
          <cell r="DR148">
            <v>9481893.4399999995</v>
          </cell>
          <cell r="EC148">
            <v>2.3374850329471748</v>
          </cell>
          <cell r="EN148">
            <v>2.4095909012463064E-2</v>
          </cell>
        </row>
        <row r="149">
          <cell r="B149">
            <v>33400</v>
          </cell>
          <cell r="C149" t="str">
            <v>Winston-Salem-Forsyth County Schools</v>
          </cell>
          <cell r="D149">
            <v>1.7769357204634899E-2</v>
          </cell>
          <cell r="E149">
            <v>30745131.227268424</v>
          </cell>
          <cell r="F149">
            <v>23972683.905980468</v>
          </cell>
          <cell r="G149">
            <v>89100</v>
          </cell>
          <cell r="H149">
            <v>-8578984.0883257985</v>
          </cell>
          <cell r="I149">
            <v>-355014.54838490469</v>
          </cell>
          <cell r="J149">
            <v>25944589.471177764</v>
          </cell>
          <cell r="K149">
            <v>0</v>
          </cell>
          <cell r="L149">
            <v>-1363171.8010783424</v>
          </cell>
          <cell r="M149">
            <v>244630.94785356766</v>
          </cell>
          <cell r="N149">
            <v>9221.9410020614196</v>
          </cell>
          <cell r="O149">
            <v>-4161.7611508975397</v>
          </cell>
          <cell r="P149">
            <v>0</v>
          </cell>
          <cell r="Q149">
            <v>0</v>
          </cell>
          <cell r="R149">
            <v>0</v>
          </cell>
          <cell r="S149">
            <v>70704025.294342324</v>
          </cell>
          <cell r="T149">
            <v>445495.31000000238</v>
          </cell>
          <cell r="U149">
            <v>129722947.35588881</v>
          </cell>
          <cell r="V149">
            <v>978523.79141427064</v>
          </cell>
          <cell r="W149">
            <v>0</v>
          </cell>
          <cell r="X149">
            <v>131146966.45730309</v>
          </cell>
          <cell r="Y149">
            <v>0</v>
          </cell>
          <cell r="Z149">
            <v>0</v>
          </cell>
          <cell r="AA149">
            <v>0</v>
          </cell>
          <cell r="AB149">
            <v>1775072.7419245234</v>
          </cell>
          <cell r="AC149">
            <v>1775072.7419245234</v>
          </cell>
          <cell r="AD149" t="str">
            <v>N/A</v>
          </cell>
          <cell r="AE149">
            <v>25923305</v>
          </cell>
          <cell r="AF149">
            <v>25923306</v>
          </cell>
          <cell r="AG149">
            <v>25923306</v>
          </cell>
          <cell r="AH149">
            <v>25923306</v>
          </cell>
          <cell r="AI149">
            <v>25678675</v>
          </cell>
          <cell r="AJ149">
            <v>0</v>
          </cell>
          <cell r="AK149">
            <v>129371898</v>
          </cell>
          <cell r="AL149">
            <v>588665314</v>
          </cell>
          <cell r="AM149">
            <v>70704025.294342324</v>
          </cell>
          <cell r="AN149">
            <v>-15713796.310000002</v>
          </cell>
          <cell r="AO149">
            <v>128926398.40537857</v>
          </cell>
          <cell r="AP149">
            <v>0</v>
          </cell>
          <cell r="AQ149">
            <v>445495.31000000238</v>
          </cell>
          <cell r="AR149">
            <v>0</v>
          </cell>
          <cell r="AS149">
            <v>0</v>
          </cell>
          <cell r="AT149">
            <v>773027436.69972086</v>
          </cell>
          <cell r="AU149">
            <v>1.7755219836229876E-2</v>
          </cell>
          <cell r="AV149">
            <v>0</v>
          </cell>
          <cell r="AW149">
            <v>0</v>
          </cell>
          <cell r="AY149">
            <v>0</v>
          </cell>
          <cell r="AZ149">
            <v>0</v>
          </cell>
          <cell r="BA149">
            <v>0</v>
          </cell>
          <cell r="BB149">
            <v>0</v>
          </cell>
          <cell r="BC149">
            <v>0</v>
          </cell>
          <cell r="BD149">
            <v>0</v>
          </cell>
          <cell r="BE149">
            <v>0</v>
          </cell>
          <cell r="BF149">
            <v>0</v>
          </cell>
          <cell r="BG149">
            <v>0</v>
          </cell>
          <cell r="BH149">
            <v>0</v>
          </cell>
          <cell r="BJ149">
            <v>0</v>
          </cell>
          <cell r="BL149">
            <v>0</v>
          </cell>
          <cell r="BM149">
            <v>0</v>
          </cell>
          <cell r="BN149">
            <v>0</v>
          </cell>
          <cell r="BO149">
            <v>0</v>
          </cell>
          <cell r="BQ149">
            <v>0</v>
          </cell>
          <cell r="BR149">
            <v>0</v>
          </cell>
          <cell r="BS149">
            <v>0</v>
          </cell>
          <cell r="BT149">
            <v>0</v>
          </cell>
          <cell r="CB149">
            <v>0</v>
          </cell>
          <cell r="CC149">
            <v>0</v>
          </cell>
          <cell r="CD149">
            <v>0</v>
          </cell>
          <cell r="CE149">
            <v>0</v>
          </cell>
          <cell r="CF149">
            <v>0</v>
          </cell>
          <cell r="CI149">
            <v>0</v>
          </cell>
          <cell r="CJ149">
            <v>0</v>
          </cell>
          <cell r="CK149">
            <v>0</v>
          </cell>
          <cell r="CV149">
            <v>1.7769357204634899E-2</v>
          </cell>
          <cell r="DG149">
            <v>773027436</v>
          </cell>
          <cell r="DR149">
            <v>271727145.94999874</v>
          </cell>
          <cell r="EC149">
            <v>2.8448664313511278</v>
          </cell>
          <cell r="EN149">
            <v>2.4095909012463064E-2</v>
          </cell>
        </row>
        <row r="150">
          <cell r="B150">
            <v>33402</v>
          </cell>
          <cell r="C150" t="str">
            <v>Arts Based Elementary Charter</v>
          </cell>
          <cell r="D150">
            <v>1.4056542009747432E-4</v>
          </cell>
          <cell r="E150">
            <v>243210.95226706928</v>
          </cell>
          <cell r="F150">
            <v>189637.1571183879</v>
          </cell>
          <cell r="G150">
            <v>43162</v>
          </cell>
          <cell r="H150">
            <v>-67864.497769819078</v>
          </cell>
          <cell r="I150">
            <v>-2808.360964313486</v>
          </cell>
          <cell r="J150">
            <v>205236.0181786071</v>
          </cell>
          <cell r="K150">
            <v>0</v>
          </cell>
          <cell r="L150">
            <v>-10783.441104646583</v>
          </cell>
          <cell r="M150">
            <v>1935.1657776855752</v>
          </cell>
          <cell r="N150">
            <v>72.950641722187228</v>
          </cell>
          <cell r="O150">
            <v>-32.921827041029459</v>
          </cell>
          <cell r="P150">
            <v>0</v>
          </cell>
          <cell r="Q150">
            <v>0</v>
          </cell>
          <cell r="R150">
            <v>0</v>
          </cell>
          <cell r="S150">
            <v>601765.02231765189</v>
          </cell>
          <cell r="T150">
            <v>232721</v>
          </cell>
          <cell r="U150">
            <v>1026180.0908930356</v>
          </cell>
          <cell r="V150">
            <v>7740.6631107423009</v>
          </cell>
          <cell r="W150">
            <v>0</v>
          </cell>
          <cell r="X150">
            <v>1266641.7540037781</v>
          </cell>
          <cell r="Y150">
            <v>16910.510000000009</v>
          </cell>
          <cell r="Z150">
            <v>0</v>
          </cell>
          <cell r="AA150">
            <v>0</v>
          </cell>
          <cell r="AB150">
            <v>14041.804821567428</v>
          </cell>
          <cell r="AC150">
            <v>30952.314821567437</v>
          </cell>
          <cell r="AD150" t="str">
            <v>N/A</v>
          </cell>
          <cell r="AE150">
            <v>247525</v>
          </cell>
          <cell r="AF150">
            <v>247525</v>
          </cell>
          <cell r="AG150">
            <v>247525</v>
          </cell>
          <cell r="AH150">
            <v>247525</v>
          </cell>
          <cell r="AI150">
            <v>245590</v>
          </cell>
          <cell r="AJ150">
            <v>0</v>
          </cell>
          <cell r="AK150">
            <v>1235690</v>
          </cell>
          <cell r="AL150">
            <v>4381110</v>
          </cell>
          <cell r="AM150">
            <v>601765.02231765189</v>
          </cell>
          <cell r="AN150">
            <v>-103491.48999999999</v>
          </cell>
          <cell r="AO150">
            <v>1019878.9491822105</v>
          </cell>
          <cell r="AP150">
            <v>0</v>
          </cell>
          <cell r="AQ150">
            <v>215810.49</v>
          </cell>
          <cell r="AR150">
            <v>0</v>
          </cell>
          <cell r="AS150">
            <v>0</v>
          </cell>
          <cell r="AT150">
            <v>6115072.9714998621</v>
          </cell>
          <cell r="AU150">
            <v>1.3214227145512793E-4</v>
          </cell>
          <cell r="AV150">
            <v>0</v>
          </cell>
          <cell r="AW150">
            <v>0</v>
          </cell>
          <cell r="AY150">
            <v>0</v>
          </cell>
          <cell r="AZ150">
            <v>0</v>
          </cell>
          <cell r="BA150">
            <v>0</v>
          </cell>
          <cell r="BB150">
            <v>0</v>
          </cell>
          <cell r="BC150">
            <v>0</v>
          </cell>
          <cell r="BD150">
            <v>0</v>
          </cell>
          <cell r="BE150">
            <v>0</v>
          </cell>
          <cell r="BF150">
            <v>0</v>
          </cell>
          <cell r="BG150">
            <v>0</v>
          </cell>
          <cell r="BH150">
            <v>0</v>
          </cell>
          <cell r="BJ150">
            <v>0</v>
          </cell>
          <cell r="BL150">
            <v>0</v>
          </cell>
          <cell r="BM150">
            <v>0</v>
          </cell>
          <cell r="BN150">
            <v>0</v>
          </cell>
          <cell r="BO150">
            <v>0</v>
          </cell>
          <cell r="BQ150">
            <v>0</v>
          </cell>
          <cell r="BR150">
            <v>0</v>
          </cell>
          <cell r="BS150">
            <v>0</v>
          </cell>
          <cell r="BT150">
            <v>0</v>
          </cell>
          <cell r="CB150">
            <v>0</v>
          </cell>
          <cell r="CC150">
            <v>0</v>
          </cell>
          <cell r="CD150">
            <v>0</v>
          </cell>
          <cell r="CE150">
            <v>0</v>
          </cell>
          <cell r="CF150">
            <v>0</v>
          </cell>
          <cell r="CI150">
            <v>0</v>
          </cell>
          <cell r="CJ150">
            <v>0</v>
          </cell>
          <cell r="CK150">
            <v>0</v>
          </cell>
          <cell r="CV150">
            <v>1.4056542009747432E-4</v>
          </cell>
          <cell r="DG150">
            <v>6115074</v>
          </cell>
          <cell r="DR150">
            <v>1807378.6900000004</v>
          </cell>
          <cell r="EC150">
            <v>3.3833938807810102</v>
          </cell>
          <cell r="EN150">
            <v>2.4095909012463064E-2</v>
          </cell>
        </row>
        <row r="151">
          <cell r="B151">
            <v>33405</v>
          </cell>
          <cell r="C151" t="str">
            <v>Forsyth Technical Institute</v>
          </cell>
          <cell r="D151">
            <v>1.7860272560133689E-3</v>
          </cell>
          <cell r="E151">
            <v>3090243.5990923853</v>
          </cell>
          <cell r="F151">
            <v>2409533.8037723838</v>
          </cell>
          <cell r="G151">
            <v>19382</v>
          </cell>
          <cell r="H151">
            <v>-862287.77069427492</v>
          </cell>
          <cell r="I151">
            <v>-35683.09491416657</v>
          </cell>
          <cell r="J151">
            <v>2607733.2684557876</v>
          </cell>
          <cell r="K151">
            <v>0</v>
          </cell>
          <cell r="L151">
            <v>-137014.63498745495</v>
          </cell>
          <cell r="M151">
            <v>24588.25806129289</v>
          </cell>
          <cell r="N151">
            <v>926.91242532581816</v>
          </cell>
          <cell r="O151">
            <v>-418.30544363089109</v>
          </cell>
          <cell r="P151">
            <v>0</v>
          </cell>
          <cell r="Q151">
            <v>0</v>
          </cell>
          <cell r="R151">
            <v>0</v>
          </cell>
          <cell r="S151">
            <v>7117004.0357676493</v>
          </cell>
          <cell r="T151">
            <v>96910.160000000149</v>
          </cell>
          <cell r="U151">
            <v>13038666.342278937</v>
          </cell>
          <cell r="V151">
            <v>98353.032245171562</v>
          </cell>
          <cell r="W151">
            <v>0</v>
          </cell>
          <cell r="X151">
            <v>13233929.534524109</v>
          </cell>
          <cell r="Y151">
            <v>0</v>
          </cell>
          <cell r="Z151">
            <v>0</v>
          </cell>
          <cell r="AA151">
            <v>0</v>
          </cell>
          <cell r="AB151">
            <v>178415.47457083286</v>
          </cell>
          <cell r="AC151">
            <v>178415.47457083286</v>
          </cell>
          <cell r="AD151" t="str">
            <v>N/A</v>
          </cell>
          <cell r="AE151">
            <v>2616020</v>
          </cell>
          <cell r="AF151">
            <v>2616021</v>
          </cell>
          <cell r="AG151">
            <v>2616021</v>
          </cell>
          <cell r="AH151">
            <v>2616021</v>
          </cell>
          <cell r="AI151">
            <v>2591433</v>
          </cell>
          <cell r="AJ151">
            <v>0</v>
          </cell>
          <cell r="AK151">
            <v>13055516</v>
          </cell>
          <cell r="AL151">
            <v>59204762</v>
          </cell>
          <cell r="AM151">
            <v>7117004.0357676493</v>
          </cell>
          <cell r="AN151">
            <v>-1679024.1600000001</v>
          </cell>
          <cell r="AO151">
            <v>12958603.899953278</v>
          </cell>
          <cell r="AP151">
            <v>0</v>
          </cell>
          <cell r="AQ151">
            <v>96910.160000000149</v>
          </cell>
          <cell r="AR151">
            <v>0</v>
          </cell>
          <cell r="AS151">
            <v>0</v>
          </cell>
          <cell r="AT151">
            <v>77698255.935720921</v>
          </cell>
          <cell r="AU151">
            <v>1.7857236360827411E-3</v>
          </cell>
          <cell r="AV151">
            <v>0</v>
          </cell>
          <cell r="AW151">
            <v>0</v>
          </cell>
          <cell r="AY151">
            <v>0</v>
          </cell>
          <cell r="AZ151">
            <v>0</v>
          </cell>
          <cell r="BA151">
            <v>0</v>
          </cell>
          <cell r="BB151">
            <v>0</v>
          </cell>
          <cell r="BC151">
            <v>0</v>
          </cell>
          <cell r="BD151">
            <v>0</v>
          </cell>
          <cell r="BE151">
            <v>0</v>
          </cell>
          <cell r="BF151">
            <v>0</v>
          </cell>
          <cell r="BG151">
            <v>0</v>
          </cell>
          <cell r="BH151">
            <v>0</v>
          </cell>
          <cell r="BJ151">
            <v>0</v>
          </cell>
          <cell r="BL151">
            <v>0</v>
          </cell>
          <cell r="BM151">
            <v>0</v>
          </cell>
          <cell r="BN151">
            <v>0</v>
          </cell>
          <cell r="BO151">
            <v>0</v>
          </cell>
          <cell r="BQ151">
            <v>0</v>
          </cell>
          <cell r="BR151">
            <v>0</v>
          </cell>
          <cell r="BS151">
            <v>0</v>
          </cell>
          <cell r="BT151">
            <v>0</v>
          </cell>
          <cell r="CB151">
            <v>0</v>
          </cell>
          <cell r="CC151">
            <v>0</v>
          </cell>
          <cell r="CD151">
            <v>0</v>
          </cell>
          <cell r="CE151">
            <v>0</v>
          </cell>
          <cell r="CF151">
            <v>0</v>
          </cell>
          <cell r="CI151">
            <v>0</v>
          </cell>
          <cell r="CJ151">
            <v>0</v>
          </cell>
          <cell r="CK151">
            <v>0</v>
          </cell>
          <cell r="CV151">
            <v>1.7860272560133689E-3</v>
          </cell>
          <cell r="DG151">
            <v>77698256</v>
          </cell>
          <cell r="DR151">
            <v>29326717.320000004</v>
          </cell>
          <cell r="EC151">
            <v>2.6494017435429758</v>
          </cell>
          <cell r="EN151">
            <v>2.4095909012463064E-2</v>
          </cell>
        </row>
        <row r="152">
          <cell r="B152">
            <v>33500</v>
          </cell>
          <cell r="C152" t="str">
            <v>Franklin County Schools</v>
          </cell>
          <cell r="D152">
            <v>2.9704637198475579E-3</v>
          </cell>
          <cell r="E152">
            <v>5139594.8553913683</v>
          </cell>
          <cell r="F152">
            <v>4007459.9767466127</v>
          </cell>
          <cell r="G152">
            <v>596271</v>
          </cell>
          <cell r="H152">
            <v>-1434129.5914111184</v>
          </cell>
          <cell r="I152">
            <v>-59346.988405430755</v>
          </cell>
          <cell r="J152">
            <v>4337099.0218132632</v>
          </cell>
          <cell r="K152">
            <v>0</v>
          </cell>
          <cell r="L152">
            <v>-227878.382565593</v>
          </cell>
          <cell r="M152">
            <v>40894.408671203993</v>
          </cell>
          <cell r="N152">
            <v>1541.6112613264856</v>
          </cell>
          <cell r="O152">
            <v>-695.71230782549651</v>
          </cell>
          <cell r="P152">
            <v>0</v>
          </cell>
          <cell r="Q152">
            <v>0</v>
          </cell>
          <cell r="R152">
            <v>0</v>
          </cell>
          <cell r="S152">
            <v>12400810.199193807</v>
          </cell>
          <cell r="T152">
            <v>3054213</v>
          </cell>
          <cell r="U152">
            <v>21685495.109066315</v>
          </cell>
          <cell r="V152">
            <v>163577.63468481597</v>
          </cell>
          <cell r="W152">
            <v>0</v>
          </cell>
          <cell r="X152">
            <v>24903285.743751131</v>
          </cell>
          <cell r="Y152">
            <v>72861.060000000522</v>
          </cell>
          <cell r="Z152">
            <v>0</v>
          </cell>
          <cell r="AA152">
            <v>0</v>
          </cell>
          <cell r="AB152">
            <v>296734.94202715374</v>
          </cell>
          <cell r="AC152">
            <v>369596.00202715426</v>
          </cell>
          <cell r="AD152" t="str">
            <v>N/A</v>
          </cell>
          <cell r="AE152">
            <v>4914917</v>
          </cell>
          <cell r="AF152">
            <v>4914917</v>
          </cell>
          <cell r="AG152">
            <v>4914917</v>
          </cell>
          <cell r="AH152">
            <v>4914917</v>
          </cell>
          <cell r="AI152">
            <v>4874023</v>
          </cell>
          <cell r="AJ152">
            <v>0</v>
          </cell>
          <cell r="AK152">
            <v>24533691</v>
          </cell>
          <cell r="AL152">
            <v>94819163</v>
          </cell>
          <cell r="AM152">
            <v>12400810.199193807</v>
          </cell>
          <cell r="AN152">
            <v>-2528393.9399999995</v>
          </cell>
          <cell r="AO152">
            <v>21552337.801723979</v>
          </cell>
          <cell r="AP152">
            <v>0</v>
          </cell>
          <cell r="AQ152">
            <v>2981351.9399999995</v>
          </cell>
          <cell r="AR152">
            <v>0</v>
          </cell>
          <cell r="AS152">
            <v>0</v>
          </cell>
          <cell r="AT152">
            <v>129225269.00091779</v>
          </cell>
          <cell r="AU152">
            <v>2.8599189544238654E-3</v>
          </cell>
          <cell r="AV152">
            <v>0</v>
          </cell>
          <cell r="AW152">
            <v>0</v>
          </cell>
          <cell r="AY152">
            <v>0</v>
          </cell>
          <cell r="AZ152">
            <v>0</v>
          </cell>
          <cell r="BA152">
            <v>0</v>
          </cell>
          <cell r="BB152">
            <v>0</v>
          </cell>
          <cell r="BC152">
            <v>0</v>
          </cell>
          <cell r="BD152">
            <v>0</v>
          </cell>
          <cell r="BE152">
            <v>0</v>
          </cell>
          <cell r="BF152">
            <v>0</v>
          </cell>
          <cell r="BG152">
            <v>0</v>
          </cell>
          <cell r="BH152">
            <v>0</v>
          </cell>
          <cell r="BJ152">
            <v>0</v>
          </cell>
          <cell r="BL152">
            <v>0</v>
          </cell>
          <cell r="BM152">
            <v>0</v>
          </cell>
          <cell r="BN152">
            <v>0</v>
          </cell>
          <cell r="BO152">
            <v>0</v>
          </cell>
          <cell r="BQ152">
            <v>0</v>
          </cell>
          <cell r="BR152">
            <v>0</v>
          </cell>
          <cell r="BS152">
            <v>0</v>
          </cell>
          <cell r="BT152">
            <v>0</v>
          </cell>
          <cell r="CB152">
            <v>0</v>
          </cell>
          <cell r="CC152">
            <v>0</v>
          </cell>
          <cell r="CD152">
            <v>0</v>
          </cell>
          <cell r="CE152">
            <v>0</v>
          </cell>
          <cell r="CF152">
            <v>0</v>
          </cell>
          <cell r="CI152">
            <v>0</v>
          </cell>
          <cell r="CJ152">
            <v>0</v>
          </cell>
          <cell r="CK152">
            <v>0</v>
          </cell>
          <cell r="CV152">
            <v>2.9704637198475579E-3</v>
          </cell>
          <cell r="DG152">
            <v>129225268</v>
          </cell>
          <cell r="DR152">
            <v>43377886.109999992</v>
          </cell>
          <cell r="EC152">
            <v>2.9790586768636804</v>
          </cell>
          <cell r="EN152">
            <v>2.4095909012463064E-2</v>
          </cell>
        </row>
        <row r="153">
          <cell r="B153">
            <v>33501</v>
          </cell>
          <cell r="C153" t="str">
            <v>A Childs Garden Charter (AKA Cross Creek Charter)</v>
          </cell>
          <cell r="D153">
            <v>6.1684665278100188E-5</v>
          </cell>
          <cell r="E153">
            <v>106728.85388283155</v>
          </cell>
          <cell r="F153">
            <v>83218.935019911311</v>
          </cell>
          <cell r="G153">
            <v>14396</v>
          </cell>
          <cell r="H153">
            <v>-29781.142661507856</v>
          </cell>
          <cell r="I153">
            <v>-1232.3998743334789</v>
          </cell>
          <cell r="J153">
            <v>90064.221168894292</v>
          </cell>
          <cell r="K153">
            <v>0</v>
          </cell>
          <cell r="L153">
            <v>-4732.1236946111703</v>
          </cell>
          <cell r="M153">
            <v>849.21350621932925</v>
          </cell>
          <cell r="N153">
            <v>32.013107586028433</v>
          </cell>
          <cell r="O153">
            <v>-14.447165454783844</v>
          </cell>
          <cell r="P153">
            <v>0</v>
          </cell>
          <cell r="Q153">
            <v>0</v>
          </cell>
          <cell r="R153">
            <v>0</v>
          </cell>
          <cell r="S153">
            <v>259529.12328953523</v>
          </cell>
          <cell r="T153">
            <v>76357</v>
          </cell>
          <cell r="U153">
            <v>450321.10584447143</v>
          </cell>
          <cell r="V153">
            <v>3396.854024877317</v>
          </cell>
          <cell r="W153">
            <v>0</v>
          </cell>
          <cell r="X153">
            <v>530074.95986934868</v>
          </cell>
          <cell r="Y153">
            <v>4382.8700000000026</v>
          </cell>
          <cell r="Z153">
            <v>0</v>
          </cell>
          <cell r="AA153">
            <v>0</v>
          </cell>
          <cell r="AB153">
            <v>6161.9993716673944</v>
          </cell>
          <cell r="AC153">
            <v>10544.869371667397</v>
          </cell>
          <cell r="AD153" t="str">
            <v>N/A</v>
          </cell>
          <cell r="AE153">
            <v>104075</v>
          </cell>
          <cell r="AF153">
            <v>104077</v>
          </cell>
          <cell r="AG153">
            <v>104077</v>
          </cell>
          <cell r="AH153">
            <v>104077</v>
          </cell>
          <cell r="AI153">
            <v>103228</v>
          </cell>
          <cell r="AJ153">
            <v>0</v>
          </cell>
          <cell r="AK153">
            <v>519534</v>
          </cell>
          <cell r="AL153">
            <v>1953495</v>
          </cell>
          <cell r="AM153">
            <v>259529.12328953523</v>
          </cell>
          <cell r="AN153">
            <v>-49061.13</v>
          </cell>
          <cell r="AO153">
            <v>447555.9604976814</v>
          </cell>
          <cell r="AP153">
            <v>0</v>
          </cell>
          <cell r="AQ153">
            <v>71974.13</v>
          </cell>
          <cell r="AR153">
            <v>0</v>
          </cell>
          <cell r="AS153">
            <v>0</v>
          </cell>
          <cell r="AT153">
            <v>2683493.0837872168</v>
          </cell>
          <cell r="AU153">
            <v>5.8920963816648025E-5</v>
          </cell>
          <cell r="AV153">
            <v>0</v>
          </cell>
          <cell r="AW153">
            <v>0</v>
          </cell>
          <cell r="AY153">
            <v>0</v>
          </cell>
          <cell r="AZ153">
            <v>0</v>
          </cell>
          <cell r="BA153">
            <v>0</v>
          </cell>
          <cell r="BB153">
            <v>0</v>
          </cell>
          <cell r="BC153">
            <v>0</v>
          </cell>
          <cell r="BD153">
            <v>0</v>
          </cell>
          <cell r="BE153">
            <v>0</v>
          </cell>
          <cell r="BF153">
            <v>0</v>
          </cell>
          <cell r="BG153">
            <v>0</v>
          </cell>
          <cell r="BH153">
            <v>0</v>
          </cell>
          <cell r="BJ153">
            <v>0</v>
          </cell>
          <cell r="BL153">
            <v>0</v>
          </cell>
          <cell r="BM153">
            <v>0</v>
          </cell>
          <cell r="BN153">
            <v>0</v>
          </cell>
          <cell r="BO153">
            <v>0</v>
          </cell>
          <cell r="BQ153">
            <v>0</v>
          </cell>
          <cell r="BR153">
            <v>0</v>
          </cell>
          <cell r="BS153">
            <v>0</v>
          </cell>
          <cell r="BT153">
            <v>0</v>
          </cell>
          <cell r="CB153">
            <v>0</v>
          </cell>
          <cell r="CC153">
            <v>0</v>
          </cell>
          <cell r="CD153">
            <v>0</v>
          </cell>
          <cell r="CE153">
            <v>0</v>
          </cell>
          <cell r="CF153">
            <v>0</v>
          </cell>
          <cell r="CI153">
            <v>0</v>
          </cell>
          <cell r="CJ153">
            <v>0</v>
          </cell>
          <cell r="CK153">
            <v>0</v>
          </cell>
          <cell r="CV153">
            <v>6.1684665278100188E-5</v>
          </cell>
          <cell r="DG153">
            <v>2683493</v>
          </cell>
          <cell r="DR153">
            <v>814819.99</v>
          </cell>
          <cell r="EC153">
            <v>3.2933568554202997</v>
          </cell>
          <cell r="EN153">
            <v>2.4095909012463064E-2</v>
          </cell>
        </row>
        <row r="154">
          <cell r="B154">
            <v>33600</v>
          </cell>
          <cell r="C154" t="str">
            <v>Gaston County Schools</v>
          </cell>
          <cell r="D154">
            <v>9.4147007227892501E-3</v>
          </cell>
          <cell r="E154">
            <v>16289627.466778236</v>
          </cell>
          <cell r="F154">
            <v>12701396.111163935</v>
          </cell>
          <cell r="G154">
            <v>1617097</v>
          </cell>
          <cell r="H154">
            <v>-4545384.8874224313</v>
          </cell>
          <cell r="I154">
            <v>-188096.60286463556</v>
          </cell>
          <cell r="J154">
            <v>13746166.641472859</v>
          </cell>
          <cell r="K154">
            <v>0</v>
          </cell>
          <cell r="L154">
            <v>-722246.41516861704</v>
          </cell>
          <cell r="M154">
            <v>129612.29464017207</v>
          </cell>
          <cell r="N154">
            <v>4886.0413811131648</v>
          </cell>
          <cell r="O154">
            <v>-2205.0170562844701</v>
          </cell>
          <cell r="P154">
            <v>0</v>
          </cell>
          <cell r="Q154">
            <v>0</v>
          </cell>
          <cell r="R154">
            <v>0</v>
          </cell>
          <cell r="S154">
            <v>39030852.632924341</v>
          </cell>
          <cell r="T154">
            <v>8281272</v>
          </cell>
          <cell r="U154">
            <v>68730833.207364291</v>
          </cell>
          <cell r="V154">
            <v>518449.17856068828</v>
          </cell>
          <cell r="W154">
            <v>0</v>
          </cell>
          <cell r="X154">
            <v>77530554.38592498</v>
          </cell>
          <cell r="Y154">
            <v>195786.12000000011</v>
          </cell>
          <cell r="Z154">
            <v>0</v>
          </cell>
          <cell r="AA154">
            <v>0</v>
          </cell>
          <cell r="AB154">
            <v>940483.01432317775</v>
          </cell>
          <cell r="AC154">
            <v>1136269.1343231779</v>
          </cell>
          <cell r="AD154" t="str">
            <v>N/A</v>
          </cell>
          <cell r="AE154">
            <v>15304779</v>
          </cell>
          <cell r="AF154">
            <v>15304780</v>
          </cell>
          <cell r="AG154">
            <v>15304780</v>
          </cell>
          <cell r="AH154">
            <v>15304780</v>
          </cell>
          <cell r="AI154">
            <v>15175168</v>
          </cell>
          <cell r="AJ154">
            <v>0</v>
          </cell>
          <cell r="AK154">
            <v>76394287</v>
          </cell>
          <cell r="AL154">
            <v>302202104</v>
          </cell>
          <cell r="AM154">
            <v>39030852.632924341</v>
          </cell>
          <cell r="AN154">
            <v>-8055759.8799999999</v>
          </cell>
          <cell r="AO154">
            <v>68308799.371601805</v>
          </cell>
          <cell r="AP154">
            <v>0</v>
          </cell>
          <cell r="AQ154">
            <v>8085485.8799999999</v>
          </cell>
          <cell r="AR154">
            <v>0</v>
          </cell>
          <cell r="AS154">
            <v>0</v>
          </cell>
          <cell r="AT154">
            <v>409571482.00452614</v>
          </cell>
          <cell r="AU154">
            <v>9.1149668153587826E-3</v>
          </cell>
          <cell r="AV154">
            <v>0</v>
          </cell>
          <cell r="AW154">
            <v>0</v>
          </cell>
          <cell r="AY154">
            <v>0</v>
          </cell>
          <cell r="AZ154">
            <v>0</v>
          </cell>
          <cell r="BA154">
            <v>0</v>
          </cell>
          <cell r="BB154">
            <v>0</v>
          </cell>
          <cell r="BC154">
            <v>0</v>
          </cell>
          <cell r="BD154">
            <v>0</v>
          </cell>
          <cell r="BE154">
            <v>0</v>
          </cell>
          <cell r="BF154">
            <v>0</v>
          </cell>
          <cell r="BG154">
            <v>0</v>
          </cell>
          <cell r="BH154">
            <v>0</v>
          </cell>
          <cell r="BJ154">
            <v>0</v>
          </cell>
          <cell r="BL154">
            <v>0</v>
          </cell>
          <cell r="BM154">
            <v>0</v>
          </cell>
          <cell r="BN154">
            <v>0</v>
          </cell>
          <cell r="BO154">
            <v>0</v>
          </cell>
          <cell r="BQ154">
            <v>0</v>
          </cell>
          <cell r="BR154">
            <v>0</v>
          </cell>
          <cell r="BS154">
            <v>0</v>
          </cell>
          <cell r="BT154">
            <v>0</v>
          </cell>
          <cell r="CB154">
            <v>0</v>
          </cell>
          <cell r="CC154">
            <v>0</v>
          </cell>
          <cell r="CD154">
            <v>0</v>
          </cell>
          <cell r="CE154">
            <v>0</v>
          </cell>
          <cell r="CF154">
            <v>0</v>
          </cell>
          <cell r="CI154">
            <v>0</v>
          </cell>
          <cell r="CJ154">
            <v>0</v>
          </cell>
          <cell r="CK154">
            <v>0</v>
          </cell>
          <cell r="CV154">
            <v>9.4147007227892501E-3</v>
          </cell>
          <cell r="DG154">
            <v>409571482</v>
          </cell>
          <cell r="DR154">
            <v>138243699.03999978</v>
          </cell>
          <cell r="EC154">
            <v>2.9626773939367288</v>
          </cell>
          <cell r="EN154">
            <v>2.4095909012463064E-2</v>
          </cell>
        </row>
        <row r="155">
          <cell r="B155">
            <v>33605</v>
          </cell>
          <cell r="C155" t="str">
            <v>Gaston College</v>
          </cell>
          <cell r="D155">
            <v>1.2534016746131289E-3</v>
          </cell>
          <cell r="E155">
            <v>2168677.1514957808</v>
          </cell>
          <cell r="F155">
            <v>1690967.3099986792</v>
          </cell>
          <cell r="G155">
            <v>48046</v>
          </cell>
          <cell r="H155">
            <v>-605137.98551937437</v>
          </cell>
          <cell r="I155">
            <v>-25041.751613929919</v>
          </cell>
          <cell r="J155">
            <v>1830060.1150525704</v>
          </cell>
          <cell r="K155">
            <v>0</v>
          </cell>
          <cell r="L155">
            <v>-96154.396502948541</v>
          </cell>
          <cell r="M155">
            <v>17255.595470942571</v>
          </cell>
          <cell r="N155">
            <v>650.49040109072166</v>
          </cell>
          <cell r="O155">
            <v>-293.55920621114092</v>
          </cell>
          <cell r="P155">
            <v>0</v>
          </cell>
          <cell r="Q155">
            <v>0</v>
          </cell>
          <cell r="R155">
            <v>0</v>
          </cell>
          <cell r="S155">
            <v>5029028.9695766</v>
          </cell>
          <cell r="T155">
            <v>240228.45999999996</v>
          </cell>
          <cell r="U155">
            <v>9150300.575262852</v>
          </cell>
          <cell r="V155">
            <v>69022.381883770286</v>
          </cell>
          <cell r="W155">
            <v>0</v>
          </cell>
          <cell r="X155">
            <v>9459551.4171466231</v>
          </cell>
          <cell r="Y155">
            <v>0</v>
          </cell>
          <cell r="Z155">
            <v>0</v>
          </cell>
          <cell r="AA155">
            <v>0</v>
          </cell>
          <cell r="AB155">
            <v>125208.75806964959</v>
          </cell>
          <cell r="AC155">
            <v>125208.75806964959</v>
          </cell>
          <cell r="AD155" t="str">
            <v>N/A</v>
          </cell>
          <cell r="AE155">
            <v>1870320</v>
          </cell>
          <cell r="AF155">
            <v>1870320</v>
          </cell>
          <cell r="AG155">
            <v>1870320</v>
          </cell>
          <cell r="AH155">
            <v>1870320</v>
          </cell>
          <cell r="AI155">
            <v>1853064</v>
          </cell>
          <cell r="AJ155">
            <v>0</v>
          </cell>
          <cell r="AK155">
            <v>9334344</v>
          </cell>
          <cell r="AL155">
            <v>41442769</v>
          </cell>
          <cell r="AM155">
            <v>5029028.9695766</v>
          </cell>
          <cell r="AN155">
            <v>-1278907.46</v>
          </cell>
          <cell r="AO155">
            <v>9094114.1990769729</v>
          </cell>
          <cell r="AP155">
            <v>0</v>
          </cell>
          <cell r="AQ155">
            <v>240228.45999999996</v>
          </cell>
          <cell r="AR155">
            <v>0</v>
          </cell>
          <cell r="AS155">
            <v>0</v>
          </cell>
          <cell r="AT155">
            <v>54527233.16865357</v>
          </cell>
          <cell r="AU155">
            <v>1.2499895237390113E-3</v>
          </cell>
          <cell r="AV155">
            <v>0</v>
          </cell>
          <cell r="AW155">
            <v>0</v>
          </cell>
          <cell r="AY155">
            <v>0</v>
          </cell>
          <cell r="AZ155">
            <v>0</v>
          </cell>
          <cell r="BA155">
            <v>0</v>
          </cell>
          <cell r="BB155">
            <v>0</v>
          </cell>
          <cell r="BC155">
            <v>0</v>
          </cell>
          <cell r="BD155">
            <v>0</v>
          </cell>
          <cell r="BE155">
            <v>0</v>
          </cell>
          <cell r="BF155">
            <v>0</v>
          </cell>
          <cell r="BG155">
            <v>0</v>
          </cell>
          <cell r="BH155">
            <v>0</v>
          </cell>
          <cell r="BJ155">
            <v>0</v>
          </cell>
          <cell r="BL155">
            <v>0</v>
          </cell>
          <cell r="BM155">
            <v>0</v>
          </cell>
          <cell r="BN155">
            <v>0</v>
          </cell>
          <cell r="BO155">
            <v>0</v>
          </cell>
          <cell r="BQ155">
            <v>0</v>
          </cell>
          <cell r="BR155">
            <v>0</v>
          </cell>
          <cell r="BS155">
            <v>0</v>
          </cell>
          <cell r="BT155">
            <v>0</v>
          </cell>
          <cell r="CB155">
            <v>0</v>
          </cell>
          <cell r="CC155">
            <v>0</v>
          </cell>
          <cell r="CD155">
            <v>0</v>
          </cell>
          <cell r="CE155">
            <v>0</v>
          </cell>
          <cell r="CF155">
            <v>0</v>
          </cell>
          <cell r="CI155">
            <v>0</v>
          </cell>
          <cell r="CJ155">
            <v>0</v>
          </cell>
          <cell r="CK155">
            <v>0</v>
          </cell>
          <cell r="CV155">
            <v>1.2534016746131289E-3</v>
          </cell>
          <cell r="DG155">
            <v>54527233</v>
          </cell>
          <cell r="DR155">
            <v>21891172.329999983</v>
          </cell>
          <cell r="EC155">
            <v>2.4908320202328809</v>
          </cell>
          <cell r="EN155">
            <v>2.4095909012463064E-2</v>
          </cell>
        </row>
        <row r="156">
          <cell r="B156">
            <v>33700</v>
          </cell>
          <cell r="C156" t="str">
            <v>Gates County Schools</v>
          </cell>
          <cell r="D156">
            <v>6.6795511279260232E-4</v>
          </cell>
          <cell r="E156">
            <v>1155718.0915568967</v>
          </cell>
          <cell r="F156">
            <v>901139.90044523915</v>
          </cell>
          <cell r="G156">
            <v>-246088</v>
          </cell>
          <cell r="H156">
            <v>-322486.41402002476</v>
          </cell>
          <cell r="I156">
            <v>-13345.096278868243</v>
          </cell>
          <cell r="J156">
            <v>975264.38278015214</v>
          </cell>
          <cell r="K156">
            <v>0</v>
          </cell>
          <cell r="L156">
            <v>-51242.009694502478</v>
          </cell>
          <cell r="M156">
            <v>9195.7458271743017</v>
          </cell>
          <cell r="N156">
            <v>346.65534443710476</v>
          </cell>
          <cell r="O156">
            <v>-156.44176696715539</v>
          </cell>
          <cell r="P156">
            <v>0</v>
          </cell>
          <cell r="Q156">
            <v>0</v>
          </cell>
          <cell r="R156">
            <v>0</v>
          </cell>
          <cell r="S156">
            <v>2408346.8141935365</v>
          </cell>
          <cell r="T156">
            <v>0</v>
          </cell>
          <cell r="U156">
            <v>4876321.9139007609</v>
          </cell>
          <cell r="V156">
            <v>36782.983308697207</v>
          </cell>
          <cell r="W156">
            <v>0</v>
          </cell>
          <cell r="X156">
            <v>4913104.8972094581</v>
          </cell>
          <cell r="Y156">
            <v>1230442.92</v>
          </cell>
          <cell r="Z156">
            <v>0</v>
          </cell>
          <cell r="AA156">
            <v>0</v>
          </cell>
          <cell r="AB156">
            <v>66725.481394341215</v>
          </cell>
          <cell r="AC156">
            <v>1297168.4013943411</v>
          </cell>
          <cell r="AD156" t="str">
            <v>N/A</v>
          </cell>
          <cell r="AE156">
            <v>725027</v>
          </cell>
          <cell r="AF156">
            <v>725027</v>
          </cell>
          <cell r="AG156">
            <v>725027</v>
          </cell>
          <cell r="AH156">
            <v>725027</v>
          </cell>
          <cell r="AI156">
            <v>715831</v>
          </cell>
          <cell r="AJ156">
            <v>0</v>
          </cell>
          <cell r="AK156">
            <v>3615939</v>
          </cell>
          <cell r="AL156">
            <v>23615834</v>
          </cell>
          <cell r="AM156">
            <v>2408346.8141935365</v>
          </cell>
          <cell r="AN156">
            <v>-581800.07999999996</v>
          </cell>
          <cell r="AO156">
            <v>4846379.4158151178</v>
          </cell>
          <cell r="AP156">
            <v>0</v>
          </cell>
          <cell r="AQ156">
            <v>-1230442.92</v>
          </cell>
          <cell r="AR156">
            <v>0</v>
          </cell>
          <cell r="AS156">
            <v>0</v>
          </cell>
          <cell r="AT156">
            <v>29058317.230008654</v>
          </cell>
          <cell r="AU156">
            <v>7.1229664502386436E-4</v>
          </cell>
          <cell r="AV156">
            <v>0</v>
          </cell>
          <cell r="AW156">
            <v>0</v>
          </cell>
          <cell r="AY156">
            <v>0</v>
          </cell>
          <cell r="AZ156">
            <v>0</v>
          </cell>
          <cell r="BA156">
            <v>0</v>
          </cell>
          <cell r="BB156">
            <v>0</v>
          </cell>
          <cell r="BC156">
            <v>0</v>
          </cell>
          <cell r="BD156">
            <v>0</v>
          </cell>
          <cell r="BE156">
            <v>0</v>
          </cell>
          <cell r="BF156">
            <v>0</v>
          </cell>
          <cell r="BG156">
            <v>0</v>
          </cell>
          <cell r="BH156">
            <v>0</v>
          </cell>
          <cell r="BJ156">
            <v>0</v>
          </cell>
          <cell r="BL156">
            <v>0</v>
          </cell>
          <cell r="BM156">
            <v>0</v>
          </cell>
          <cell r="BN156">
            <v>0</v>
          </cell>
          <cell r="BO156">
            <v>0</v>
          </cell>
          <cell r="BQ156">
            <v>0</v>
          </cell>
          <cell r="BR156">
            <v>0</v>
          </cell>
          <cell r="BS156">
            <v>0</v>
          </cell>
          <cell r="BT156">
            <v>0</v>
          </cell>
          <cell r="CB156">
            <v>0</v>
          </cell>
          <cell r="CC156">
            <v>0</v>
          </cell>
          <cell r="CD156">
            <v>0</v>
          </cell>
          <cell r="CE156">
            <v>0</v>
          </cell>
          <cell r="CF156">
            <v>0</v>
          </cell>
          <cell r="CI156">
            <v>0</v>
          </cell>
          <cell r="CJ156">
            <v>0</v>
          </cell>
          <cell r="CK156">
            <v>0</v>
          </cell>
          <cell r="CV156">
            <v>6.6795511279260232E-4</v>
          </cell>
          <cell r="DG156">
            <v>29058318</v>
          </cell>
          <cell r="DR156">
            <v>10624542.059999999</v>
          </cell>
          <cell r="EC156">
            <v>2.7350183975835289</v>
          </cell>
          <cell r="EN156">
            <v>2.4095909012463064E-2</v>
          </cell>
        </row>
        <row r="157">
          <cell r="B157">
            <v>33800</v>
          </cell>
          <cell r="C157" t="str">
            <v>Graham County Schools</v>
          </cell>
          <cell r="D157">
            <v>5.0504283975162081E-4</v>
          </cell>
          <cell r="E157">
            <v>873841.87310420605</v>
          </cell>
          <cell r="F157">
            <v>681354.54855881585</v>
          </cell>
          <cell r="G157">
            <v>34712</v>
          </cell>
          <cell r="H157">
            <v>-243832.93307998165</v>
          </cell>
          <cell r="I157">
            <v>-10090.266834339065</v>
          </cell>
          <cell r="J157">
            <v>737400.28926290281</v>
          </cell>
          <cell r="K157">
            <v>0</v>
          </cell>
          <cell r="L157">
            <v>-38744.235346136324</v>
          </cell>
          <cell r="M157">
            <v>6952.9306644176386</v>
          </cell>
          <cell r="N157">
            <v>262.10713297429618</v>
          </cell>
          <cell r="O157">
            <v>-118.28608349822711</v>
          </cell>
          <cell r="P157">
            <v>0</v>
          </cell>
          <cell r="Q157">
            <v>0</v>
          </cell>
          <cell r="R157">
            <v>0</v>
          </cell>
          <cell r="S157">
            <v>2041738.027379361</v>
          </cell>
          <cell r="T157">
            <v>173558.58999999997</v>
          </cell>
          <cell r="U157">
            <v>3687001.4463145137</v>
          </cell>
          <cell r="V157">
            <v>27811.722657670554</v>
          </cell>
          <cell r="W157">
            <v>0</v>
          </cell>
          <cell r="X157">
            <v>3888371.7589721843</v>
          </cell>
          <cell r="Y157">
            <v>0</v>
          </cell>
          <cell r="Z157">
            <v>0</v>
          </cell>
          <cell r="AA157">
            <v>0</v>
          </cell>
          <cell r="AB157">
            <v>50451.334171695329</v>
          </cell>
          <cell r="AC157">
            <v>50451.334171695329</v>
          </cell>
          <cell r="AD157" t="str">
            <v>N/A</v>
          </cell>
          <cell r="AE157">
            <v>768975</v>
          </cell>
          <cell r="AF157">
            <v>768975</v>
          </cell>
          <cell r="AG157">
            <v>768975</v>
          </cell>
          <cell r="AH157">
            <v>768975</v>
          </cell>
          <cell r="AI157">
            <v>762022</v>
          </cell>
          <cell r="AJ157">
            <v>0</v>
          </cell>
          <cell r="AK157">
            <v>3837922</v>
          </cell>
          <cell r="AL157">
            <v>16539444</v>
          </cell>
          <cell r="AM157">
            <v>2041738.027379361</v>
          </cell>
          <cell r="AN157">
            <v>-448022.58999999997</v>
          </cell>
          <cell r="AO157">
            <v>3664361.8348004892</v>
          </cell>
          <cell r="AP157">
            <v>0</v>
          </cell>
          <cell r="AQ157">
            <v>173558.58999999997</v>
          </cell>
          <cell r="AR157">
            <v>0</v>
          </cell>
          <cell r="AS157">
            <v>0</v>
          </cell>
          <cell r="AT157">
            <v>21971079.862179849</v>
          </cell>
          <cell r="AU157">
            <v>4.9885979553380099E-4</v>
          </cell>
          <cell r="AV157">
            <v>0</v>
          </cell>
          <cell r="AW157">
            <v>0</v>
          </cell>
          <cell r="AY157">
            <v>0</v>
          </cell>
          <cell r="AZ157">
            <v>0</v>
          </cell>
          <cell r="BA157">
            <v>0</v>
          </cell>
          <cell r="BB157">
            <v>0</v>
          </cell>
          <cell r="BC157">
            <v>0</v>
          </cell>
          <cell r="BD157">
            <v>0</v>
          </cell>
          <cell r="BE157">
            <v>0</v>
          </cell>
          <cell r="BF157">
            <v>0</v>
          </cell>
          <cell r="BG157">
            <v>0</v>
          </cell>
          <cell r="BH157">
            <v>0</v>
          </cell>
          <cell r="BJ157">
            <v>0</v>
          </cell>
          <cell r="BL157">
            <v>0</v>
          </cell>
          <cell r="BM157">
            <v>0</v>
          </cell>
          <cell r="BN157">
            <v>0</v>
          </cell>
          <cell r="BO157">
            <v>0</v>
          </cell>
          <cell r="BQ157">
            <v>0</v>
          </cell>
          <cell r="BR157">
            <v>0</v>
          </cell>
          <cell r="BS157">
            <v>0</v>
          </cell>
          <cell r="BT157">
            <v>0</v>
          </cell>
          <cell r="CB157">
            <v>0</v>
          </cell>
          <cell r="CC157">
            <v>0</v>
          </cell>
          <cell r="CD157">
            <v>0</v>
          </cell>
          <cell r="CE157">
            <v>0</v>
          </cell>
          <cell r="CF157">
            <v>0</v>
          </cell>
          <cell r="CI157">
            <v>0</v>
          </cell>
          <cell r="CJ157">
            <v>0</v>
          </cell>
          <cell r="CK157">
            <v>0</v>
          </cell>
          <cell r="CV157">
            <v>5.0504283975162081E-4</v>
          </cell>
          <cell r="DG157">
            <v>21971080</v>
          </cell>
          <cell r="DR157">
            <v>7657986.129999998</v>
          </cell>
          <cell r="EC157">
            <v>2.8690414982509256</v>
          </cell>
          <cell r="EN157">
            <v>2.4095909012463064E-2</v>
          </cell>
        </row>
        <row r="158">
          <cell r="B158">
            <v>33900</v>
          </cell>
          <cell r="C158" t="str">
            <v>Granville County Schools And Oxford Orphanage</v>
          </cell>
          <cell r="D158">
            <v>2.6348934399150169E-3</v>
          </cell>
          <cell r="E158">
            <v>4558980.0265214704</v>
          </cell>
          <cell r="F158">
            <v>3554741.2792483214</v>
          </cell>
          <cell r="G158">
            <v>150072</v>
          </cell>
          <cell r="H158">
            <v>-1272117.4229965294</v>
          </cell>
          <cell r="I158">
            <v>-52642.619192200407</v>
          </cell>
          <cell r="J158">
            <v>3847141.3350317138</v>
          </cell>
          <cell r="K158">
            <v>0</v>
          </cell>
          <cell r="L158">
            <v>-202135.19232995025</v>
          </cell>
          <cell r="M158">
            <v>36274.60871411988</v>
          </cell>
          <cell r="N158">
            <v>1367.4569974470955</v>
          </cell>
          <cell r="O158">
            <v>-617.11839256249607</v>
          </cell>
          <cell r="P158">
            <v>0</v>
          </cell>
          <cell r="Q158">
            <v>0</v>
          </cell>
          <cell r="R158">
            <v>0</v>
          </cell>
          <cell r="S158">
            <v>10621064.35360183</v>
          </cell>
          <cell r="T158">
            <v>750361.99000000022</v>
          </cell>
          <cell r="U158">
            <v>19235706.675158568</v>
          </cell>
          <cell r="V158">
            <v>145098.43485647952</v>
          </cell>
          <cell r="W158">
            <v>0</v>
          </cell>
          <cell r="X158">
            <v>20131167.100015048</v>
          </cell>
          <cell r="Y158">
            <v>0</v>
          </cell>
          <cell r="Z158">
            <v>0</v>
          </cell>
          <cell r="AA158">
            <v>0</v>
          </cell>
          <cell r="AB158">
            <v>263213.09596100199</v>
          </cell>
          <cell r="AC158">
            <v>263213.09596100199</v>
          </cell>
          <cell r="AD158" t="str">
            <v>N/A</v>
          </cell>
          <cell r="AE158">
            <v>3980845</v>
          </cell>
          <cell r="AF158">
            <v>3980845</v>
          </cell>
          <cell r="AG158">
            <v>3980845</v>
          </cell>
          <cell r="AH158">
            <v>3980845</v>
          </cell>
          <cell r="AI158">
            <v>3944571</v>
          </cell>
          <cell r="AJ158">
            <v>0</v>
          </cell>
          <cell r="AK158">
            <v>19867951</v>
          </cell>
          <cell r="AL158">
            <v>86459269</v>
          </cell>
          <cell r="AM158">
            <v>10621064.35360183</v>
          </cell>
          <cell r="AN158">
            <v>-2321466.9900000002</v>
          </cell>
          <cell r="AO158">
            <v>19117592.014054049</v>
          </cell>
          <cell r="AP158">
            <v>0</v>
          </cell>
          <cell r="AQ158">
            <v>750361.99000000022</v>
          </cell>
          <cell r="AR158">
            <v>0</v>
          </cell>
          <cell r="AS158">
            <v>0</v>
          </cell>
          <cell r="AT158">
            <v>114626820.36765587</v>
          </cell>
          <cell r="AU158">
            <v>2.6077692770783891E-3</v>
          </cell>
          <cell r="AV158">
            <v>0</v>
          </cell>
          <cell r="AW158">
            <v>0</v>
          </cell>
          <cell r="AY158">
            <v>0</v>
          </cell>
          <cell r="AZ158">
            <v>0</v>
          </cell>
          <cell r="BA158">
            <v>0</v>
          </cell>
          <cell r="BB158">
            <v>0</v>
          </cell>
          <cell r="BC158">
            <v>0</v>
          </cell>
          <cell r="BD158">
            <v>0</v>
          </cell>
          <cell r="BE158">
            <v>0</v>
          </cell>
          <cell r="BF158">
            <v>0</v>
          </cell>
          <cell r="BG158">
            <v>0</v>
          </cell>
          <cell r="BH158">
            <v>0</v>
          </cell>
          <cell r="BJ158">
            <v>0</v>
          </cell>
          <cell r="BL158">
            <v>0</v>
          </cell>
          <cell r="BM158">
            <v>0</v>
          </cell>
          <cell r="BN158">
            <v>0</v>
          </cell>
          <cell r="BO158">
            <v>0</v>
          </cell>
          <cell r="BQ158">
            <v>0</v>
          </cell>
          <cell r="BR158">
            <v>0</v>
          </cell>
          <cell r="BS158">
            <v>0</v>
          </cell>
          <cell r="BT158">
            <v>0</v>
          </cell>
          <cell r="CB158">
            <v>0</v>
          </cell>
          <cell r="CC158">
            <v>0</v>
          </cell>
          <cell r="CD158">
            <v>0</v>
          </cell>
          <cell r="CE158">
            <v>0</v>
          </cell>
          <cell r="CF158">
            <v>0</v>
          </cell>
          <cell r="CI158">
            <v>0</v>
          </cell>
          <cell r="CJ158">
            <v>0</v>
          </cell>
          <cell r="CK158">
            <v>0</v>
          </cell>
          <cell r="CV158">
            <v>2.6348934399150169E-3</v>
          </cell>
          <cell r="DG158">
            <v>114626821</v>
          </cell>
          <cell r="DR158">
            <v>40592529.850000031</v>
          </cell>
          <cell r="EC158">
            <v>2.823840283509699</v>
          </cell>
          <cell r="EN158">
            <v>2.4095909012463064E-2</v>
          </cell>
        </row>
        <row r="159">
          <cell r="B159">
            <v>34000</v>
          </cell>
          <cell r="C159" t="str">
            <v>Greene County Schools</v>
          </cell>
          <cell r="D159">
            <v>1.1494173860556655E-3</v>
          </cell>
          <cell r="E159">
            <v>1988760.0863787907</v>
          </cell>
          <cell r="F159">
            <v>1550681.8482304772</v>
          </cell>
          <cell r="G159">
            <v>-229834</v>
          </cell>
          <cell r="H159">
            <v>-554934.73130499735</v>
          </cell>
          <cell r="I159">
            <v>-22964.246231139568</v>
          </cell>
          <cell r="J159">
            <v>1678235.282729869</v>
          </cell>
          <cell r="K159">
            <v>0</v>
          </cell>
          <cell r="L159">
            <v>-88177.2677703597</v>
          </cell>
          <cell r="M159">
            <v>15824.042557759192</v>
          </cell>
          <cell r="N159">
            <v>596.52463501516934</v>
          </cell>
          <cell r="O159">
            <v>-269.20504598809742</v>
          </cell>
          <cell r="P159">
            <v>0</v>
          </cell>
          <cell r="Q159">
            <v>0</v>
          </cell>
          <cell r="R159">
            <v>0</v>
          </cell>
          <cell r="S159">
            <v>4337918.3341794265</v>
          </cell>
          <cell r="T159">
            <v>0</v>
          </cell>
          <cell r="U159">
            <v>8391176.4136493448</v>
          </cell>
          <cell r="V159">
            <v>63296.170231036769</v>
          </cell>
          <cell r="W159">
            <v>0</v>
          </cell>
          <cell r="X159">
            <v>8454472.5838803817</v>
          </cell>
          <cell r="Y159">
            <v>1149172.21</v>
          </cell>
          <cell r="Z159">
            <v>0</v>
          </cell>
          <cell r="AA159">
            <v>0</v>
          </cell>
          <cell r="AB159">
            <v>114821.23115569784</v>
          </cell>
          <cell r="AC159">
            <v>1263993.4411556977</v>
          </cell>
          <cell r="AD159" t="str">
            <v>N/A</v>
          </cell>
          <cell r="AE159">
            <v>1441261</v>
          </cell>
          <cell r="AF159">
            <v>1441260</v>
          </cell>
          <cell r="AG159">
            <v>1441260</v>
          </cell>
          <cell r="AH159">
            <v>1441260</v>
          </cell>
          <cell r="AI159">
            <v>1425436</v>
          </cell>
          <cell r="AJ159">
            <v>0</v>
          </cell>
          <cell r="AK159">
            <v>7190477</v>
          </cell>
          <cell r="AL159">
            <v>39436879</v>
          </cell>
          <cell r="AM159">
            <v>4337918.3341794265</v>
          </cell>
          <cell r="AN159">
            <v>-961712.79</v>
          </cell>
          <cell r="AO159">
            <v>8339651.3527246853</v>
          </cell>
          <cell r="AP159">
            <v>0</v>
          </cell>
          <cell r="AQ159">
            <v>-1149172.21</v>
          </cell>
          <cell r="AR159">
            <v>0</v>
          </cell>
          <cell r="AS159">
            <v>0</v>
          </cell>
          <cell r="AT159">
            <v>50003563.68690411</v>
          </cell>
          <cell r="AU159">
            <v>1.1894882282020263E-3</v>
          </cell>
          <cell r="AV159">
            <v>0</v>
          </cell>
          <cell r="AW159">
            <v>0</v>
          </cell>
          <cell r="AY159">
            <v>0</v>
          </cell>
          <cell r="AZ159">
            <v>0</v>
          </cell>
          <cell r="BA159">
            <v>0</v>
          </cell>
          <cell r="BB159">
            <v>0</v>
          </cell>
          <cell r="BC159">
            <v>0</v>
          </cell>
          <cell r="BD159">
            <v>0</v>
          </cell>
          <cell r="BE159">
            <v>0</v>
          </cell>
          <cell r="BF159">
            <v>0</v>
          </cell>
          <cell r="BG159">
            <v>0</v>
          </cell>
          <cell r="BH159">
            <v>0</v>
          </cell>
          <cell r="BJ159">
            <v>0</v>
          </cell>
          <cell r="BL159">
            <v>0</v>
          </cell>
          <cell r="BM159">
            <v>0</v>
          </cell>
          <cell r="BN159">
            <v>0</v>
          </cell>
          <cell r="BO159">
            <v>0</v>
          </cell>
          <cell r="BQ159">
            <v>0</v>
          </cell>
          <cell r="BR159">
            <v>0</v>
          </cell>
          <cell r="BS159">
            <v>0</v>
          </cell>
          <cell r="BT159">
            <v>0</v>
          </cell>
          <cell r="CB159">
            <v>0</v>
          </cell>
          <cell r="CC159">
            <v>0</v>
          </cell>
          <cell r="CD159">
            <v>0</v>
          </cell>
          <cell r="CE159">
            <v>0</v>
          </cell>
          <cell r="CF159">
            <v>0</v>
          </cell>
          <cell r="CI159">
            <v>0</v>
          </cell>
          <cell r="CJ159">
            <v>0</v>
          </cell>
          <cell r="CK159">
            <v>0</v>
          </cell>
          <cell r="CV159">
            <v>1.1494173860556655E-3</v>
          </cell>
          <cell r="DG159">
            <v>50003563</v>
          </cell>
          <cell r="DR159">
            <v>16688110.669999991</v>
          </cell>
          <cell r="EC159">
            <v>2.9963585446428507</v>
          </cell>
          <cell r="EN159">
            <v>2.4095909012463064E-2</v>
          </cell>
        </row>
        <row r="160">
          <cell r="B160">
            <v>34100</v>
          </cell>
          <cell r="C160" t="str">
            <v>Guilford County Schools</v>
          </cell>
          <cell r="D160">
            <v>2.6079346093567862E-2</v>
          </cell>
          <cell r="E160">
            <v>45123349.636921689</v>
          </cell>
          <cell r="F160">
            <v>35183710.540339403</v>
          </cell>
          <cell r="G160">
            <v>-3123597</v>
          </cell>
          <cell r="H160">
            <v>-12591017.930142242</v>
          </cell>
          <cell r="I160">
            <v>-521040.07865668065</v>
          </cell>
          <cell r="J160">
            <v>38077794.277099393</v>
          </cell>
          <cell r="K160">
            <v>0</v>
          </cell>
          <cell r="L160">
            <v>-2000670.5237509338</v>
          </cell>
          <cell r="M160">
            <v>359034.66179444315</v>
          </cell>
          <cell r="N160">
            <v>13534.659035639848</v>
          </cell>
          <cell r="O160">
            <v>-6108.0436485745286</v>
          </cell>
          <cell r="P160">
            <v>0</v>
          </cell>
          <cell r="Q160">
            <v>0</v>
          </cell>
          <cell r="R160">
            <v>0</v>
          </cell>
          <cell r="S160">
            <v>100514990.19899213</v>
          </cell>
          <cell r="T160">
            <v>0</v>
          </cell>
          <cell r="U160">
            <v>190388971.38549697</v>
          </cell>
          <cell r="V160">
            <v>1436138.6471777726</v>
          </cell>
          <cell r="W160">
            <v>0</v>
          </cell>
          <cell r="X160">
            <v>191825110.03267476</v>
          </cell>
          <cell r="Y160">
            <v>15617982.099999998</v>
          </cell>
          <cell r="Z160">
            <v>0</v>
          </cell>
          <cell r="AA160">
            <v>0</v>
          </cell>
          <cell r="AB160">
            <v>2605200.393283403</v>
          </cell>
          <cell r="AC160">
            <v>18223182.493283402</v>
          </cell>
          <cell r="AD160" t="str">
            <v>N/A</v>
          </cell>
          <cell r="AE160">
            <v>34792193</v>
          </cell>
          <cell r="AF160">
            <v>34792192</v>
          </cell>
          <cell r="AG160">
            <v>34792192</v>
          </cell>
          <cell r="AH160">
            <v>34792192</v>
          </cell>
          <cell r="AI160">
            <v>34433157</v>
          </cell>
          <cell r="AJ160">
            <v>0</v>
          </cell>
          <cell r="AK160">
            <v>173601926</v>
          </cell>
          <cell r="AL160">
            <v>882082297</v>
          </cell>
          <cell r="AM160">
            <v>100514990.19899213</v>
          </cell>
          <cell r="AN160">
            <v>-21659015.900000002</v>
          </cell>
          <cell r="AO160">
            <v>189219909.63939136</v>
          </cell>
          <cell r="AP160">
            <v>0</v>
          </cell>
          <cell r="AQ160">
            <v>-15617982.099999998</v>
          </cell>
          <cell r="AR160">
            <v>0</v>
          </cell>
          <cell r="AS160">
            <v>0</v>
          </cell>
          <cell r="AT160">
            <v>1134540198.8383837</v>
          </cell>
          <cell r="AU160">
            <v>2.6605211370241317E-2</v>
          </cell>
          <cell r="AV160">
            <v>0</v>
          </cell>
          <cell r="AW160">
            <v>0</v>
          </cell>
          <cell r="AY160">
            <v>0</v>
          </cell>
          <cell r="AZ160">
            <v>0</v>
          </cell>
          <cell r="BA160">
            <v>0</v>
          </cell>
          <cell r="BB160">
            <v>0</v>
          </cell>
          <cell r="BC160">
            <v>0</v>
          </cell>
          <cell r="BD160">
            <v>0</v>
          </cell>
          <cell r="BE160">
            <v>0</v>
          </cell>
          <cell r="BF160">
            <v>0</v>
          </cell>
          <cell r="BG160">
            <v>0</v>
          </cell>
          <cell r="BH160">
            <v>0</v>
          </cell>
          <cell r="BJ160">
            <v>0</v>
          </cell>
          <cell r="BL160">
            <v>0</v>
          </cell>
          <cell r="BM160">
            <v>0</v>
          </cell>
          <cell r="BN160">
            <v>0</v>
          </cell>
          <cell r="BO160">
            <v>0</v>
          </cell>
          <cell r="BQ160">
            <v>0</v>
          </cell>
          <cell r="BR160">
            <v>0</v>
          </cell>
          <cell r="BS160">
            <v>0</v>
          </cell>
          <cell r="BT160">
            <v>0</v>
          </cell>
          <cell r="CB160">
            <v>0</v>
          </cell>
          <cell r="CC160">
            <v>0</v>
          </cell>
          <cell r="CD160">
            <v>0</v>
          </cell>
          <cell r="CE160">
            <v>0</v>
          </cell>
          <cell r="CF160">
            <v>0</v>
          </cell>
          <cell r="CI160">
            <v>0</v>
          </cell>
          <cell r="CJ160">
            <v>0</v>
          </cell>
          <cell r="CK160">
            <v>0</v>
          </cell>
          <cell r="CV160">
            <v>2.6079346093567862E-2</v>
          </cell>
          <cell r="DG160">
            <v>1134540199</v>
          </cell>
          <cell r="DR160">
            <v>379271646.59000385</v>
          </cell>
          <cell r="EC160">
            <v>2.9913657116226471</v>
          </cell>
          <cell r="EN160">
            <v>2.4095909012463064E-2</v>
          </cell>
        </row>
        <row r="161">
          <cell r="B161">
            <v>34105</v>
          </cell>
          <cell r="C161" t="str">
            <v>Guilford Technical Community College</v>
          </cell>
          <cell r="D161">
            <v>2.1879300458095808E-3</v>
          </cell>
          <cell r="E161">
            <v>3785629.1367114261</v>
          </cell>
          <cell r="F161">
            <v>2951741.8549563186</v>
          </cell>
          <cell r="G161">
            <v>-618986</v>
          </cell>
          <cell r="H161">
            <v>-1056325.0450317003</v>
          </cell>
          <cell r="I161">
            <v>-43712.723435389555</v>
          </cell>
          <cell r="J161">
            <v>3194541.3768472364</v>
          </cell>
          <cell r="K161">
            <v>0</v>
          </cell>
          <cell r="L161">
            <v>-167846.50715455902</v>
          </cell>
          <cell r="M161">
            <v>30121.258455206724</v>
          </cell>
          <cell r="N161">
            <v>1135.4919351742562</v>
          </cell>
          <cell r="O161">
            <v>-512.43509602906192</v>
          </cell>
          <cell r="P161">
            <v>0</v>
          </cell>
          <cell r="Q161">
            <v>0</v>
          </cell>
          <cell r="R161">
            <v>0</v>
          </cell>
          <cell r="S161">
            <v>8075786.4081876837</v>
          </cell>
          <cell r="T161">
            <v>88477.240000000224</v>
          </cell>
          <cell r="U161">
            <v>15972706.884236181</v>
          </cell>
          <cell r="V161">
            <v>120485.03382082689</v>
          </cell>
          <cell r="W161">
            <v>0</v>
          </cell>
          <cell r="X161">
            <v>16181669.158057008</v>
          </cell>
          <cell r="Y161">
            <v>3183409</v>
          </cell>
          <cell r="Z161">
            <v>0</v>
          </cell>
          <cell r="AA161">
            <v>0</v>
          </cell>
          <cell r="AB161">
            <v>218563.61717694777</v>
          </cell>
          <cell r="AC161">
            <v>3401972.6171769476</v>
          </cell>
          <cell r="AD161" t="str">
            <v>N/A</v>
          </cell>
          <cell r="AE161">
            <v>2561963</v>
          </cell>
          <cell r="AF161">
            <v>2561964</v>
          </cell>
          <cell r="AG161">
            <v>2561964</v>
          </cell>
          <cell r="AH161">
            <v>2561964</v>
          </cell>
          <cell r="AI161">
            <v>2531843</v>
          </cell>
          <cell r="AJ161">
            <v>0</v>
          </cell>
          <cell r="AK161">
            <v>12779698</v>
          </cell>
          <cell r="AL161">
            <v>76359803</v>
          </cell>
          <cell r="AM161">
            <v>8075786.4081876837</v>
          </cell>
          <cell r="AN161">
            <v>-2032892.2400000002</v>
          </cell>
          <cell r="AO161">
            <v>15874628.300880061</v>
          </cell>
          <cell r="AP161">
            <v>0</v>
          </cell>
          <cell r="AQ161">
            <v>-3094931.76</v>
          </cell>
          <cell r="AR161">
            <v>0</v>
          </cell>
          <cell r="AS161">
            <v>0</v>
          </cell>
          <cell r="AT161">
            <v>95182393.709067747</v>
          </cell>
          <cell r="AU161">
            <v>2.3031509821002847E-3</v>
          </cell>
          <cell r="AV161">
            <v>0</v>
          </cell>
          <cell r="AW161">
            <v>0</v>
          </cell>
          <cell r="AY161">
            <v>0</v>
          </cell>
          <cell r="AZ161">
            <v>0</v>
          </cell>
          <cell r="BA161">
            <v>0</v>
          </cell>
          <cell r="BB161">
            <v>0</v>
          </cell>
          <cell r="BC161">
            <v>0</v>
          </cell>
          <cell r="BD161">
            <v>0</v>
          </cell>
          <cell r="BE161">
            <v>0</v>
          </cell>
          <cell r="BF161">
            <v>0</v>
          </cell>
          <cell r="BG161">
            <v>0</v>
          </cell>
          <cell r="BH161">
            <v>0</v>
          </cell>
          <cell r="BJ161">
            <v>0</v>
          </cell>
          <cell r="BL161">
            <v>0</v>
          </cell>
          <cell r="BM161">
            <v>0</v>
          </cell>
          <cell r="BN161">
            <v>0</v>
          </cell>
          <cell r="BO161">
            <v>0</v>
          </cell>
          <cell r="BQ161">
            <v>0</v>
          </cell>
          <cell r="BR161">
            <v>0</v>
          </cell>
          <cell r="BS161">
            <v>0</v>
          </cell>
          <cell r="BT161">
            <v>0</v>
          </cell>
          <cell r="CB161">
            <v>0</v>
          </cell>
          <cell r="CC161">
            <v>0</v>
          </cell>
          <cell r="CD161">
            <v>0</v>
          </cell>
          <cell r="CE161">
            <v>0</v>
          </cell>
          <cell r="CF161">
            <v>0</v>
          </cell>
          <cell r="CI161">
            <v>0</v>
          </cell>
          <cell r="CJ161">
            <v>0</v>
          </cell>
          <cell r="CK161">
            <v>0</v>
          </cell>
          <cell r="CV161">
            <v>2.1879300458095808E-3</v>
          </cell>
          <cell r="DG161">
            <v>95182394</v>
          </cell>
          <cell r="DR161">
            <v>35328585.719999991</v>
          </cell>
          <cell r="EC161">
            <v>2.6942033500683262</v>
          </cell>
          <cell r="EN161">
            <v>2.4095909012463064E-2</v>
          </cell>
        </row>
        <row r="162">
          <cell r="B162">
            <v>34200</v>
          </cell>
          <cell r="C162" t="str">
            <v>Halifax County Schools</v>
          </cell>
          <cell r="D162">
            <v>1.0017279265030735E-3</v>
          </cell>
          <cell r="E162">
            <v>1733222.8847492118</v>
          </cell>
          <cell r="F162">
            <v>1351433.6318022611</v>
          </cell>
          <cell r="G162">
            <v>-931635</v>
          </cell>
          <cell r="H162">
            <v>-483630.77197074314</v>
          </cell>
          <cell r="I162">
            <v>-20013.553857720573</v>
          </cell>
          <cell r="J162">
            <v>1462597.6345479386</v>
          </cell>
          <cell r="K162">
            <v>0</v>
          </cell>
          <cell r="L162">
            <v>-76847.307757732982</v>
          </cell>
          <cell r="M162">
            <v>13790.800045818025</v>
          </cell>
          <cell r="N162">
            <v>519.87675929656507</v>
          </cell>
          <cell r="O162">
            <v>-234.61469766628483</v>
          </cell>
          <cell r="P162">
            <v>0</v>
          </cell>
          <cell r="Q162">
            <v>0</v>
          </cell>
          <cell r="R162">
            <v>0</v>
          </cell>
          <cell r="S162">
            <v>3049203.5796206635</v>
          </cell>
          <cell r="T162">
            <v>10833.380000000005</v>
          </cell>
          <cell r="U162">
            <v>7312988.172739693</v>
          </cell>
          <cell r="V162">
            <v>55163.2001832721</v>
          </cell>
          <cell r="W162">
            <v>0</v>
          </cell>
          <cell r="X162">
            <v>7378984.7529229652</v>
          </cell>
          <cell r="Y162">
            <v>4669012</v>
          </cell>
          <cell r="Z162">
            <v>0</v>
          </cell>
          <cell r="AA162">
            <v>0</v>
          </cell>
          <cell r="AB162">
            <v>100067.76928860285</v>
          </cell>
          <cell r="AC162">
            <v>4769079.7692886032</v>
          </cell>
          <cell r="AD162" t="str">
            <v>N/A</v>
          </cell>
          <cell r="AE162">
            <v>524740</v>
          </cell>
          <cell r="AF162">
            <v>524739</v>
          </cell>
          <cell r="AG162">
            <v>524739</v>
          </cell>
          <cell r="AH162">
            <v>524739</v>
          </cell>
          <cell r="AI162">
            <v>510948</v>
          </cell>
          <cell r="AJ162">
            <v>0</v>
          </cell>
          <cell r="AK162">
            <v>2609905</v>
          </cell>
          <cell r="AL162">
            <v>38814596</v>
          </cell>
          <cell r="AM162">
            <v>3049203.5796206635</v>
          </cell>
          <cell r="AN162">
            <v>-895134.38</v>
          </cell>
          <cell r="AO162">
            <v>7268083.6036343621</v>
          </cell>
          <cell r="AP162">
            <v>0</v>
          </cell>
          <cell r="AQ162">
            <v>-4658178.62</v>
          </cell>
          <cell r="AR162">
            <v>0</v>
          </cell>
          <cell r="AS162">
            <v>0</v>
          </cell>
          <cell r="AT162">
            <v>43578570.183255032</v>
          </cell>
          <cell r="AU162">
            <v>1.1707190288918895E-3</v>
          </cell>
          <cell r="AV162">
            <v>0</v>
          </cell>
          <cell r="AW162">
            <v>0</v>
          </cell>
          <cell r="AY162">
            <v>0</v>
          </cell>
          <cell r="AZ162">
            <v>0</v>
          </cell>
          <cell r="BA162">
            <v>0</v>
          </cell>
          <cell r="BB162">
            <v>0</v>
          </cell>
          <cell r="BC162">
            <v>0</v>
          </cell>
          <cell r="BD162">
            <v>0</v>
          </cell>
          <cell r="BE162">
            <v>0</v>
          </cell>
          <cell r="BF162">
            <v>0</v>
          </cell>
          <cell r="BG162">
            <v>0</v>
          </cell>
          <cell r="BH162">
            <v>0</v>
          </cell>
          <cell r="BJ162">
            <v>0</v>
          </cell>
          <cell r="BL162">
            <v>0</v>
          </cell>
          <cell r="BM162">
            <v>0</v>
          </cell>
          <cell r="BN162">
            <v>0</v>
          </cell>
          <cell r="BO162">
            <v>0</v>
          </cell>
          <cell r="BQ162">
            <v>0</v>
          </cell>
          <cell r="BR162">
            <v>0</v>
          </cell>
          <cell r="BS162">
            <v>0</v>
          </cell>
          <cell r="BT162">
            <v>0</v>
          </cell>
          <cell r="CB162">
            <v>0</v>
          </cell>
          <cell r="CC162">
            <v>0</v>
          </cell>
          <cell r="CD162">
            <v>0</v>
          </cell>
          <cell r="CE162">
            <v>0</v>
          </cell>
          <cell r="CF162">
            <v>0</v>
          </cell>
          <cell r="CI162">
            <v>0</v>
          </cell>
          <cell r="CJ162">
            <v>0</v>
          </cell>
          <cell r="CK162">
            <v>0</v>
          </cell>
          <cell r="CV162">
            <v>1.0017279265030735E-3</v>
          </cell>
          <cell r="DG162">
            <v>43578570</v>
          </cell>
          <cell r="DR162">
            <v>16579502.449999988</v>
          </cell>
          <cell r="EC162">
            <v>2.6284606628831635</v>
          </cell>
          <cell r="EN162">
            <v>2.4095909012463064E-2</v>
          </cell>
        </row>
        <row r="163">
          <cell r="B163">
            <v>34205</v>
          </cell>
          <cell r="C163" t="str">
            <v>Halifax Community College</v>
          </cell>
          <cell r="D163">
            <v>4.0870677652817434E-4</v>
          </cell>
          <cell r="E163">
            <v>707158.02114411793</v>
          </cell>
          <cell r="F163">
            <v>551387.32657062553</v>
          </cell>
          <cell r="G163">
            <v>-90396</v>
          </cell>
          <cell r="H163">
            <v>-197322.21555609041</v>
          </cell>
          <cell r="I163">
            <v>-8165.5655868718422</v>
          </cell>
          <cell r="J163">
            <v>596742.43750055484</v>
          </cell>
          <cell r="K163">
            <v>0</v>
          </cell>
          <cell r="L163">
            <v>-31353.838310342093</v>
          </cell>
          <cell r="M163">
            <v>5626.6709585974495</v>
          </cell>
          <cell r="N163">
            <v>212.11064288259192</v>
          </cell>
          <cell r="O163">
            <v>-95.723214130663706</v>
          </cell>
          <cell r="P163">
            <v>0</v>
          </cell>
          <cell r="Q163">
            <v>0</v>
          </cell>
          <cell r="R163">
            <v>0</v>
          </cell>
          <cell r="S163">
            <v>1533793.2241493433</v>
          </cell>
          <cell r="T163">
            <v>31915.049999999988</v>
          </cell>
          <cell r="U163">
            <v>2983712.1875027739</v>
          </cell>
          <cell r="V163">
            <v>22506.683834389798</v>
          </cell>
          <cell r="W163">
            <v>0</v>
          </cell>
          <cell r="X163">
            <v>3038133.9213371635</v>
          </cell>
          <cell r="Y163">
            <v>483893</v>
          </cell>
          <cell r="Z163">
            <v>0</v>
          </cell>
          <cell r="AA163">
            <v>0</v>
          </cell>
          <cell r="AB163">
            <v>40827.827934359215</v>
          </cell>
          <cell r="AC163">
            <v>524720.8279343592</v>
          </cell>
          <cell r="AD163" t="str">
            <v>N/A</v>
          </cell>
          <cell r="AE163">
            <v>503808</v>
          </cell>
          <cell r="AF163">
            <v>503808</v>
          </cell>
          <cell r="AG163">
            <v>503808</v>
          </cell>
          <cell r="AH163">
            <v>503808</v>
          </cell>
          <cell r="AI163">
            <v>498181</v>
          </cell>
          <cell r="AJ163">
            <v>0</v>
          </cell>
          <cell r="AK163">
            <v>2513413</v>
          </cell>
          <cell r="AL163">
            <v>14131138</v>
          </cell>
          <cell r="AM163">
            <v>1533793.2241493433</v>
          </cell>
          <cell r="AN163">
            <v>-398210.05</v>
          </cell>
          <cell r="AO163">
            <v>2965391.043402805</v>
          </cell>
          <cell r="AP163">
            <v>0</v>
          </cell>
          <cell r="AQ163">
            <v>-451977.95</v>
          </cell>
          <cell r="AR163">
            <v>0</v>
          </cell>
          <cell r="AS163">
            <v>0</v>
          </cell>
          <cell r="AT163">
            <v>17780134.267552149</v>
          </cell>
          <cell r="AU163">
            <v>4.2622090937176506E-4</v>
          </cell>
          <cell r="AV163">
            <v>0</v>
          </cell>
          <cell r="AW163">
            <v>0</v>
          </cell>
          <cell r="AY163">
            <v>0</v>
          </cell>
          <cell r="AZ163">
            <v>0</v>
          </cell>
          <cell r="BA163">
            <v>0</v>
          </cell>
          <cell r="BB163">
            <v>0</v>
          </cell>
          <cell r="BC163">
            <v>0</v>
          </cell>
          <cell r="BD163">
            <v>0</v>
          </cell>
          <cell r="BE163">
            <v>0</v>
          </cell>
          <cell r="BF163">
            <v>0</v>
          </cell>
          <cell r="BG163">
            <v>0</v>
          </cell>
          <cell r="BH163">
            <v>0</v>
          </cell>
          <cell r="BJ163">
            <v>0</v>
          </cell>
          <cell r="BL163">
            <v>0</v>
          </cell>
          <cell r="BM163">
            <v>0</v>
          </cell>
          <cell r="BN163">
            <v>0</v>
          </cell>
          <cell r="BO163">
            <v>0</v>
          </cell>
          <cell r="BQ163">
            <v>0</v>
          </cell>
          <cell r="BR163">
            <v>0</v>
          </cell>
          <cell r="BS163">
            <v>0</v>
          </cell>
          <cell r="BT163">
            <v>0</v>
          </cell>
          <cell r="CB163">
            <v>0</v>
          </cell>
          <cell r="CC163">
            <v>0</v>
          </cell>
          <cell r="CD163">
            <v>0</v>
          </cell>
          <cell r="CE163">
            <v>0</v>
          </cell>
          <cell r="CF163">
            <v>0</v>
          </cell>
          <cell r="CI163">
            <v>0</v>
          </cell>
          <cell r="CJ163">
            <v>0</v>
          </cell>
          <cell r="CK163">
            <v>0</v>
          </cell>
          <cell r="CV163">
            <v>4.0870677652817434E-4</v>
          </cell>
          <cell r="DG163">
            <v>17780134</v>
          </cell>
          <cell r="DR163">
            <v>7032339.1499999976</v>
          </cell>
          <cell r="EC163">
            <v>2.528338525880113</v>
          </cell>
          <cell r="EN163">
            <v>2.4095909012463064E-2</v>
          </cell>
        </row>
        <row r="164">
          <cell r="B164">
            <v>34220</v>
          </cell>
          <cell r="C164" t="str">
            <v>Roanoke Rapids City Schools</v>
          </cell>
          <cell r="D164">
            <v>9.1141766955882503E-4</v>
          </cell>
          <cell r="E164">
            <v>1576965.0826833607</v>
          </cell>
          <cell r="F164">
            <v>1229595.8400205956</v>
          </cell>
          <cell r="G164">
            <v>-122229</v>
          </cell>
          <cell r="H164">
            <v>-440029.29283928452</v>
          </cell>
          <cell r="I164">
            <v>-18209.242384077381</v>
          </cell>
          <cell r="J164">
            <v>1330737.910278118</v>
          </cell>
          <cell r="K164">
            <v>0</v>
          </cell>
          <cell r="L164">
            <v>-69919.178946048793</v>
          </cell>
          <cell r="M164">
            <v>12547.497685313496</v>
          </cell>
          <cell r="N164">
            <v>473.00754214763901</v>
          </cell>
          <cell r="O164">
            <v>-213.46313238737241</v>
          </cell>
          <cell r="P164">
            <v>0</v>
          </cell>
          <cell r="Q164">
            <v>0</v>
          </cell>
          <cell r="R164">
            <v>0</v>
          </cell>
          <cell r="S164">
            <v>3499719.1609077374</v>
          </cell>
          <cell r="T164">
            <v>61156.439999999944</v>
          </cell>
          <cell r="U164">
            <v>6653689.5513905901</v>
          </cell>
          <cell r="V164">
            <v>50189.990741253983</v>
          </cell>
          <cell r="W164">
            <v>0</v>
          </cell>
          <cell r="X164">
            <v>6765035.9821318435</v>
          </cell>
          <cell r="Y164">
            <v>672300</v>
          </cell>
          <cell r="Z164">
            <v>0</v>
          </cell>
          <cell r="AA164">
            <v>0</v>
          </cell>
          <cell r="AB164">
            <v>91046.211920386893</v>
          </cell>
          <cell r="AC164">
            <v>763346.21192038688</v>
          </cell>
          <cell r="AD164" t="str">
            <v>N/A</v>
          </cell>
          <cell r="AE164">
            <v>1202847</v>
          </cell>
          <cell r="AF164">
            <v>1202847</v>
          </cell>
          <cell r="AG164">
            <v>1202847</v>
          </cell>
          <cell r="AH164">
            <v>1202847</v>
          </cell>
          <cell r="AI164">
            <v>1190300</v>
          </cell>
          <cell r="AJ164">
            <v>0</v>
          </cell>
          <cell r="AK164">
            <v>6001688</v>
          </cell>
          <cell r="AL164">
            <v>31024351</v>
          </cell>
          <cell r="AM164">
            <v>3499719.1609077374</v>
          </cell>
          <cell r="AN164">
            <v>-875993.44</v>
          </cell>
          <cell r="AO164">
            <v>6612833.3302114578</v>
          </cell>
          <cell r="AP164">
            <v>0</v>
          </cell>
          <cell r="AQ164">
            <v>-611143.56000000006</v>
          </cell>
          <cell r="AR164">
            <v>0</v>
          </cell>
          <cell r="AS164">
            <v>0</v>
          </cell>
          <cell r="AT164">
            <v>39649766.491119199</v>
          </cell>
          <cell r="AU164">
            <v>9.3575101871192694E-4</v>
          </cell>
          <cell r="AV164">
            <v>0</v>
          </cell>
          <cell r="AW164">
            <v>0</v>
          </cell>
          <cell r="AY164">
            <v>0</v>
          </cell>
          <cell r="AZ164">
            <v>0</v>
          </cell>
          <cell r="BA164">
            <v>0</v>
          </cell>
          <cell r="BB164">
            <v>0</v>
          </cell>
          <cell r="BC164">
            <v>0</v>
          </cell>
          <cell r="BD164">
            <v>0</v>
          </cell>
          <cell r="BE164">
            <v>0</v>
          </cell>
          <cell r="BF164">
            <v>0</v>
          </cell>
          <cell r="BG164">
            <v>0</v>
          </cell>
          <cell r="BH164">
            <v>0</v>
          </cell>
          <cell r="BJ164">
            <v>0</v>
          </cell>
          <cell r="BL164">
            <v>0</v>
          </cell>
          <cell r="BM164">
            <v>0</v>
          </cell>
          <cell r="BN164">
            <v>0</v>
          </cell>
          <cell r="BO164">
            <v>0</v>
          </cell>
          <cell r="BQ164">
            <v>0</v>
          </cell>
          <cell r="BR164">
            <v>0</v>
          </cell>
          <cell r="BS164">
            <v>0</v>
          </cell>
          <cell r="BT164">
            <v>0</v>
          </cell>
          <cell r="CB164">
            <v>0</v>
          </cell>
          <cell r="CC164">
            <v>0</v>
          </cell>
          <cell r="CD164">
            <v>0</v>
          </cell>
          <cell r="CE164">
            <v>0</v>
          </cell>
          <cell r="CF164">
            <v>0</v>
          </cell>
          <cell r="CI164">
            <v>0</v>
          </cell>
          <cell r="CJ164">
            <v>0</v>
          </cell>
          <cell r="CK164">
            <v>0</v>
          </cell>
          <cell r="CV164">
            <v>9.1141766955882503E-4</v>
          </cell>
          <cell r="DG164">
            <v>39649767</v>
          </cell>
          <cell r="DR164">
            <v>15110977.050000003</v>
          </cell>
          <cell r="EC164">
            <v>2.6239049181799925</v>
          </cell>
          <cell r="EN164">
            <v>2.4095909012463064E-2</v>
          </cell>
        </row>
        <row r="165">
          <cell r="B165">
            <v>34230</v>
          </cell>
          <cell r="C165" t="str">
            <v>Weldon City Schools</v>
          </cell>
          <cell r="D165">
            <v>4.2912639671802925E-4</v>
          </cell>
          <cell r="E165">
            <v>742488.72529498697</v>
          </cell>
          <cell r="F165">
            <v>578935.48684757052</v>
          </cell>
          <cell r="G165">
            <v>-31160</v>
          </cell>
          <cell r="H165">
            <v>-207180.73743063115</v>
          </cell>
          <cell r="I165">
            <v>-8573.5298230796525</v>
          </cell>
          <cell r="J165">
            <v>626556.60899151757</v>
          </cell>
          <cell r="K165">
            <v>0</v>
          </cell>
          <cell r="L165">
            <v>-32920.324374580799</v>
          </cell>
          <cell r="M165">
            <v>5907.7881078745831</v>
          </cell>
          <cell r="N165">
            <v>222.70801736872281</v>
          </cell>
          <cell r="O165">
            <v>-100.50569337532963</v>
          </cell>
          <cell r="P165">
            <v>0</v>
          </cell>
          <cell r="Q165">
            <v>0</v>
          </cell>
          <cell r="R165">
            <v>0</v>
          </cell>
          <cell r="S165">
            <v>1674176.2199376514</v>
          </cell>
          <cell r="T165">
            <v>4594.6300000000047</v>
          </cell>
          <cell r="U165">
            <v>3132783.0449575875</v>
          </cell>
          <cell r="V165">
            <v>23631.152431498333</v>
          </cell>
          <cell r="W165">
            <v>0</v>
          </cell>
          <cell r="X165">
            <v>3161008.8273890857</v>
          </cell>
          <cell r="Y165">
            <v>160392</v>
          </cell>
          <cell r="Z165">
            <v>0</v>
          </cell>
          <cell r="AA165">
            <v>0</v>
          </cell>
          <cell r="AB165">
            <v>42867.649115398264</v>
          </cell>
          <cell r="AC165">
            <v>203259.64911539826</v>
          </cell>
          <cell r="AD165" t="str">
            <v>N/A</v>
          </cell>
          <cell r="AE165">
            <v>592732</v>
          </cell>
          <cell r="AF165">
            <v>592731</v>
          </cell>
          <cell r="AG165">
            <v>592731</v>
          </cell>
          <cell r="AH165">
            <v>592731</v>
          </cell>
          <cell r="AI165">
            <v>586823</v>
          </cell>
          <cell r="AJ165">
            <v>0</v>
          </cell>
          <cell r="AK165">
            <v>2957748</v>
          </cell>
          <cell r="AL165">
            <v>14419939</v>
          </cell>
          <cell r="AM165">
            <v>1674176.2199376514</v>
          </cell>
          <cell r="AN165">
            <v>-383407.63</v>
          </cell>
          <cell r="AO165">
            <v>3113546.5482736882</v>
          </cell>
          <cell r="AP165">
            <v>0</v>
          </cell>
          <cell r="AQ165">
            <v>-155797.37</v>
          </cell>
          <cell r="AR165">
            <v>0</v>
          </cell>
          <cell r="AS165">
            <v>0</v>
          </cell>
          <cell r="AT165">
            <v>18668456.768211339</v>
          </cell>
          <cell r="AU165">
            <v>4.3493167610547304E-4</v>
          </cell>
          <cell r="AV165">
            <v>0</v>
          </cell>
          <cell r="AW165">
            <v>0</v>
          </cell>
          <cell r="AY165">
            <v>0</v>
          </cell>
          <cell r="AZ165">
            <v>0</v>
          </cell>
          <cell r="BA165">
            <v>0</v>
          </cell>
          <cell r="BB165">
            <v>0</v>
          </cell>
          <cell r="BC165">
            <v>0</v>
          </cell>
          <cell r="BD165">
            <v>0</v>
          </cell>
          <cell r="BE165">
            <v>0</v>
          </cell>
          <cell r="BF165">
            <v>0</v>
          </cell>
          <cell r="BG165">
            <v>0</v>
          </cell>
          <cell r="BH165">
            <v>0</v>
          </cell>
          <cell r="BJ165">
            <v>0</v>
          </cell>
          <cell r="BL165">
            <v>0</v>
          </cell>
          <cell r="BM165">
            <v>0</v>
          </cell>
          <cell r="BN165">
            <v>0</v>
          </cell>
          <cell r="BO165">
            <v>0</v>
          </cell>
          <cell r="BQ165">
            <v>0</v>
          </cell>
          <cell r="BR165">
            <v>0</v>
          </cell>
          <cell r="BS165">
            <v>0</v>
          </cell>
          <cell r="BT165">
            <v>0</v>
          </cell>
          <cell r="CB165">
            <v>0</v>
          </cell>
          <cell r="CC165">
            <v>0</v>
          </cell>
          <cell r="CD165">
            <v>0</v>
          </cell>
          <cell r="CE165">
            <v>0</v>
          </cell>
          <cell r="CF165">
            <v>0</v>
          </cell>
          <cell r="CI165">
            <v>0</v>
          </cell>
          <cell r="CJ165">
            <v>0</v>
          </cell>
          <cell r="CK165">
            <v>0</v>
          </cell>
          <cell r="CV165">
            <v>4.2912639671802925E-4</v>
          </cell>
          <cell r="DG165">
            <v>18668457</v>
          </cell>
          <cell r="DR165">
            <v>6807248.9900000021</v>
          </cell>
          <cell r="EC165">
            <v>2.742437808198932</v>
          </cell>
          <cell r="EN165">
            <v>2.4095909012463064E-2</v>
          </cell>
        </row>
        <row r="166">
          <cell r="B166">
            <v>34300</v>
          </cell>
          <cell r="C166" t="str">
            <v>Harnett County Schools</v>
          </cell>
          <cell r="D166">
            <v>6.1604554914126784E-3</v>
          </cell>
          <cell r="E166">
            <v>10659024.427390411</v>
          </cell>
          <cell r="F166">
            <v>8311085.7929051407</v>
          </cell>
          <cell r="G166">
            <v>-539295</v>
          </cell>
          <cell r="H166">
            <v>-2974246.5655360525</v>
          </cell>
          <cell r="I166">
            <v>-123079.93468434046</v>
          </cell>
          <cell r="J166">
            <v>8994725.4050627649</v>
          </cell>
          <cell r="K166">
            <v>0</v>
          </cell>
          <cell r="L166">
            <v>-472597.80480419076</v>
          </cell>
          <cell r="M166">
            <v>84811.06259043004</v>
          </cell>
          <cell r="N166">
            <v>3197.1531909333517</v>
          </cell>
          <cell r="O166">
            <v>-1442.8402806437634</v>
          </cell>
          <cell r="P166">
            <v>0</v>
          </cell>
          <cell r="Q166">
            <v>0</v>
          </cell>
          <cell r="R166">
            <v>0</v>
          </cell>
          <cell r="S166">
            <v>23942181.695834454</v>
          </cell>
          <cell r="T166">
            <v>0</v>
          </cell>
          <cell r="U166">
            <v>44973627.025313824</v>
          </cell>
          <cell r="V166">
            <v>339244.25036172016</v>
          </cell>
          <cell r="W166">
            <v>0</v>
          </cell>
          <cell r="X166">
            <v>45312871.275675543</v>
          </cell>
          <cell r="Y166">
            <v>2696478.37</v>
          </cell>
          <cell r="Z166">
            <v>0</v>
          </cell>
          <cell r="AA166">
            <v>0</v>
          </cell>
          <cell r="AB166">
            <v>615399.67342170235</v>
          </cell>
          <cell r="AC166">
            <v>3311878.0434217025</v>
          </cell>
          <cell r="AD166" t="str">
            <v>N/A</v>
          </cell>
          <cell r="AE166">
            <v>8417162</v>
          </cell>
          <cell r="AF166">
            <v>8417161</v>
          </cell>
          <cell r="AG166">
            <v>8417161</v>
          </cell>
          <cell r="AH166">
            <v>8417161</v>
          </cell>
          <cell r="AI166">
            <v>8332349</v>
          </cell>
          <cell r="AJ166">
            <v>0</v>
          </cell>
          <cell r="AK166">
            <v>42000994</v>
          </cell>
          <cell r="AL166">
            <v>207203370</v>
          </cell>
          <cell r="AM166">
            <v>23942181.695834454</v>
          </cell>
          <cell r="AN166">
            <v>-5145791.63</v>
          </cell>
          <cell r="AO166">
            <v>44697471.602253847</v>
          </cell>
          <cell r="AP166">
            <v>0</v>
          </cell>
          <cell r="AQ166">
            <v>-2696478.37</v>
          </cell>
          <cell r="AR166">
            <v>0</v>
          </cell>
          <cell r="AS166">
            <v>0</v>
          </cell>
          <cell r="AT166">
            <v>268000753.29808831</v>
          </cell>
          <cell r="AU166">
            <v>6.2496316588030757E-3</v>
          </cell>
          <cell r="AV166">
            <v>0</v>
          </cell>
          <cell r="AW166">
            <v>0</v>
          </cell>
          <cell r="AY166">
            <v>0</v>
          </cell>
          <cell r="AZ166">
            <v>0</v>
          </cell>
          <cell r="BA166">
            <v>0</v>
          </cell>
          <cell r="BB166">
            <v>0</v>
          </cell>
          <cell r="BC166">
            <v>0</v>
          </cell>
          <cell r="BD166">
            <v>0</v>
          </cell>
          <cell r="BE166">
            <v>0</v>
          </cell>
          <cell r="BF166">
            <v>0</v>
          </cell>
          <cell r="BG166">
            <v>0</v>
          </cell>
          <cell r="BH166">
            <v>0</v>
          </cell>
          <cell r="BJ166">
            <v>0</v>
          </cell>
          <cell r="BL166">
            <v>0</v>
          </cell>
          <cell r="BM166">
            <v>0</v>
          </cell>
          <cell r="BN166">
            <v>0</v>
          </cell>
          <cell r="BO166">
            <v>0</v>
          </cell>
          <cell r="BQ166">
            <v>0</v>
          </cell>
          <cell r="BR166">
            <v>0</v>
          </cell>
          <cell r="BS166">
            <v>0</v>
          </cell>
          <cell r="BT166">
            <v>0</v>
          </cell>
          <cell r="CB166">
            <v>0</v>
          </cell>
          <cell r="CC166">
            <v>0</v>
          </cell>
          <cell r="CD166">
            <v>0</v>
          </cell>
          <cell r="CE166">
            <v>0</v>
          </cell>
          <cell r="CF166">
            <v>0</v>
          </cell>
          <cell r="CI166">
            <v>0</v>
          </cell>
          <cell r="CJ166">
            <v>0</v>
          </cell>
          <cell r="CK166">
            <v>0</v>
          </cell>
          <cell r="CV166">
            <v>6.1604554914126784E-3</v>
          </cell>
          <cell r="DG166">
            <v>268000753</v>
          </cell>
          <cell r="DR166">
            <v>88020095.33999981</v>
          </cell>
          <cell r="EC166">
            <v>3.0447678108593217</v>
          </cell>
          <cell r="EN166">
            <v>2.4095909012463064E-2</v>
          </cell>
        </row>
        <row r="167">
          <cell r="B167">
            <v>34400</v>
          </cell>
          <cell r="C167" t="str">
            <v>Haywood County Schools</v>
          </cell>
          <cell r="D167">
            <v>2.6150590035770769E-3</v>
          </cell>
          <cell r="E167">
            <v>4524661.8268811479</v>
          </cell>
          <cell r="F167">
            <v>3527982.5919583444</v>
          </cell>
          <cell r="G167">
            <v>10604</v>
          </cell>
          <cell r="H167">
            <v>-1262541.4258580557</v>
          </cell>
          <cell r="I167">
            <v>-52246.346362638164</v>
          </cell>
          <cell r="J167">
            <v>3818181.575696928</v>
          </cell>
          <cell r="K167">
            <v>0</v>
          </cell>
          <cell r="L167">
            <v>-200613.59849879518</v>
          </cell>
          <cell r="M167">
            <v>36001.547797756182</v>
          </cell>
          <cell r="N167">
            <v>1357.1633216764315</v>
          </cell>
          <cell r="O167">
            <v>-612.47296922778719</v>
          </cell>
          <cell r="P167">
            <v>0</v>
          </cell>
          <cell r="Q167">
            <v>0</v>
          </cell>
          <cell r="R167">
            <v>0</v>
          </cell>
          <cell r="S167">
            <v>10402774.861967133</v>
          </cell>
          <cell r="T167">
            <v>137906</v>
          </cell>
          <cell r="U167">
            <v>19090907.87848464</v>
          </cell>
          <cell r="V167">
            <v>144006.19119102473</v>
          </cell>
          <cell r="W167">
            <v>0</v>
          </cell>
          <cell r="X167">
            <v>19372820.069675665</v>
          </cell>
          <cell r="Y167">
            <v>84885.049999999814</v>
          </cell>
          <cell r="Z167">
            <v>0</v>
          </cell>
          <cell r="AA167">
            <v>0</v>
          </cell>
          <cell r="AB167">
            <v>261231.7318131908</v>
          </cell>
          <cell r="AC167">
            <v>346116.78181319061</v>
          </cell>
          <cell r="AD167" t="str">
            <v>N/A</v>
          </cell>
          <cell r="AE167">
            <v>3812541</v>
          </cell>
          <cell r="AF167">
            <v>3812541</v>
          </cell>
          <cell r="AG167">
            <v>3812541</v>
          </cell>
          <cell r="AH167">
            <v>3812541</v>
          </cell>
          <cell r="AI167">
            <v>3776539</v>
          </cell>
          <cell r="AJ167">
            <v>0</v>
          </cell>
          <cell r="AK167">
            <v>19026703</v>
          </cell>
          <cell r="AL167">
            <v>86535469</v>
          </cell>
          <cell r="AM167">
            <v>10402774.861967133</v>
          </cell>
          <cell r="AN167">
            <v>-2200991.9500000002</v>
          </cell>
          <cell r="AO167">
            <v>18973682.337862477</v>
          </cell>
          <cell r="AP167">
            <v>0</v>
          </cell>
          <cell r="AQ167">
            <v>53020.950000000186</v>
          </cell>
          <cell r="AR167">
            <v>0</v>
          </cell>
          <cell r="AS167">
            <v>0</v>
          </cell>
          <cell r="AT167">
            <v>113763955.19982961</v>
          </cell>
          <cell r="AU167">
            <v>2.6100676176731594E-3</v>
          </cell>
          <cell r="AV167">
            <v>0</v>
          </cell>
          <cell r="AW167">
            <v>0</v>
          </cell>
          <cell r="AY167">
            <v>0</v>
          </cell>
          <cell r="AZ167">
            <v>0</v>
          </cell>
          <cell r="BA167">
            <v>0</v>
          </cell>
          <cell r="BB167">
            <v>0</v>
          </cell>
          <cell r="BC167">
            <v>0</v>
          </cell>
          <cell r="BD167">
            <v>0</v>
          </cell>
          <cell r="BE167">
            <v>0</v>
          </cell>
          <cell r="BF167">
            <v>0</v>
          </cell>
          <cell r="BG167">
            <v>0</v>
          </cell>
          <cell r="BH167">
            <v>0</v>
          </cell>
          <cell r="BJ167">
            <v>0</v>
          </cell>
          <cell r="BL167">
            <v>0</v>
          </cell>
          <cell r="BM167">
            <v>0</v>
          </cell>
          <cell r="BN167">
            <v>0</v>
          </cell>
          <cell r="BO167">
            <v>0</v>
          </cell>
          <cell r="BQ167">
            <v>0</v>
          </cell>
          <cell r="BR167">
            <v>0</v>
          </cell>
          <cell r="BS167">
            <v>0</v>
          </cell>
          <cell r="BT167">
            <v>0</v>
          </cell>
          <cell r="CB167">
            <v>0</v>
          </cell>
          <cell r="CC167">
            <v>0</v>
          </cell>
          <cell r="CD167">
            <v>0</v>
          </cell>
          <cell r="CE167">
            <v>0</v>
          </cell>
          <cell r="CF167">
            <v>0</v>
          </cell>
          <cell r="CI167">
            <v>0</v>
          </cell>
          <cell r="CJ167">
            <v>0</v>
          </cell>
          <cell r="CK167">
            <v>0</v>
          </cell>
          <cell r="CV167">
            <v>2.6150590035770769E-3</v>
          </cell>
          <cell r="DG167">
            <v>113763955</v>
          </cell>
          <cell r="DR167">
            <v>38324638.400000051</v>
          </cell>
          <cell r="EC167">
            <v>2.9684286597208924</v>
          </cell>
          <cell r="EN167">
            <v>2.4095909012463064E-2</v>
          </cell>
        </row>
        <row r="168">
          <cell r="B168">
            <v>34405</v>
          </cell>
          <cell r="C168" t="str">
            <v>Haywood Technical College</v>
          </cell>
          <cell r="D168">
            <v>5.4795195720686181E-4</v>
          </cell>
          <cell r="E168">
            <v>948084.65137778095</v>
          </cell>
          <cell r="F168">
            <v>739243.34541246749</v>
          </cell>
          <cell r="G168">
            <v>81268</v>
          </cell>
          <cell r="H168">
            <v>-264549.30630909302</v>
          </cell>
          <cell r="I168">
            <v>-10947.549446171181</v>
          </cell>
          <cell r="J168">
            <v>800050.8074626493</v>
          </cell>
          <cell r="K168">
            <v>0</v>
          </cell>
          <cell r="L168">
            <v>-42035.997577630325</v>
          </cell>
          <cell r="M168">
            <v>7543.6609848086146</v>
          </cell>
          <cell r="N168">
            <v>284.37610675121715</v>
          </cell>
          <cell r="O168">
            <v>-128.33582789741911</v>
          </cell>
          <cell r="P168">
            <v>0</v>
          </cell>
          <cell r="Q168">
            <v>0</v>
          </cell>
          <cell r="R168">
            <v>0</v>
          </cell>
          <cell r="S168">
            <v>2258813.6521836654</v>
          </cell>
          <cell r="T168">
            <v>416047</v>
          </cell>
          <cell r="U168">
            <v>4000254.0373132462</v>
          </cell>
          <cell r="V168">
            <v>30174.643939234458</v>
          </cell>
          <cell r="W168">
            <v>0</v>
          </cell>
          <cell r="X168">
            <v>4446475.6812524805</v>
          </cell>
          <cell r="Y168">
            <v>9709.960000000021</v>
          </cell>
          <cell r="Z168">
            <v>0</v>
          </cell>
          <cell r="AA168">
            <v>0</v>
          </cell>
          <cell r="AB168">
            <v>54737.747230855901</v>
          </cell>
          <cell r="AC168">
            <v>64447.707230855922</v>
          </cell>
          <cell r="AD168" t="str">
            <v>N/A</v>
          </cell>
          <cell r="AE168">
            <v>877914</v>
          </cell>
          <cell r="AF168">
            <v>877915</v>
          </cell>
          <cell r="AG168">
            <v>877915</v>
          </cell>
          <cell r="AH168">
            <v>877915</v>
          </cell>
          <cell r="AI168">
            <v>870371</v>
          </cell>
          <cell r="AJ168">
            <v>0</v>
          </cell>
          <cell r="AK168">
            <v>4382030</v>
          </cell>
          <cell r="AL168">
            <v>17667812</v>
          </cell>
          <cell r="AM168">
            <v>2258813.6521836654</v>
          </cell>
          <cell r="AN168">
            <v>-470881.04</v>
          </cell>
          <cell r="AO168">
            <v>3975690.9340216252</v>
          </cell>
          <cell r="AP168">
            <v>0</v>
          </cell>
          <cell r="AQ168">
            <v>406337.04</v>
          </cell>
          <cell r="AR168">
            <v>0</v>
          </cell>
          <cell r="AS168">
            <v>0</v>
          </cell>
          <cell r="AT168">
            <v>23837772.586205292</v>
          </cell>
          <cell r="AU168">
            <v>5.3289343165832496E-4</v>
          </cell>
          <cell r="AV168">
            <v>0</v>
          </cell>
          <cell r="AW168">
            <v>0</v>
          </cell>
          <cell r="AY168">
            <v>0</v>
          </cell>
          <cell r="AZ168">
            <v>0</v>
          </cell>
          <cell r="BA168">
            <v>0</v>
          </cell>
          <cell r="BB168">
            <v>0</v>
          </cell>
          <cell r="BC168">
            <v>0</v>
          </cell>
          <cell r="BD168">
            <v>0</v>
          </cell>
          <cell r="BE168">
            <v>0</v>
          </cell>
          <cell r="BF168">
            <v>0</v>
          </cell>
          <cell r="BG168">
            <v>0</v>
          </cell>
          <cell r="BH168">
            <v>0</v>
          </cell>
          <cell r="BJ168">
            <v>0</v>
          </cell>
          <cell r="BL168">
            <v>0</v>
          </cell>
          <cell r="BM168">
            <v>0</v>
          </cell>
          <cell r="BN168">
            <v>0</v>
          </cell>
          <cell r="BO168">
            <v>0</v>
          </cell>
          <cell r="BQ168">
            <v>0</v>
          </cell>
          <cell r="BR168">
            <v>0</v>
          </cell>
          <cell r="BS168">
            <v>0</v>
          </cell>
          <cell r="BT168">
            <v>0</v>
          </cell>
          <cell r="CB168">
            <v>0</v>
          </cell>
          <cell r="CC168">
            <v>0</v>
          </cell>
          <cell r="CD168">
            <v>0</v>
          </cell>
          <cell r="CE168">
            <v>0</v>
          </cell>
          <cell r="CF168">
            <v>0</v>
          </cell>
          <cell r="CI168">
            <v>0</v>
          </cell>
          <cell r="CJ168">
            <v>0</v>
          </cell>
          <cell r="CK168">
            <v>0</v>
          </cell>
          <cell r="CV168">
            <v>5.4795195720686181E-4</v>
          </cell>
          <cell r="DG168">
            <v>23837773</v>
          </cell>
          <cell r="DR168">
            <v>8141265.6999999993</v>
          </cell>
          <cell r="EC168">
            <v>2.9280180598945447</v>
          </cell>
          <cell r="EN168">
            <v>2.4095909012463064E-2</v>
          </cell>
        </row>
        <row r="169">
          <cell r="B169">
            <v>34500</v>
          </cell>
          <cell r="C169" t="str">
            <v>Henderson County Schools</v>
          </cell>
          <cell r="D169">
            <v>4.4938371957256697E-3</v>
          </cell>
          <cell r="E169">
            <v>7775386.172130499</v>
          </cell>
          <cell r="F169">
            <v>6062646.913866384</v>
          </cell>
          <cell r="G169">
            <v>299864</v>
          </cell>
          <cell r="H169">
            <v>-2169609.0271403417</v>
          </cell>
          <cell r="I169">
            <v>-89782.515157031245</v>
          </cell>
          <cell r="J169">
            <v>6561338.1424399568</v>
          </cell>
          <cell r="K169">
            <v>0</v>
          </cell>
          <cell r="L169">
            <v>-344743.59839265072</v>
          </cell>
          <cell r="M169">
            <v>61866.709078437743</v>
          </cell>
          <cell r="N169">
            <v>2332.211627837708</v>
          </cell>
          <cell r="O169">
            <v>-1052.5016096109091</v>
          </cell>
          <cell r="P169">
            <v>0</v>
          </cell>
          <cell r="Q169">
            <v>0</v>
          </cell>
          <cell r="R169">
            <v>0</v>
          </cell>
          <cell r="S169">
            <v>18158246.506843481</v>
          </cell>
          <cell r="T169">
            <v>1613282</v>
          </cell>
          <cell r="U169">
            <v>32806690.712199785</v>
          </cell>
          <cell r="V169">
            <v>247466.83631375097</v>
          </cell>
          <cell r="W169">
            <v>0</v>
          </cell>
          <cell r="X169">
            <v>34667439.548513539</v>
          </cell>
          <cell r="Y169">
            <v>113965.67000000039</v>
          </cell>
          <cell r="Z169">
            <v>0</v>
          </cell>
          <cell r="AA169">
            <v>0</v>
          </cell>
          <cell r="AB169">
            <v>448912.57578515622</v>
          </cell>
          <cell r="AC169">
            <v>562878.24578515661</v>
          </cell>
          <cell r="AD169" t="str">
            <v>N/A</v>
          </cell>
          <cell r="AE169">
            <v>6833285</v>
          </cell>
          <cell r="AF169">
            <v>6833286</v>
          </cell>
          <cell r="AG169">
            <v>6833286</v>
          </cell>
          <cell r="AH169">
            <v>6833286</v>
          </cell>
          <cell r="AI169">
            <v>6771420</v>
          </cell>
          <cell r="AJ169">
            <v>0</v>
          </cell>
          <cell r="AK169">
            <v>34104563</v>
          </cell>
          <cell r="AL169">
            <v>147054955</v>
          </cell>
          <cell r="AM169">
            <v>18158246.506843481</v>
          </cell>
          <cell r="AN169">
            <v>-3820570.3299999996</v>
          </cell>
          <cell r="AO169">
            <v>32605244.972728383</v>
          </cell>
          <cell r="AP169">
            <v>0</v>
          </cell>
          <cell r="AQ169">
            <v>1499316.3299999996</v>
          </cell>
          <cell r="AR169">
            <v>0</v>
          </cell>
          <cell r="AS169">
            <v>0</v>
          </cell>
          <cell r="AT169">
            <v>195497192.47957185</v>
          </cell>
          <cell r="AU169">
            <v>4.4354457241586528E-3</v>
          </cell>
          <cell r="AV169">
            <v>0</v>
          </cell>
          <cell r="AW169">
            <v>0</v>
          </cell>
          <cell r="AY169">
            <v>0</v>
          </cell>
          <cell r="AZ169">
            <v>0</v>
          </cell>
          <cell r="BA169">
            <v>0</v>
          </cell>
          <cell r="BB169">
            <v>0</v>
          </cell>
          <cell r="BC169">
            <v>0</v>
          </cell>
          <cell r="BD169">
            <v>0</v>
          </cell>
          <cell r="BE169">
            <v>0</v>
          </cell>
          <cell r="BF169">
            <v>0</v>
          </cell>
          <cell r="BG169">
            <v>0</v>
          </cell>
          <cell r="BH169">
            <v>0</v>
          </cell>
          <cell r="BJ169">
            <v>0</v>
          </cell>
          <cell r="BL169">
            <v>0</v>
          </cell>
          <cell r="BM169">
            <v>0</v>
          </cell>
          <cell r="BN169">
            <v>0</v>
          </cell>
          <cell r="BO169">
            <v>0</v>
          </cell>
          <cell r="BQ169">
            <v>0</v>
          </cell>
          <cell r="BR169">
            <v>0</v>
          </cell>
          <cell r="BS169">
            <v>0</v>
          </cell>
          <cell r="BT169">
            <v>0</v>
          </cell>
          <cell r="CB169">
            <v>0</v>
          </cell>
          <cell r="CC169">
            <v>0</v>
          </cell>
          <cell r="CD169">
            <v>0</v>
          </cell>
          <cell r="CE169">
            <v>0</v>
          </cell>
          <cell r="CF169">
            <v>0</v>
          </cell>
          <cell r="CI169">
            <v>0</v>
          </cell>
          <cell r="CJ169">
            <v>0</v>
          </cell>
          <cell r="CK169">
            <v>0</v>
          </cell>
          <cell r="CV169">
            <v>4.4938371957256697E-3</v>
          </cell>
          <cell r="DG169">
            <v>195497193</v>
          </cell>
          <cell r="DR169">
            <v>66754769.790000111</v>
          </cell>
          <cell r="EC169">
            <v>2.9285876292436193</v>
          </cell>
          <cell r="EN169">
            <v>2.4095909012463064E-2</v>
          </cell>
        </row>
        <row r="170">
          <cell r="B170">
            <v>34501</v>
          </cell>
          <cell r="C170" t="str">
            <v>Mountain Community School</v>
          </cell>
          <cell r="D170">
            <v>5.1589004249023141E-5</v>
          </cell>
          <cell r="E170">
            <v>89261.00630734177</v>
          </cell>
          <cell r="F170">
            <v>69598.853669480595</v>
          </cell>
          <cell r="G170">
            <v>-31116</v>
          </cell>
          <cell r="H170">
            <v>-24906.992497708368</v>
          </cell>
          <cell r="I170">
            <v>-1030.6983440186962</v>
          </cell>
          <cell r="J170">
            <v>75323.801590224801</v>
          </cell>
          <cell r="K170">
            <v>0</v>
          </cell>
          <cell r="L170">
            <v>-3957.6375795763661</v>
          </cell>
          <cell r="M170">
            <v>710.22642310147455</v>
          </cell>
          <cell r="N170">
            <v>26.773661425158028</v>
          </cell>
          <cell r="O170">
            <v>-12.08266068516371</v>
          </cell>
          <cell r="P170">
            <v>0</v>
          </cell>
          <cell r="Q170">
            <v>0</v>
          </cell>
          <cell r="R170">
            <v>0</v>
          </cell>
          <cell r="S170">
            <v>173897.25056958519</v>
          </cell>
          <cell r="T170">
            <v>0</v>
          </cell>
          <cell r="U170">
            <v>376619.00795112399</v>
          </cell>
          <cell r="V170">
            <v>2840.9056924058982</v>
          </cell>
          <cell r="W170">
            <v>0</v>
          </cell>
          <cell r="X170">
            <v>379459.91364352987</v>
          </cell>
          <cell r="Y170">
            <v>155576.72</v>
          </cell>
          <cell r="Z170">
            <v>0</v>
          </cell>
          <cell r="AA170">
            <v>0</v>
          </cell>
          <cell r="AB170">
            <v>5153.4917200934806</v>
          </cell>
          <cell r="AC170">
            <v>160730.21172009347</v>
          </cell>
          <cell r="AD170" t="str">
            <v>N/A</v>
          </cell>
          <cell r="AE170">
            <v>43887</v>
          </cell>
          <cell r="AF170">
            <v>43887</v>
          </cell>
          <cell r="AG170">
            <v>43887</v>
          </cell>
          <cell r="AH170">
            <v>43887</v>
          </cell>
          <cell r="AI170">
            <v>43177</v>
          </cell>
          <cell r="AJ170">
            <v>0</v>
          </cell>
          <cell r="AK170">
            <v>218725</v>
          </cell>
          <cell r="AL170">
            <v>1895421</v>
          </cell>
          <cell r="AM170">
            <v>173897.25056958519</v>
          </cell>
          <cell r="AN170">
            <v>-43751.279999999992</v>
          </cell>
          <cell r="AO170">
            <v>374306.42192343646</v>
          </cell>
          <cell r="AP170">
            <v>0</v>
          </cell>
          <cell r="AQ170">
            <v>-155576.72</v>
          </cell>
          <cell r="AR170">
            <v>0</v>
          </cell>
          <cell r="AS170">
            <v>0</v>
          </cell>
          <cell r="AT170">
            <v>2244296.6724930215</v>
          </cell>
          <cell r="AU170">
            <v>5.7169358129020601E-5</v>
          </cell>
          <cell r="AV170">
            <v>0</v>
          </cell>
          <cell r="AW170">
            <v>0</v>
          </cell>
          <cell r="AY170">
            <v>0</v>
          </cell>
          <cell r="AZ170">
            <v>0</v>
          </cell>
          <cell r="BA170">
            <v>0</v>
          </cell>
          <cell r="BB170">
            <v>0</v>
          </cell>
          <cell r="BC170">
            <v>0</v>
          </cell>
          <cell r="BD170">
            <v>0</v>
          </cell>
          <cell r="BE170">
            <v>0</v>
          </cell>
          <cell r="BF170">
            <v>0</v>
          </cell>
          <cell r="BG170">
            <v>0</v>
          </cell>
          <cell r="BH170">
            <v>0</v>
          </cell>
          <cell r="BJ170">
            <v>0</v>
          </cell>
          <cell r="BL170">
            <v>0</v>
          </cell>
          <cell r="BM170">
            <v>0</v>
          </cell>
          <cell r="BN170">
            <v>0</v>
          </cell>
          <cell r="BO170">
            <v>0</v>
          </cell>
          <cell r="BQ170">
            <v>0</v>
          </cell>
          <cell r="BR170">
            <v>0</v>
          </cell>
          <cell r="BS170">
            <v>0</v>
          </cell>
          <cell r="BT170">
            <v>0</v>
          </cell>
          <cell r="CB170">
            <v>0</v>
          </cell>
          <cell r="CC170">
            <v>0</v>
          </cell>
          <cell r="CD170">
            <v>0</v>
          </cell>
          <cell r="CE170">
            <v>0</v>
          </cell>
          <cell r="CF170">
            <v>0</v>
          </cell>
          <cell r="CI170">
            <v>0</v>
          </cell>
          <cell r="CJ170">
            <v>0</v>
          </cell>
          <cell r="CK170">
            <v>0</v>
          </cell>
          <cell r="CV170">
            <v>5.1589004249023141E-5</v>
          </cell>
          <cell r="DG170">
            <v>2244297</v>
          </cell>
          <cell r="DR170">
            <v>756108.58000000007</v>
          </cell>
          <cell r="EC170">
            <v>2.9682205166882247</v>
          </cell>
          <cell r="EN170">
            <v>2.4095909012463064E-2</v>
          </cell>
        </row>
        <row r="171">
          <cell r="B171">
            <v>34505</v>
          </cell>
          <cell r="C171" t="str">
            <v>Blue Ridge Community College</v>
          </cell>
          <cell r="D171">
            <v>5.5545647658876765E-4</v>
          </cell>
          <cell r="E171">
            <v>961069.21972975775</v>
          </cell>
          <cell r="F171">
            <v>749367.71113582677</v>
          </cell>
          <cell r="G171">
            <v>37200</v>
          </cell>
          <cell r="H171">
            <v>-268172.46226383455</v>
          </cell>
          <cell r="I171">
            <v>-11097.482475741779</v>
          </cell>
          <cell r="J171">
            <v>811007.96659338346</v>
          </cell>
          <cell r="K171">
            <v>0</v>
          </cell>
          <cell r="L171">
            <v>-42611.704908191023</v>
          </cell>
          <cell r="M171">
            <v>7646.975790653265</v>
          </cell>
          <cell r="N171">
            <v>288.27080222003866</v>
          </cell>
          <cell r="O171">
            <v>-130.09346138185526</v>
          </cell>
          <cell r="P171">
            <v>0</v>
          </cell>
          <cell r="Q171">
            <v>0</v>
          </cell>
          <cell r="R171">
            <v>0</v>
          </cell>
          <cell r="S171">
            <v>2244568.4009426916</v>
          </cell>
          <cell r="T171">
            <v>186003.14999999991</v>
          </cell>
          <cell r="U171">
            <v>4055039.8329669177</v>
          </cell>
          <cell r="V171">
            <v>30587.90316261306</v>
          </cell>
          <cell r="W171">
            <v>0</v>
          </cell>
          <cell r="X171">
            <v>4271630.8861295311</v>
          </cell>
          <cell r="Y171">
            <v>0</v>
          </cell>
          <cell r="Z171">
            <v>0</v>
          </cell>
          <cell r="AA171">
            <v>0</v>
          </cell>
          <cell r="AB171">
            <v>55487.412378708897</v>
          </cell>
          <cell r="AC171">
            <v>55487.412378708897</v>
          </cell>
          <cell r="AD171" t="str">
            <v>N/A</v>
          </cell>
          <cell r="AE171">
            <v>844757</v>
          </cell>
          <cell r="AF171">
            <v>844758</v>
          </cell>
          <cell r="AG171">
            <v>844758</v>
          </cell>
          <cell r="AH171">
            <v>844758</v>
          </cell>
          <cell r="AI171">
            <v>837111</v>
          </cell>
          <cell r="AJ171">
            <v>0</v>
          </cell>
          <cell r="AK171">
            <v>4216142</v>
          </cell>
          <cell r="AL171">
            <v>18253907</v>
          </cell>
          <cell r="AM171">
            <v>2244568.4009426916</v>
          </cell>
          <cell r="AN171">
            <v>-550374.14999999991</v>
          </cell>
          <cell r="AO171">
            <v>4030140.3237508219</v>
          </cell>
          <cell r="AP171">
            <v>0</v>
          </cell>
          <cell r="AQ171">
            <v>186003.14999999991</v>
          </cell>
          <cell r="AR171">
            <v>0</v>
          </cell>
          <cell r="AS171">
            <v>0</v>
          </cell>
          <cell r="AT171">
            <v>24164244.724693514</v>
          </cell>
          <cell r="AU171">
            <v>5.5057112825791289E-4</v>
          </cell>
          <cell r="AV171">
            <v>0</v>
          </cell>
          <cell r="AW171">
            <v>0</v>
          </cell>
          <cell r="AY171">
            <v>0</v>
          </cell>
          <cell r="AZ171">
            <v>0</v>
          </cell>
          <cell r="BA171">
            <v>0</v>
          </cell>
          <cell r="BB171">
            <v>0</v>
          </cell>
          <cell r="BC171">
            <v>0</v>
          </cell>
          <cell r="BD171">
            <v>0</v>
          </cell>
          <cell r="BE171">
            <v>0</v>
          </cell>
          <cell r="BF171">
            <v>0</v>
          </cell>
          <cell r="BG171">
            <v>0</v>
          </cell>
          <cell r="BH171">
            <v>0</v>
          </cell>
          <cell r="BJ171">
            <v>0</v>
          </cell>
          <cell r="BL171">
            <v>0</v>
          </cell>
          <cell r="BM171">
            <v>0</v>
          </cell>
          <cell r="BN171">
            <v>0</v>
          </cell>
          <cell r="BO171">
            <v>0</v>
          </cell>
          <cell r="BQ171">
            <v>0</v>
          </cell>
          <cell r="BR171">
            <v>0</v>
          </cell>
          <cell r="BS171">
            <v>0</v>
          </cell>
          <cell r="BT171">
            <v>0</v>
          </cell>
          <cell r="CB171">
            <v>0</v>
          </cell>
          <cell r="CC171">
            <v>0</v>
          </cell>
          <cell r="CD171">
            <v>0</v>
          </cell>
          <cell r="CE171">
            <v>0</v>
          </cell>
          <cell r="CF171">
            <v>0</v>
          </cell>
          <cell r="CI171">
            <v>0</v>
          </cell>
          <cell r="CJ171">
            <v>0</v>
          </cell>
          <cell r="CK171">
            <v>0</v>
          </cell>
          <cell r="CV171">
            <v>5.5545647658876765E-4</v>
          </cell>
          <cell r="DG171">
            <v>24164245</v>
          </cell>
          <cell r="DR171">
            <v>9672640.7699999996</v>
          </cell>
          <cell r="EC171">
            <v>2.4982055650144859</v>
          </cell>
          <cell r="EN171">
            <v>2.4095909012463064E-2</v>
          </cell>
        </row>
        <row r="172">
          <cell r="B172">
            <v>34600</v>
          </cell>
          <cell r="C172" t="str">
            <v>Hertford County Schools</v>
          </cell>
          <cell r="D172">
            <v>1.0584263195967936E-3</v>
          </cell>
          <cell r="E172">
            <v>1831324.325108967</v>
          </cell>
          <cell r="F172">
            <v>1427925.5746429535</v>
          </cell>
          <cell r="G172">
            <v>-158584</v>
          </cell>
          <cell r="H172">
            <v>-511004.55969885475</v>
          </cell>
          <cell r="I172">
            <v>-21146.332842717649</v>
          </cell>
          <cell r="J172">
            <v>1545381.5256899509</v>
          </cell>
          <cell r="K172">
            <v>0</v>
          </cell>
          <cell r="L172">
            <v>-81196.910826754203</v>
          </cell>
          <cell r="M172">
            <v>14571.367484727582</v>
          </cell>
          <cell r="N172">
            <v>549.30209134434392</v>
          </cell>
          <cell r="O172">
            <v>-247.89402831276502</v>
          </cell>
          <cell r="P172">
            <v>0</v>
          </cell>
          <cell r="Q172">
            <v>0</v>
          </cell>
          <cell r="R172">
            <v>0</v>
          </cell>
          <cell r="S172">
            <v>4047572.3976213033</v>
          </cell>
          <cell r="T172">
            <v>31111.170000000042</v>
          </cell>
          <cell r="U172">
            <v>7726907.6284497548</v>
          </cell>
          <cell r="V172">
            <v>58285.469938910326</v>
          </cell>
          <cell r="W172">
            <v>0</v>
          </cell>
          <cell r="X172">
            <v>7816304.2683886653</v>
          </cell>
          <cell r="Y172">
            <v>824032</v>
          </cell>
          <cell r="Z172">
            <v>0</v>
          </cell>
          <cell r="AA172">
            <v>0</v>
          </cell>
          <cell r="AB172">
            <v>105731.66421358824</v>
          </cell>
          <cell r="AC172">
            <v>929763.66421358823</v>
          </cell>
          <cell r="AD172" t="str">
            <v>N/A</v>
          </cell>
          <cell r="AE172">
            <v>1380223</v>
          </cell>
          <cell r="AF172">
            <v>1380222</v>
          </cell>
          <cell r="AG172">
            <v>1380222</v>
          </cell>
          <cell r="AH172">
            <v>1380222</v>
          </cell>
          <cell r="AI172">
            <v>1365650</v>
          </cell>
          <cell r="AJ172">
            <v>0</v>
          </cell>
          <cell r="AK172">
            <v>6886539</v>
          </cell>
          <cell r="AL172">
            <v>36080426</v>
          </cell>
          <cell r="AM172">
            <v>4047572.3976213033</v>
          </cell>
          <cell r="AN172">
            <v>-969396.17</v>
          </cell>
          <cell r="AO172">
            <v>7679461.4341750769</v>
          </cell>
          <cell r="AP172">
            <v>0</v>
          </cell>
          <cell r="AQ172">
            <v>-792920.83</v>
          </cell>
          <cell r="AR172">
            <v>0</v>
          </cell>
          <cell r="AS172">
            <v>0</v>
          </cell>
          <cell r="AT172">
            <v>46045142.831796378</v>
          </cell>
          <cell r="AU172">
            <v>1.0882514752291229E-3</v>
          </cell>
          <cell r="AV172">
            <v>0</v>
          </cell>
          <cell r="AW172">
            <v>0</v>
          </cell>
          <cell r="AY172">
            <v>0</v>
          </cell>
          <cell r="AZ172">
            <v>0</v>
          </cell>
          <cell r="BA172">
            <v>0</v>
          </cell>
          <cell r="BB172">
            <v>0</v>
          </cell>
          <cell r="BC172">
            <v>0</v>
          </cell>
          <cell r="BD172">
            <v>0</v>
          </cell>
          <cell r="BE172">
            <v>0</v>
          </cell>
          <cell r="BF172">
            <v>0</v>
          </cell>
          <cell r="BG172">
            <v>0</v>
          </cell>
          <cell r="BH172">
            <v>0</v>
          </cell>
          <cell r="BJ172">
            <v>0</v>
          </cell>
          <cell r="BL172">
            <v>0</v>
          </cell>
          <cell r="BM172">
            <v>0</v>
          </cell>
          <cell r="BN172">
            <v>0</v>
          </cell>
          <cell r="BO172">
            <v>0</v>
          </cell>
          <cell r="BQ172">
            <v>0</v>
          </cell>
          <cell r="BR172">
            <v>0</v>
          </cell>
          <cell r="BS172">
            <v>0</v>
          </cell>
          <cell r="BT172">
            <v>0</v>
          </cell>
          <cell r="CB172">
            <v>0</v>
          </cell>
          <cell r="CC172">
            <v>0</v>
          </cell>
          <cell r="CD172">
            <v>0</v>
          </cell>
          <cell r="CE172">
            <v>0</v>
          </cell>
          <cell r="CF172">
            <v>0</v>
          </cell>
          <cell r="CI172">
            <v>0</v>
          </cell>
          <cell r="CJ172">
            <v>0</v>
          </cell>
          <cell r="CK172">
            <v>0</v>
          </cell>
          <cell r="CV172">
            <v>1.0584263195967936E-3</v>
          </cell>
          <cell r="DG172">
            <v>46045142</v>
          </cell>
          <cell r="DR172">
            <v>16910461.929999992</v>
          </cell>
          <cell r="EC172">
            <v>2.7228790195443242</v>
          </cell>
          <cell r="EN172">
            <v>2.4095909012463064E-2</v>
          </cell>
        </row>
        <row r="173">
          <cell r="B173">
            <v>34605</v>
          </cell>
          <cell r="C173" t="str">
            <v>Roanoke-Chowan Community College</v>
          </cell>
          <cell r="D173">
            <v>2.4764422203784329E-4</v>
          </cell>
          <cell r="E173">
            <v>428482.24708107725</v>
          </cell>
          <cell r="F173">
            <v>334097.43457164289</v>
          </cell>
          <cell r="G173">
            <v>62984</v>
          </cell>
          <cell r="H173">
            <v>-119561.77232310474</v>
          </cell>
          <cell r="I173">
            <v>-4947.6917276424574</v>
          </cell>
          <cell r="J173">
            <v>361579.07130175503</v>
          </cell>
          <cell r="K173">
            <v>0</v>
          </cell>
          <cell r="L173">
            <v>-18997.964658728233</v>
          </cell>
          <cell r="M173">
            <v>3409.3208926980833</v>
          </cell>
          <cell r="N173">
            <v>128.52239835319992</v>
          </cell>
          <cell r="O173">
            <v>-58.000753243483274</v>
          </cell>
          <cell r="P173">
            <v>0</v>
          </cell>
          <cell r="Q173">
            <v>0</v>
          </cell>
          <cell r="R173">
            <v>0</v>
          </cell>
          <cell r="S173">
            <v>1047115.1667828076</v>
          </cell>
          <cell r="T173">
            <v>314917.58999999997</v>
          </cell>
          <cell r="U173">
            <v>1807895.3565087754</v>
          </cell>
          <cell r="V173">
            <v>13637.283570792333</v>
          </cell>
          <cell r="W173">
            <v>0</v>
          </cell>
          <cell r="X173">
            <v>2136450.230079568</v>
          </cell>
          <cell r="Y173">
            <v>0</v>
          </cell>
          <cell r="Z173">
            <v>0</v>
          </cell>
          <cell r="AA173">
            <v>0</v>
          </cell>
          <cell r="AB173">
            <v>24738.458638212287</v>
          </cell>
          <cell r="AC173">
            <v>24738.458638212287</v>
          </cell>
          <cell r="AD173" t="str">
            <v>N/A</v>
          </cell>
          <cell r="AE173">
            <v>423025</v>
          </cell>
          <cell r="AF173">
            <v>423025</v>
          </cell>
          <cell r="AG173">
            <v>423025</v>
          </cell>
          <cell r="AH173">
            <v>423025</v>
          </cell>
          <cell r="AI173">
            <v>419615</v>
          </cell>
          <cell r="AJ173">
            <v>0</v>
          </cell>
          <cell r="AK173">
            <v>2111715</v>
          </cell>
          <cell r="AL173">
            <v>7856029</v>
          </cell>
          <cell r="AM173">
            <v>1047115.1667828076</v>
          </cell>
          <cell r="AN173">
            <v>-241490.59</v>
          </cell>
          <cell r="AO173">
            <v>1796794.1814413555</v>
          </cell>
          <cell r="AP173">
            <v>0</v>
          </cell>
          <cell r="AQ173">
            <v>314917.58999999997</v>
          </cell>
          <cell r="AR173">
            <v>0</v>
          </cell>
          <cell r="AS173">
            <v>0</v>
          </cell>
          <cell r="AT173">
            <v>10773365.348224163</v>
          </cell>
          <cell r="AU173">
            <v>2.3695216199379654E-4</v>
          </cell>
          <cell r="AV173">
            <v>0</v>
          </cell>
          <cell r="AW173">
            <v>0</v>
          </cell>
          <cell r="AY173">
            <v>0</v>
          </cell>
          <cell r="AZ173">
            <v>0</v>
          </cell>
          <cell r="BA173">
            <v>0</v>
          </cell>
          <cell r="BB173">
            <v>0</v>
          </cell>
          <cell r="BC173">
            <v>0</v>
          </cell>
          <cell r="BD173">
            <v>0</v>
          </cell>
          <cell r="BE173">
            <v>0</v>
          </cell>
          <cell r="BF173">
            <v>0</v>
          </cell>
          <cell r="BG173">
            <v>0</v>
          </cell>
          <cell r="BH173">
            <v>0</v>
          </cell>
          <cell r="BJ173">
            <v>0</v>
          </cell>
          <cell r="BL173">
            <v>0</v>
          </cell>
          <cell r="BM173">
            <v>0</v>
          </cell>
          <cell r="BN173">
            <v>0</v>
          </cell>
          <cell r="BO173">
            <v>0</v>
          </cell>
          <cell r="BQ173">
            <v>0</v>
          </cell>
          <cell r="BR173">
            <v>0</v>
          </cell>
          <cell r="BS173">
            <v>0</v>
          </cell>
          <cell r="BT173">
            <v>0</v>
          </cell>
          <cell r="CB173">
            <v>0</v>
          </cell>
          <cell r="CC173">
            <v>0</v>
          </cell>
          <cell r="CD173">
            <v>0</v>
          </cell>
          <cell r="CE173">
            <v>0</v>
          </cell>
          <cell r="CF173">
            <v>0</v>
          </cell>
          <cell r="CI173">
            <v>0</v>
          </cell>
          <cell r="CJ173">
            <v>0</v>
          </cell>
          <cell r="CK173">
            <v>0</v>
          </cell>
          <cell r="CV173">
            <v>2.4764422203784329E-4</v>
          </cell>
          <cell r="DG173">
            <v>10773365</v>
          </cell>
          <cell r="DR173">
            <v>4201772.21</v>
          </cell>
          <cell r="EC173">
            <v>2.5640050106381183</v>
          </cell>
          <cell r="EN173">
            <v>2.4095909012463064E-2</v>
          </cell>
        </row>
        <row r="174">
          <cell r="B174">
            <v>34700</v>
          </cell>
          <cell r="C174" t="str">
            <v>Hoke County Schools</v>
          </cell>
          <cell r="D174">
            <v>2.9499284301126028E-3</v>
          </cell>
          <cell r="E174">
            <v>5104064.0159569234</v>
          </cell>
          <cell r="F174">
            <v>3979755.7663992965</v>
          </cell>
          <cell r="G174">
            <v>731778</v>
          </cell>
          <cell r="H174">
            <v>-1424215.2246809935</v>
          </cell>
          <cell r="I174">
            <v>-58936.713203730906</v>
          </cell>
          <cell r="J174">
            <v>4307115.964142154</v>
          </cell>
          <cell r="K174">
            <v>0</v>
          </cell>
          <cell r="L174">
            <v>-226303.02294108376</v>
          </cell>
          <cell r="M174">
            <v>40611.699097950586</v>
          </cell>
          <cell r="N174">
            <v>1530.9538566598385</v>
          </cell>
          <cell r="O174">
            <v>-690.90273761667265</v>
          </cell>
          <cell r="P174">
            <v>0</v>
          </cell>
          <cell r="Q174">
            <v>0</v>
          </cell>
          <cell r="R174">
            <v>0</v>
          </cell>
          <cell r="S174">
            <v>12454710.535889557</v>
          </cell>
          <cell r="T174">
            <v>3920876</v>
          </cell>
          <cell r="U174">
            <v>21535579.820710771</v>
          </cell>
          <cell r="V174">
            <v>162446.79639180235</v>
          </cell>
          <cell r="W174">
            <v>0</v>
          </cell>
          <cell r="X174">
            <v>25618902.617102575</v>
          </cell>
          <cell r="Y174">
            <v>261986.9700000002</v>
          </cell>
          <cell r="Z174">
            <v>0</v>
          </cell>
          <cell r="AA174">
            <v>0</v>
          </cell>
          <cell r="AB174">
            <v>294683.5660186545</v>
          </cell>
          <cell r="AC174">
            <v>556670.5360186547</v>
          </cell>
          <cell r="AD174" t="str">
            <v>N/A</v>
          </cell>
          <cell r="AE174">
            <v>5020569</v>
          </cell>
          <cell r="AF174">
            <v>5020569</v>
          </cell>
          <cell r="AG174">
            <v>5020569</v>
          </cell>
          <cell r="AH174">
            <v>5020569</v>
          </cell>
          <cell r="AI174">
            <v>4979957</v>
          </cell>
          <cell r="AJ174">
            <v>0</v>
          </cell>
          <cell r="AK174">
            <v>25062233</v>
          </cell>
          <cell r="AL174">
            <v>93098331</v>
          </cell>
          <cell r="AM174">
            <v>12454710.535889557</v>
          </cell>
          <cell r="AN174">
            <v>-2283360.0299999998</v>
          </cell>
          <cell r="AO174">
            <v>21403343.051083922</v>
          </cell>
          <cell r="AP174">
            <v>0</v>
          </cell>
          <cell r="AQ174">
            <v>3658889.03</v>
          </cell>
          <cell r="AR174">
            <v>0</v>
          </cell>
          <cell r="AS174">
            <v>0</v>
          </cell>
          <cell r="AT174">
            <v>128331913.58697347</v>
          </cell>
          <cell r="AU174">
            <v>2.808015515772702E-3</v>
          </cell>
          <cell r="AV174">
            <v>0</v>
          </cell>
          <cell r="AW174">
            <v>0</v>
          </cell>
          <cell r="AY174">
            <v>0</v>
          </cell>
          <cell r="AZ174">
            <v>0</v>
          </cell>
          <cell r="BA174">
            <v>0</v>
          </cell>
          <cell r="BB174">
            <v>0</v>
          </cell>
          <cell r="BC174">
            <v>0</v>
          </cell>
          <cell r="BD174">
            <v>0</v>
          </cell>
          <cell r="BE174">
            <v>0</v>
          </cell>
          <cell r="BF174">
            <v>0</v>
          </cell>
          <cell r="BG174">
            <v>0</v>
          </cell>
          <cell r="BH174">
            <v>0</v>
          </cell>
          <cell r="BJ174">
            <v>0</v>
          </cell>
          <cell r="BL174">
            <v>0</v>
          </cell>
          <cell r="BM174">
            <v>0</v>
          </cell>
          <cell r="BN174">
            <v>0</v>
          </cell>
          <cell r="BO174">
            <v>0</v>
          </cell>
          <cell r="BQ174">
            <v>0</v>
          </cell>
          <cell r="BR174">
            <v>0</v>
          </cell>
          <cell r="BS174">
            <v>0</v>
          </cell>
          <cell r="BT174">
            <v>0</v>
          </cell>
          <cell r="CB174">
            <v>0</v>
          </cell>
          <cell r="CC174">
            <v>0</v>
          </cell>
          <cell r="CD174">
            <v>0</v>
          </cell>
          <cell r="CE174">
            <v>0</v>
          </cell>
          <cell r="CF174">
            <v>0</v>
          </cell>
          <cell r="CI174">
            <v>0</v>
          </cell>
          <cell r="CJ174">
            <v>0</v>
          </cell>
          <cell r="CK174">
            <v>0</v>
          </cell>
          <cell r="CV174">
            <v>2.9499284301126028E-3</v>
          </cell>
          <cell r="DG174">
            <v>128331914</v>
          </cell>
          <cell r="DR174">
            <v>39591307.19000005</v>
          </cell>
          <cell r="EC174">
            <v>3.2414164398293472</v>
          </cell>
          <cell r="EN174">
            <v>2.4095909012463064E-2</v>
          </cell>
        </row>
        <row r="175">
          <cell r="B175">
            <v>34800</v>
          </cell>
          <cell r="C175" t="str">
            <v>Hyde County Schools</v>
          </cell>
          <cell r="D175">
            <v>3.0197101229566622E-4</v>
          </cell>
          <cell r="E175">
            <v>522480.26155046851</v>
          </cell>
          <cell r="F175">
            <v>407389.84214042005</v>
          </cell>
          <cell r="G175">
            <v>96968</v>
          </cell>
          <cell r="H175">
            <v>-145790.55841954879</v>
          </cell>
          <cell r="I175">
            <v>-6033.0883847343493</v>
          </cell>
          <cell r="J175">
            <v>440900.24506702495</v>
          </cell>
          <cell r="K175">
            <v>0</v>
          </cell>
          <cell r="L175">
            <v>-23165.630808365044</v>
          </cell>
          <cell r="M175">
            <v>4157.2384477093956</v>
          </cell>
          <cell r="N175">
            <v>156.71691596120485</v>
          </cell>
          <cell r="O175">
            <v>-70.724630789767986</v>
          </cell>
          <cell r="P175">
            <v>0</v>
          </cell>
          <cell r="Q175">
            <v>0</v>
          </cell>
          <cell r="R175">
            <v>0</v>
          </cell>
          <cell r="S175">
            <v>1296992.3018781461</v>
          </cell>
          <cell r="T175">
            <v>484837.2</v>
          </cell>
          <cell r="U175">
            <v>2204501.2253351249</v>
          </cell>
          <cell r="V175">
            <v>16628.953790837582</v>
          </cell>
          <cell r="W175">
            <v>0</v>
          </cell>
          <cell r="X175">
            <v>2705967.3791259625</v>
          </cell>
          <cell r="Y175">
            <v>0</v>
          </cell>
          <cell r="Z175">
            <v>0</v>
          </cell>
          <cell r="AA175">
            <v>0</v>
          </cell>
          <cell r="AB175">
            <v>30165.441923671748</v>
          </cell>
          <cell r="AC175">
            <v>30165.441923671748</v>
          </cell>
          <cell r="AD175" t="str">
            <v>N/A</v>
          </cell>
          <cell r="AE175">
            <v>535992</v>
          </cell>
          <cell r="AF175">
            <v>535992</v>
          </cell>
          <cell r="AG175">
            <v>535992</v>
          </cell>
          <cell r="AH175">
            <v>535992</v>
          </cell>
          <cell r="AI175">
            <v>531835</v>
          </cell>
          <cell r="AJ175">
            <v>0</v>
          </cell>
          <cell r="AK175">
            <v>2675803</v>
          </cell>
          <cell r="AL175">
            <v>9466808</v>
          </cell>
          <cell r="AM175">
            <v>1296992.3018781461</v>
          </cell>
          <cell r="AN175">
            <v>-302836.2</v>
          </cell>
          <cell r="AO175">
            <v>2190964.7372022909</v>
          </cell>
          <cell r="AP175">
            <v>0</v>
          </cell>
          <cell r="AQ175">
            <v>484837.2</v>
          </cell>
          <cell r="AR175">
            <v>0</v>
          </cell>
          <cell r="AS175">
            <v>0</v>
          </cell>
          <cell r="AT175">
            <v>13136766.039080437</v>
          </cell>
          <cell r="AU175">
            <v>2.8553619787913319E-4</v>
          </cell>
          <cell r="AV175">
            <v>0</v>
          </cell>
          <cell r="AW175">
            <v>0</v>
          </cell>
          <cell r="AY175">
            <v>0</v>
          </cell>
          <cell r="AZ175">
            <v>0</v>
          </cell>
          <cell r="BA175">
            <v>0</v>
          </cell>
          <cell r="BB175">
            <v>0</v>
          </cell>
          <cell r="BC175">
            <v>0</v>
          </cell>
          <cell r="BD175">
            <v>0</v>
          </cell>
          <cell r="BE175">
            <v>0</v>
          </cell>
          <cell r="BF175">
            <v>0</v>
          </cell>
          <cell r="BG175">
            <v>0</v>
          </cell>
          <cell r="BH175">
            <v>0</v>
          </cell>
          <cell r="BJ175">
            <v>0</v>
          </cell>
          <cell r="BL175">
            <v>0</v>
          </cell>
          <cell r="BM175">
            <v>0</v>
          </cell>
          <cell r="BN175">
            <v>0</v>
          </cell>
          <cell r="BO175">
            <v>0</v>
          </cell>
          <cell r="BQ175">
            <v>0</v>
          </cell>
          <cell r="BR175">
            <v>0</v>
          </cell>
          <cell r="BS175">
            <v>0</v>
          </cell>
          <cell r="BT175">
            <v>0</v>
          </cell>
          <cell r="CB175">
            <v>0</v>
          </cell>
          <cell r="CC175">
            <v>0</v>
          </cell>
          <cell r="CD175">
            <v>0</v>
          </cell>
          <cell r="CE175">
            <v>0</v>
          </cell>
          <cell r="CF175">
            <v>0</v>
          </cell>
          <cell r="CI175">
            <v>0</v>
          </cell>
          <cell r="CJ175">
            <v>0</v>
          </cell>
          <cell r="CK175">
            <v>0</v>
          </cell>
          <cell r="CV175">
            <v>3.0197101229566622E-4</v>
          </cell>
          <cell r="DG175">
            <v>13136765</v>
          </cell>
          <cell r="DR175">
            <v>5121679.4700000016</v>
          </cell>
          <cell r="EC175">
            <v>2.5649330609125363</v>
          </cell>
          <cell r="EN175">
            <v>2.4095909012463064E-2</v>
          </cell>
        </row>
        <row r="176">
          <cell r="B176">
            <v>34900</v>
          </cell>
          <cell r="C176" t="str">
            <v>Iredell County Schools</v>
          </cell>
          <cell r="D176">
            <v>6.4268871434988049E-3</v>
          </cell>
          <cell r="E176">
            <v>11120013.309101295</v>
          </cell>
          <cell r="F176">
            <v>8670529.3959828522</v>
          </cell>
          <cell r="G176">
            <v>-645571</v>
          </cell>
          <cell r="H176">
            <v>-3102878.8439888172</v>
          </cell>
          <cell r="I176">
            <v>-128402.98106984103</v>
          </cell>
          <cell r="J176">
            <v>9383735.5282707773</v>
          </cell>
          <cell r="K176">
            <v>0</v>
          </cell>
          <cell r="L176">
            <v>-493037.04246799269</v>
          </cell>
          <cell r="M176">
            <v>88479.030251692457</v>
          </cell>
          <cell r="N176">
            <v>3335.4258897330096</v>
          </cell>
          <cell r="O176">
            <v>-1505.2412378788551</v>
          </cell>
          <cell r="P176">
            <v>0</v>
          </cell>
          <cell r="Q176">
            <v>0</v>
          </cell>
          <cell r="R176">
            <v>0</v>
          </cell>
          <cell r="S176">
            <v>24894697.58073182</v>
          </cell>
          <cell r="T176">
            <v>0</v>
          </cell>
          <cell r="U176">
            <v>46918677.64135389</v>
          </cell>
          <cell r="V176">
            <v>353916.12100676983</v>
          </cell>
          <cell r="W176">
            <v>0</v>
          </cell>
          <cell r="X176">
            <v>47272593.762360662</v>
          </cell>
          <cell r="Y176">
            <v>3227851.1899999995</v>
          </cell>
          <cell r="Z176">
            <v>0</v>
          </cell>
          <cell r="AA176">
            <v>0</v>
          </cell>
          <cell r="AB176">
            <v>642014.90534920513</v>
          </cell>
          <cell r="AC176">
            <v>3869866.0953492047</v>
          </cell>
          <cell r="AD176" t="str">
            <v>N/A</v>
          </cell>
          <cell r="AE176">
            <v>8698242</v>
          </cell>
          <cell r="AF176">
            <v>8698241</v>
          </cell>
          <cell r="AG176">
            <v>8698241</v>
          </cell>
          <cell r="AH176">
            <v>8698241</v>
          </cell>
          <cell r="AI176">
            <v>8609762</v>
          </cell>
          <cell r="AJ176">
            <v>0</v>
          </cell>
          <cell r="AK176">
            <v>43402727</v>
          </cell>
          <cell r="AL176">
            <v>216810108</v>
          </cell>
          <cell r="AM176">
            <v>24894697.58073182</v>
          </cell>
          <cell r="AN176">
            <v>-5516097.8100000005</v>
          </cell>
          <cell r="AO176">
            <v>46630578.85701146</v>
          </cell>
          <cell r="AP176">
            <v>0</v>
          </cell>
          <cell r="AQ176">
            <v>-3227851.1899999995</v>
          </cell>
          <cell r="AR176">
            <v>0</v>
          </cell>
          <cell r="AS176">
            <v>0</v>
          </cell>
          <cell r="AT176">
            <v>279591435.43774325</v>
          </cell>
          <cell r="AU176">
            <v>6.5393884122890216E-3</v>
          </cell>
          <cell r="AV176">
            <v>0</v>
          </cell>
          <cell r="AW176">
            <v>0</v>
          </cell>
          <cell r="AY176">
            <v>0</v>
          </cell>
          <cell r="AZ176">
            <v>0</v>
          </cell>
          <cell r="BA176">
            <v>0</v>
          </cell>
          <cell r="BB176">
            <v>0</v>
          </cell>
          <cell r="BC176">
            <v>0</v>
          </cell>
          <cell r="BD176">
            <v>0</v>
          </cell>
          <cell r="BE176">
            <v>0</v>
          </cell>
          <cell r="BF176">
            <v>0</v>
          </cell>
          <cell r="BG176">
            <v>0</v>
          </cell>
          <cell r="BH176">
            <v>0</v>
          </cell>
          <cell r="BJ176">
            <v>0</v>
          </cell>
          <cell r="BL176">
            <v>0</v>
          </cell>
          <cell r="BM176">
            <v>0</v>
          </cell>
          <cell r="BN176">
            <v>0</v>
          </cell>
          <cell r="BO176">
            <v>0</v>
          </cell>
          <cell r="BQ176">
            <v>0</v>
          </cell>
          <cell r="BR176">
            <v>0</v>
          </cell>
          <cell r="BS176">
            <v>0</v>
          </cell>
          <cell r="BT176">
            <v>0</v>
          </cell>
          <cell r="CB176">
            <v>0</v>
          </cell>
          <cell r="CC176">
            <v>0</v>
          </cell>
          <cell r="CD176">
            <v>0</v>
          </cell>
          <cell r="CE176">
            <v>0</v>
          </cell>
          <cell r="CF176">
            <v>0</v>
          </cell>
          <cell r="CI176">
            <v>0</v>
          </cell>
          <cell r="CJ176">
            <v>0</v>
          </cell>
          <cell r="CK176">
            <v>0</v>
          </cell>
          <cell r="CV176">
            <v>6.4268871434988049E-3</v>
          </cell>
          <cell r="DG176">
            <v>279591436</v>
          </cell>
          <cell r="DR176">
            <v>96933813.520000041</v>
          </cell>
          <cell r="EC176">
            <v>2.8843540334076798</v>
          </cell>
          <cell r="EN176">
            <v>2.4095909012463064E-2</v>
          </cell>
        </row>
        <row r="177">
          <cell r="B177">
            <v>34901</v>
          </cell>
          <cell r="C177" t="str">
            <v>American Renaissance Middle School</v>
          </cell>
          <cell r="D177">
            <v>1.6389090689676063E-4</v>
          </cell>
          <cell r="E177">
            <v>283569.4832102661</v>
          </cell>
          <cell r="F177">
            <v>221105.62925009546</v>
          </cell>
          <cell r="G177">
            <v>47511</v>
          </cell>
          <cell r="H177">
            <v>-79125.961974688282</v>
          </cell>
          <cell r="I177">
            <v>-3274.3816012190641</v>
          </cell>
          <cell r="J177">
            <v>239292.97208265768</v>
          </cell>
          <cell r="K177">
            <v>0</v>
          </cell>
          <cell r="L177">
            <v>-12572.850000254719</v>
          </cell>
          <cell r="M177">
            <v>2256.2880264615142</v>
          </cell>
          <cell r="N177">
            <v>85.056102861280834</v>
          </cell>
          <cell r="O177">
            <v>-38.384889304290304</v>
          </cell>
          <cell r="P177">
            <v>0</v>
          </cell>
          <cell r="Q177">
            <v>0</v>
          </cell>
          <cell r="R177">
            <v>0</v>
          </cell>
          <cell r="S177">
            <v>698808.85020687571</v>
          </cell>
          <cell r="T177">
            <v>255662</v>
          </cell>
          <cell r="U177">
            <v>1196464.8604132885</v>
          </cell>
          <cell r="V177">
            <v>9025.1521058460567</v>
          </cell>
          <cell r="W177">
            <v>0</v>
          </cell>
          <cell r="X177">
            <v>1461152.0125191344</v>
          </cell>
          <cell r="Y177">
            <v>18112.839999999982</v>
          </cell>
          <cell r="Z177">
            <v>0</v>
          </cell>
          <cell r="AA177">
            <v>0</v>
          </cell>
          <cell r="AB177">
            <v>16371.90800609532</v>
          </cell>
          <cell r="AC177">
            <v>34484.748006095302</v>
          </cell>
          <cell r="AD177" t="str">
            <v>N/A</v>
          </cell>
          <cell r="AE177">
            <v>285784</v>
          </cell>
          <cell r="AF177">
            <v>285786</v>
          </cell>
          <cell r="AG177">
            <v>285786</v>
          </cell>
          <cell r="AH177">
            <v>285786</v>
          </cell>
          <cell r="AI177">
            <v>283530</v>
          </cell>
          <cell r="AJ177">
            <v>0</v>
          </cell>
          <cell r="AK177">
            <v>1426672</v>
          </cell>
          <cell r="AL177">
            <v>5126925</v>
          </cell>
          <cell r="AM177">
            <v>698808.85020687571</v>
          </cell>
          <cell r="AN177">
            <v>-122589.16000000002</v>
          </cell>
          <cell r="AO177">
            <v>1189118.1045130391</v>
          </cell>
          <cell r="AP177">
            <v>0</v>
          </cell>
          <cell r="AQ177">
            <v>237549.16000000003</v>
          </cell>
          <cell r="AR177">
            <v>0</v>
          </cell>
          <cell r="AS177">
            <v>0</v>
          </cell>
          <cell r="AT177">
            <v>7129811.9547199151</v>
          </cell>
          <cell r="AU177">
            <v>1.5463741092972694E-4</v>
          </cell>
          <cell r="AV177">
            <v>0</v>
          </cell>
          <cell r="AW177">
            <v>0</v>
          </cell>
          <cell r="AY177">
            <v>0</v>
          </cell>
          <cell r="AZ177">
            <v>0</v>
          </cell>
          <cell r="BA177">
            <v>0</v>
          </cell>
          <cell r="BB177">
            <v>0</v>
          </cell>
          <cell r="BC177">
            <v>0</v>
          </cell>
          <cell r="BD177">
            <v>0</v>
          </cell>
          <cell r="BE177">
            <v>0</v>
          </cell>
          <cell r="BF177">
            <v>0</v>
          </cell>
          <cell r="BG177">
            <v>0</v>
          </cell>
          <cell r="BH177">
            <v>0</v>
          </cell>
          <cell r="BJ177">
            <v>0</v>
          </cell>
          <cell r="BL177">
            <v>0</v>
          </cell>
          <cell r="BM177">
            <v>0</v>
          </cell>
          <cell r="BN177">
            <v>0</v>
          </cell>
          <cell r="BO177">
            <v>0</v>
          </cell>
          <cell r="BQ177">
            <v>0</v>
          </cell>
          <cell r="BR177">
            <v>0</v>
          </cell>
          <cell r="BS177">
            <v>0</v>
          </cell>
          <cell r="BT177">
            <v>0</v>
          </cell>
          <cell r="CB177">
            <v>0</v>
          </cell>
          <cell r="CC177">
            <v>0</v>
          </cell>
          <cell r="CD177">
            <v>0</v>
          </cell>
          <cell r="CE177">
            <v>0</v>
          </cell>
          <cell r="CF177">
            <v>0</v>
          </cell>
          <cell r="CI177">
            <v>0</v>
          </cell>
          <cell r="CJ177">
            <v>0</v>
          </cell>
          <cell r="CK177">
            <v>0</v>
          </cell>
          <cell r="CV177">
            <v>1.6389090689676063E-4</v>
          </cell>
          <cell r="DG177">
            <v>7129812</v>
          </cell>
          <cell r="DR177">
            <v>2162233.81</v>
          </cell>
          <cell r="EC177">
            <v>3.2974287826902495</v>
          </cell>
          <cell r="EN177">
            <v>2.4095909012463064E-2</v>
          </cell>
        </row>
        <row r="178">
          <cell r="B178">
            <v>34903</v>
          </cell>
          <cell r="C178" t="str">
            <v>Success Institute</v>
          </cell>
          <cell r="D178">
            <v>1.0277800466765437E-5</v>
          </cell>
          <cell r="E178">
            <v>17782.99127196124</v>
          </cell>
          <cell r="F178">
            <v>13865.806117862256</v>
          </cell>
          <cell r="G178">
            <v>-27445</v>
          </cell>
          <cell r="H178">
            <v>-4962.0864532099895</v>
          </cell>
          <cell r="I178">
            <v>-205.34049988860383</v>
          </cell>
          <cell r="J178">
            <v>15006.356769470283</v>
          </cell>
          <cell r="K178">
            <v>0</v>
          </cell>
          <cell r="L178">
            <v>-788.45889651821733</v>
          </cell>
          <cell r="M178">
            <v>141.49459888052991</v>
          </cell>
          <cell r="N178">
            <v>5.3339728862419262</v>
          </cell>
          <cell r="O178">
            <v>-2.4071636473211329</v>
          </cell>
          <cell r="P178">
            <v>0</v>
          </cell>
          <cell r="Q178">
            <v>0</v>
          </cell>
          <cell r="R178">
            <v>0</v>
          </cell>
          <cell r="S178">
            <v>13398.689717796418</v>
          </cell>
          <cell r="T178">
            <v>5130.6699999999983</v>
          </cell>
          <cell r="U178">
            <v>75031.783847351413</v>
          </cell>
          <cell r="V178">
            <v>565.97839552211963</v>
          </cell>
          <cell r="W178">
            <v>0</v>
          </cell>
          <cell r="X178">
            <v>80728.432242873532</v>
          </cell>
          <cell r="Y178">
            <v>142353</v>
          </cell>
          <cell r="Z178">
            <v>0</v>
          </cell>
          <cell r="AA178">
            <v>0</v>
          </cell>
          <cell r="AB178">
            <v>1026.7024994430192</v>
          </cell>
          <cell r="AC178">
            <v>143379.70249944302</v>
          </cell>
          <cell r="AD178" t="str">
            <v>N/A</v>
          </cell>
          <cell r="AE178">
            <v>-12502</v>
          </cell>
          <cell r="AF178">
            <v>-12502</v>
          </cell>
          <cell r="AG178">
            <v>-12502</v>
          </cell>
          <cell r="AH178">
            <v>-12502</v>
          </cell>
          <cell r="AI178">
            <v>-12644</v>
          </cell>
          <cell r="AJ178">
            <v>0</v>
          </cell>
          <cell r="AK178">
            <v>-62652</v>
          </cell>
          <cell r="AL178">
            <v>511579</v>
          </cell>
          <cell r="AM178">
            <v>13398.689717796418</v>
          </cell>
          <cell r="AN178">
            <v>-15207.669999999998</v>
          </cell>
          <cell r="AO178">
            <v>74571.059743430524</v>
          </cell>
          <cell r="AP178">
            <v>0</v>
          </cell>
          <cell r="AQ178">
            <v>-137222.33000000002</v>
          </cell>
          <cell r="AR178">
            <v>0</v>
          </cell>
          <cell r="AS178">
            <v>0</v>
          </cell>
          <cell r="AT178">
            <v>447118.74946122692</v>
          </cell>
          <cell r="AU178">
            <v>1.5430163940450943E-5</v>
          </cell>
          <cell r="AV178">
            <v>0</v>
          </cell>
          <cell r="AW178">
            <v>0</v>
          </cell>
          <cell r="AY178">
            <v>0</v>
          </cell>
          <cell r="AZ178">
            <v>0</v>
          </cell>
          <cell r="BA178">
            <v>0</v>
          </cell>
          <cell r="BB178">
            <v>0</v>
          </cell>
          <cell r="BC178">
            <v>0</v>
          </cell>
          <cell r="BD178">
            <v>0</v>
          </cell>
          <cell r="BE178">
            <v>0</v>
          </cell>
          <cell r="BF178">
            <v>0</v>
          </cell>
          <cell r="BG178">
            <v>0</v>
          </cell>
          <cell r="BH178">
            <v>0</v>
          </cell>
          <cell r="BJ178">
            <v>0</v>
          </cell>
          <cell r="BL178">
            <v>0</v>
          </cell>
          <cell r="BM178">
            <v>0</v>
          </cell>
          <cell r="BN178">
            <v>0</v>
          </cell>
          <cell r="BO178">
            <v>0</v>
          </cell>
          <cell r="BQ178">
            <v>0</v>
          </cell>
          <cell r="BR178">
            <v>0</v>
          </cell>
          <cell r="BS178">
            <v>0</v>
          </cell>
          <cell r="BT178">
            <v>0</v>
          </cell>
          <cell r="CB178">
            <v>0</v>
          </cell>
          <cell r="CC178">
            <v>0</v>
          </cell>
          <cell r="CD178">
            <v>0</v>
          </cell>
          <cell r="CE178">
            <v>0</v>
          </cell>
          <cell r="CF178">
            <v>0</v>
          </cell>
          <cell r="CI178">
            <v>0</v>
          </cell>
          <cell r="CJ178">
            <v>0</v>
          </cell>
          <cell r="CK178">
            <v>0</v>
          </cell>
          <cell r="CV178">
            <v>1.0277800466765437E-5</v>
          </cell>
          <cell r="DG178">
            <v>447119</v>
          </cell>
          <cell r="DR178">
            <v>241292.06</v>
          </cell>
          <cell r="EC178">
            <v>1.8530199460355223</v>
          </cell>
          <cell r="EN178">
            <v>2.4095909012463064E-2</v>
          </cell>
        </row>
        <row r="179">
          <cell r="B179">
            <v>34905</v>
          </cell>
          <cell r="C179" t="str">
            <v>Mitchell Community College</v>
          </cell>
          <cell r="D179">
            <v>6.4680458820755033E-4</v>
          </cell>
          <cell r="E179">
            <v>1119122.7523780898</v>
          </cell>
          <cell r="F179">
            <v>872605.67523472523</v>
          </cell>
          <cell r="G179">
            <v>-278301</v>
          </cell>
          <cell r="H179">
            <v>-312275.01403603569</v>
          </cell>
          <cell r="I179">
            <v>-12922.529280681752</v>
          </cell>
          <cell r="J179">
            <v>944383.03624972759</v>
          </cell>
          <cell r="K179">
            <v>0</v>
          </cell>
          <cell r="L179">
            <v>-49619.452482087574</v>
          </cell>
          <cell r="M179">
            <v>8904.5663085650485</v>
          </cell>
          <cell r="N179">
            <v>335.67864518795449</v>
          </cell>
          <cell r="O179">
            <v>-151.48810260409036</v>
          </cell>
          <cell r="P179">
            <v>0</v>
          </cell>
          <cell r="Q179">
            <v>0</v>
          </cell>
          <cell r="R179">
            <v>0</v>
          </cell>
          <cell r="S179">
            <v>2292082.2249148865</v>
          </cell>
          <cell r="T179">
            <v>4387.6899999999441</v>
          </cell>
          <cell r="U179">
            <v>4721915.1812486378</v>
          </cell>
          <cell r="V179">
            <v>35618.265234260194</v>
          </cell>
          <cell r="W179">
            <v>0</v>
          </cell>
          <cell r="X179">
            <v>4761921.1364828981</v>
          </cell>
          <cell r="Y179">
            <v>1395896</v>
          </cell>
          <cell r="Z179">
            <v>0</v>
          </cell>
          <cell r="AA179">
            <v>0</v>
          </cell>
          <cell r="AB179">
            <v>64612.646403408755</v>
          </cell>
          <cell r="AC179">
            <v>1460508.6464034088</v>
          </cell>
          <cell r="AD179" t="str">
            <v>N/A</v>
          </cell>
          <cell r="AE179">
            <v>662064</v>
          </cell>
          <cell r="AF179">
            <v>662063</v>
          </cell>
          <cell r="AG179">
            <v>662063</v>
          </cell>
          <cell r="AH179">
            <v>662063</v>
          </cell>
          <cell r="AI179">
            <v>653159</v>
          </cell>
          <cell r="AJ179">
            <v>0</v>
          </cell>
          <cell r="AK179">
            <v>3301412</v>
          </cell>
          <cell r="AL179">
            <v>23119553</v>
          </cell>
          <cell r="AM179">
            <v>2292082.2249148865</v>
          </cell>
          <cell r="AN179">
            <v>-574849.68999999994</v>
          </cell>
          <cell r="AO179">
            <v>4692920.8000794901</v>
          </cell>
          <cell r="AP179">
            <v>0</v>
          </cell>
          <cell r="AQ179">
            <v>-1391508.31</v>
          </cell>
          <cell r="AR179">
            <v>0</v>
          </cell>
          <cell r="AS179">
            <v>0</v>
          </cell>
          <cell r="AT179">
            <v>28138198.024994377</v>
          </cell>
          <cell r="AU179">
            <v>6.9732791259809873E-4</v>
          </cell>
          <cell r="AV179">
            <v>0</v>
          </cell>
          <cell r="AW179">
            <v>0</v>
          </cell>
          <cell r="AY179">
            <v>0</v>
          </cell>
          <cell r="AZ179">
            <v>0</v>
          </cell>
          <cell r="BA179">
            <v>0</v>
          </cell>
          <cell r="BB179">
            <v>0</v>
          </cell>
          <cell r="BC179">
            <v>0</v>
          </cell>
          <cell r="BD179">
            <v>0</v>
          </cell>
          <cell r="BE179">
            <v>0</v>
          </cell>
          <cell r="BF179">
            <v>0</v>
          </cell>
          <cell r="BG179">
            <v>0</v>
          </cell>
          <cell r="BH179">
            <v>0</v>
          </cell>
          <cell r="BJ179">
            <v>0</v>
          </cell>
          <cell r="BL179">
            <v>0</v>
          </cell>
          <cell r="BM179">
            <v>0</v>
          </cell>
          <cell r="BN179">
            <v>0</v>
          </cell>
          <cell r="BO179">
            <v>0</v>
          </cell>
          <cell r="BQ179">
            <v>0</v>
          </cell>
          <cell r="BR179">
            <v>0</v>
          </cell>
          <cell r="BS179">
            <v>0</v>
          </cell>
          <cell r="BT179">
            <v>0</v>
          </cell>
          <cell r="CB179">
            <v>0</v>
          </cell>
          <cell r="CC179">
            <v>0</v>
          </cell>
          <cell r="CD179">
            <v>0</v>
          </cell>
          <cell r="CE179">
            <v>0</v>
          </cell>
          <cell r="CF179">
            <v>0</v>
          </cell>
          <cell r="CI179">
            <v>0</v>
          </cell>
          <cell r="CJ179">
            <v>0</v>
          </cell>
          <cell r="CK179">
            <v>0</v>
          </cell>
          <cell r="CV179">
            <v>6.4680458820755033E-4</v>
          </cell>
          <cell r="DG179">
            <v>28138198</v>
          </cell>
          <cell r="DR179">
            <v>10185169.599999998</v>
          </cell>
          <cell r="EC179">
            <v>2.7626636673777143</v>
          </cell>
          <cell r="EN179">
            <v>2.4095909012463064E-2</v>
          </cell>
        </row>
        <row r="180">
          <cell r="B180">
            <v>34910</v>
          </cell>
          <cell r="C180" t="str">
            <v>Mooresville City Schools</v>
          </cell>
          <cell r="D180">
            <v>2.0249211906262152E-3</v>
          </cell>
          <cell r="E180">
            <v>3503585.8086324492</v>
          </cell>
          <cell r="F180">
            <v>2731826.2038619011</v>
          </cell>
          <cell r="G180">
            <v>292746</v>
          </cell>
          <cell r="H180">
            <v>-977624.93456796731</v>
          </cell>
          <cell r="I180">
            <v>-40455.964373189592</v>
          </cell>
          <cell r="J180">
            <v>2956536.2661842597</v>
          </cell>
          <cell r="K180">
            <v>0</v>
          </cell>
          <cell r="L180">
            <v>-155341.32353125568</v>
          </cell>
          <cell r="M180">
            <v>27877.113644969562</v>
          </cell>
          <cell r="N180">
            <v>1050.8935995111931</v>
          </cell>
          <cell r="O180">
            <v>-474.25679205656587</v>
          </cell>
          <cell r="P180">
            <v>0</v>
          </cell>
          <cell r="Q180">
            <v>0</v>
          </cell>
          <cell r="R180">
            <v>0</v>
          </cell>
          <cell r="S180">
            <v>8339725.80665862</v>
          </cell>
          <cell r="T180">
            <v>1563174</v>
          </cell>
          <cell r="U180">
            <v>14782681.3309213</v>
          </cell>
          <cell r="V180">
            <v>111508.45457987825</v>
          </cell>
          <cell r="W180">
            <v>0</v>
          </cell>
          <cell r="X180">
            <v>16457363.785501178</v>
          </cell>
          <cell r="Y180">
            <v>99443.689999999944</v>
          </cell>
          <cell r="Z180">
            <v>0</v>
          </cell>
          <cell r="AA180">
            <v>0</v>
          </cell>
          <cell r="AB180">
            <v>202279.82186594795</v>
          </cell>
          <cell r="AC180">
            <v>301723.51186594786</v>
          </cell>
          <cell r="AD180" t="str">
            <v>N/A</v>
          </cell>
          <cell r="AE180">
            <v>3236703</v>
          </cell>
          <cell r="AF180">
            <v>3236703</v>
          </cell>
          <cell r="AG180">
            <v>3236703</v>
          </cell>
          <cell r="AH180">
            <v>3236703</v>
          </cell>
          <cell r="AI180">
            <v>3208826</v>
          </cell>
          <cell r="AJ180">
            <v>0</v>
          </cell>
          <cell r="AK180">
            <v>16155638</v>
          </cell>
          <cell r="AL180">
            <v>65259427</v>
          </cell>
          <cell r="AM180">
            <v>8339725.80665862</v>
          </cell>
          <cell r="AN180">
            <v>-1663838.31</v>
          </cell>
          <cell r="AO180">
            <v>14691909.96363523</v>
          </cell>
          <cell r="AP180">
            <v>0</v>
          </cell>
          <cell r="AQ180">
            <v>1463730.31</v>
          </cell>
          <cell r="AR180">
            <v>0</v>
          </cell>
          <cell r="AS180">
            <v>0</v>
          </cell>
          <cell r="AT180">
            <v>88090954.770293862</v>
          </cell>
          <cell r="AU180">
            <v>1.9683433939587879E-3</v>
          </cell>
          <cell r="AV180">
            <v>0</v>
          </cell>
          <cell r="AW180">
            <v>0</v>
          </cell>
          <cell r="AY180">
            <v>0</v>
          </cell>
          <cell r="AZ180">
            <v>0</v>
          </cell>
          <cell r="BA180">
            <v>0</v>
          </cell>
          <cell r="BB180">
            <v>0</v>
          </cell>
          <cell r="BC180">
            <v>0</v>
          </cell>
          <cell r="BD180">
            <v>0</v>
          </cell>
          <cell r="BE180">
            <v>0</v>
          </cell>
          <cell r="BF180">
            <v>0</v>
          </cell>
          <cell r="BG180">
            <v>0</v>
          </cell>
          <cell r="BH180">
            <v>0</v>
          </cell>
          <cell r="BJ180">
            <v>0</v>
          </cell>
          <cell r="BL180">
            <v>0</v>
          </cell>
          <cell r="BM180">
            <v>0</v>
          </cell>
          <cell r="BN180">
            <v>0</v>
          </cell>
          <cell r="BO180">
            <v>0</v>
          </cell>
          <cell r="BQ180">
            <v>0</v>
          </cell>
          <cell r="BR180">
            <v>0</v>
          </cell>
          <cell r="BS180">
            <v>0</v>
          </cell>
          <cell r="BT180">
            <v>0</v>
          </cell>
          <cell r="CB180">
            <v>0</v>
          </cell>
          <cell r="CC180">
            <v>0</v>
          </cell>
          <cell r="CD180">
            <v>0</v>
          </cell>
          <cell r="CE180">
            <v>0</v>
          </cell>
          <cell r="CF180">
            <v>0</v>
          </cell>
          <cell r="CI180">
            <v>0</v>
          </cell>
          <cell r="CJ180">
            <v>0</v>
          </cell>
          <cell r="CK180">
            <v>0</v>
          </cell>
          <cell r="CV180">
            <v>2.0249211906262152E-3</v>
          </cell>
          <cell r="DG180">
            <v>88090955</v>
          </cell>
          <cell r="DR180">
            <v>28760253.99000001</v>
          </cell>
          <cell r="EC180">
            <v>3.0629407873320376</v>
          </cell>
          <cell r="EN180">
            <v>2.4095909012463064E-2</v>
          </cell>
        </row>
        <row r="181">
          <cell r="B181">
            <v>35000</v>
          </cell>
          <cell r="C181" t="str">
            <v>Jackson County Schools</v>
          </cell>
          <cell r="D181">
            <v>1.3013259753777465E-3</v>
          </cell>
          <cell r="E181">
            <v>2251597.3662798544</v>
          </cell>
          <cell r="F181">
            <v>1755622.1031020361</v>
          </cell>
          <cell r="G181">
            <v>-42224</v>
          </cell>
          <cell r="H181">
            <v>-628275.67187285447</v>
          </cell>
          <cell r="I181">
            <v>-25999.232731377164</v>
          </cell>
          <cell r="J181">
            <v>1900033.1756823007</v>
          </cell>
          <cell r="K181">
            <v>0</v>
          </cell>
          <cell r="L181">
            <v>-99830.897269767709</v>
          </cell>
          <cell r="M181">
            <v>17915.369878438294</v>
          </cell>
          <cell r="N181">
            <v>675.36215470154286</v>
          </cell>
          <cell r="O181">
            <v>-304.78355669322201</v>
          </cell>
          <cell r="P181">
            <v>0</v>
          </cell>
          <cell r="Q181">
            <v>0</v>
          </cell>
          <cell r="R181">
            <v>0</v>
          </cell>
          <cell r="S181">
            <v>5129208.791666639</v>
          </cell>
          <cell r="T181">
            <v>0</v>
          </cell>
          <cell r="U181">
            <v>9500165.8784115035</v>
          </cell>
          <cell r="V181">
            <v>71661.479513753176</v>
          </cell>
          <cell r="W181">
            <v>0</v>
          </cell>
          <cell r="X181">
            <v>9571827.3579252567</v>
          </cell>
          <cell r="Y181">
            <v>211122.25</v>
          </cell>
          <cell r="Z181">
            <v>0</v>
          </cell>
          <cell r="AA181">
            <v>0</v>
          </cell>
          <cell r="AB181">
            <v>129996.16365688581</v>
          </cell>
          <cell r="AC181">
            <v>341118.41365688579</v>
          </cell>
          <cell r="AD181" t="str">
            <v>N/A</v>
          </cell>
          <cell r="AE181">
            <v>1849725</v>
          </cell>
          <cell r="AF181">
            <v>1849724</v>
          </cell>
          <cell r="AG181">
            <v>1849724</v>
          </cell>
          <cell r="AH181">
            <v>1849724</v>
          </cell>
          <cell r="AI181">
            <v>1831809</v>
          </cell>
          <cell r="AJ181">
            <v>0</v>
          </cell>
          <cell r="AK181">
            <v>9230706</v>
          </cell>
          <cell r="AL181">
            <v>43375569</v>
          </cell>
          <cell r="AM181">
            <v>5129208.791666639</v>
          </cell>
          <cell r="AN181">
            <v>-1123383.75</v>
          </cell>
          <cell r="AO181">
            <v>9441831.1942683719</v>
          </cell>
          <cell r="AP181">
            <v>0</v>
          </cell>
          <cell r="AQ181">
            <v>-211122.25</v>
          </cell>
          <cell r="AR181">
            <v>0</v>
          </cell>
          <cell r="AS181">
            <v>0</v>
          </cell>
          <cell r="AT181">
            <v>56612102.985935017</v>
          </cell>
          <cell r="AU181">
            <v>1.3082863040847189E-3</v>
          </cell>
          <cell r="AV181">
            <v>0</v>
          </cell>
          <cell r="AW181">
            <v>0</v>
          </cell>
          <cell r="AY181">
            <v>0</v>
          </cell>
          <cell r="AZ181">
            <v>0</v>
          </cell>
          <cell r="BA181">
            <v>0</v>
          </cell>
          <cell r="BB181">
            <v>0</v>
          </cell>
          <cell r="BC181">
            <v>0</v>
          </cell>
          <cell r="BD181">
            <v>0</v>
          </cell>
          <cell r="BE181">
            <v>0</v>
          </cell>
          <cell r="BF181">
            <v>0</v>
          </cell>
          <cell r="BG181">
            <v>0</v>
          </cell>
          <cell r="BH181">
            <v>0</v>
          </cell>
          <cell r="BJ181">
            <v>0</v>
          </cell>
          <cell r="BL181">
            <v>0</v>
          </cell>
          <cell r="BM181">
            <v>0</v>
          </cell>
          <cell r="BN181">
            <v>0</v>
          </cell>
          <cell r="BO181">
            <v>0</v>
          </cell>
          <cell r="BQ181">
            <v>0</v>
          </cell>
          <cell r="BR181">
            <v>0</v>
          </cell>
          <cell r="BS181">
            <v>0</v>
          </cell>
          <cell r="BT181">
            <v>0</v>
          </cell>
          <cell r="CB181">
            <v>0</v>
          </cell>
          <cell r="CC181">
            <v>0</v>
          </cell>
          <cell r="CD181">
            <v>0</v>
          </cell>
          <cell r="CE181">
            <v>0</v>
          </cell>
          <cell r="CF181">
            <v>0</v>
          </cell>
          <cell r="CI181">
            <v>0</v>
          </cell>
          <cell r="CJ181">
            <v>0</v>
          </cell>
          <cell r="CK181">
            <v>0</v>
          </cell>
          <cell r="CV181">
            <v>1.3013259753777465E-3</v>
          </cell>
          <cell r="DG181">
            <v>56612103</v>
          </cell>
          <cell r="DR181">
            <v>18923949.79000001</v>
          </cell>
          <cell r="EC181">
            <v>2.9915585080401956</v>
          </cell>
          <cell r="EN181">
            <v>2.4095909012463064E-2</v>
          </cell>
        </row>
        <row r="182">
          <cell r="B182">
            <v>35005</v>
          </cell>
          <cell r="C182" t="str">
            <v>Southwestern Community College</v>
          </cell>
          <cell r="D182">
            <v>6.1334207961408302E-4</v>
          </cell>
          <cell r="E182">
            <v>1061224.8100917251</v>
          </cell>
          <cell r="F182">
            <v>827461.32184173318</v>
          </cell>
          <cell r="G182">
            <v>48096</v>
          </cell>
          <cell r="H182">
            <v>-296119.43083328812</v>
          </cell>
          <cell r="I182">
            <v>-12253.980765430049</v>
          </cell>
          <cell r="J182">
            <v>895525.27295895328</v>
          </cell>
          <cell r="K182">
            <v>0</v>
          </cell>
          <cell r="L182">
            <v>-47052.384490677156</v>
          </cell>
          <cell r="M182">
            <v>8443.8875625357414</v>
          </cell>
          <cell r="N182">
            <v>318.31227247811682</v>
          </cell>
          <cell r="O182">
            <v>-143.65084846641437</v>
          </cell>
          <cell r="P182">
            <v>0</v>
          </cell>
          <cell r="Q182">
            <v>0</v>
          </cell>
          <cell r="R182">
            <v>0</v>
          </cell>
          <cell r="S182">
            <v>2485500.1577895633</v>
          </cell>
          <cell r="T182">
            <v>240482.01</v>
          </cell>
          <cell r="U182">
            <v>4477626.3647947665</v>
          </cell>
          <cell r="V182">
            <v>33775.550250142966</v>
          </cell>
          <cell r="W182">
            <v>0</v>
          </cell>
          <cell r="X182">
            <v>4751883.9250449091</v>
          </cell>
          <cell r="Y182">
            <v>0</v>
          </cell>
          <cell r="Z182">
            <v>0</v>
          </cell>
          <cell r="AA182">
            <v>0</v>
          </cell>
          <cell r="AB182">
            <v>61269.90382715025</v>
          </cell>
          <cell r="AC182">
            <v>61269.90382715025</v>
          </cell>
          <cell r="AD182" t="str">
            <v>N/A</v>
          </cell>
          <cell r="AE182">
            <v>939811</v>
          </cell>
          <cell r="AF182">
            <v>939811</v>
          </cell>
          <cell r="AG182">
            <v>939811</v>
          </cell>
          <cell r="AH182">
            <v>939811</v>
          </cell>
          <cell r="AI182">
            <v>931367</v>
          </cell>
          <cell r="AJ182">
            <v>0</v>
          </cell>
          <cell r="AK182">
            <v>4690611</v>
          </cell>
          <cell r="AL182">
            <v>20053303</v>
          </cell>
          <cell r="AM182">
            <v>2485500.1577895633</v>
          </cell>
          <cell r="AN182">
            <v>-546952.01</v>
          </cell>
          <cell r="AO182">
            <v>4450132.0112177599</v>
          </cell>
          <cell r="AP182">
            <v>0</v>
          </cell>
          <cell r="AQ182">
            <v>240482.01</v>
          </cell>
          <cell r="AR182">
            <v>0</v>
          </cell>
          <cell r="AS182">
            <v>0</v>
          </cell>
          <cell r="AT182">
            <v>26682465.16900732</v>
          </cell>
          <cell r="AU182">
            <v>6.0484421486170265E-4</v>
          </cell>
          <cell r="AV182">
            <v>0</v>
          </cell>
          <cell r="AW182">
            <v>0</v>
          </cell>
          <cell r="AY182">
            <v>0</v>
          </cell>
          <cell r="AZ182">
            <v>0</v>
          </cell>
          <cell r="BA182">
            <v>0</v>
          </cell>
          <cell r="BB182">
            <v>0</v>
          </cell>
          <cell r="BC182">
            <v>0</v>
          </cell>
          <cell r="BD182">
            <v>0</v>
          </cell>
          <cell r="BE182">
            <v>0</v>
          </cell>
          <cell r="BF182">
            <v>0</v>
          </cell>
          <cell r="BG182">
            <v>0</v>
          </cell>
          <cell r="BH182">
            <v>0</v>
          </cell>
          <cell r="BJ182">
            <v>0</v>
          </cell>
          <cell r="BL182">
            <v>0</v>
          </cell>
          <cell r="BM182">
            <v>0</v>
          </cell>
          <cell r="BN182">
            <v>0</v>
          </cell>
          <cell r="BO182">
            <v>0</v>
          </cell>
          <cell r="BQ182">
            <v>0</v>
          </cell>
          <cell r="BR182">
            <v>0</v>
          </cell>
          <cell r="BS182">
            <v>0</v>
          </cell>
          <cell r="BT182">
            <v>0</v>
          </cell>
          <cell r="CB182">
            <v>0</v>
          </cell>
          <cell r="CC182">
            <v>0</v>
          </cell>
          <cell r="CD182">
            <v>0</v>
          </cell>
          <cell r="CE182">
            <v>0</v>
          </cell>
          <cell r="CF182">
            <v>0</v>
          </cell>
          <cell r="CI182">
            <v>0</v>
          </cell>
          <cell r="CJ182">
            <v>0</v>
          </cell>
          <cell r="CK182">
            <v>0</v>
          </cell>
          <cell r="CV182">
            <v>6.1334207961408302E-4</v>
          </cell>
          <cell r="DG182">
            <v>26682465</v>
          </cell>
          <cell r="DR182">
            <v>9473854.3199999947</v>
          </cell>
          <cell r="EC182">
            <v>2.8164318448164627</v>
          </cell>
          <cell r="EN182">
            <v>2.4095909012463064E-2</v>
          </cell>
        </row>
        <row r="183">
          <cell r="B183">
            <v>35100</v>
          </cell>
          <cell r="C183" t="str">
            <v>Johnston County Schools</v>
          </cell>
          <cell r="D183">
            <v>1.1413440915809547E-2</v>
          </cell>
          <cell r="E183">
            <v>19747914.044955414</v>
          </cell>
          <cell r="F183">
            <v>15397901.466177898</v>
          </cell>
          <cell r="G183">
            <v>950099</v>
          </cell>
          <cell r="H183">
            <v>-5510369.727062312</v>
          </cell>
          <cell r="I183">
            <v>-228029.49626039513</v>
          </cell>
          <cell r="J183">
            <v>16664476.694575293</v>
          </cell>
          <cell r="K183">
            <v>0</v>
          </cell>
          <cell r="L183">
            <v>-875579.27000573336</v>
          </cell>
          <cell r="M183">
            <v>157128.97418579124</v>
          </cell>
          <cell r="N183">
            <v>5923.3475664868383</v>
          </cell>
          <cell r="O183">
            <v>-2673.1419968917539</v>
          </cell>
          <cell r="P183">
            <v>0</v>
          </cell>
          <cell r="Q183">
            <v>0</v>
          </cell>
          <cell r="R183">
            <v>0</v>
          </cell>
          <cell r="S183">
            <v>46306791.892135561</v>
          </cell>
          <cell r="T183">
            <v>5393316</v>
          </cell>
          <cell r="U183">
            <v>83322383.472876459</v>
          </cell>
          <cell r="V183">
            <v>628515.89674316498</v>
          </cell>
          <cell r="W183">
            <v>0</v>
          </cell>
          <cell r="X183">
            <v>89344215.369619623</v>
          </cell>
          <cell r="Y183">
            <v>642818.80000000075</v>
          </cell>
          <cell r="Z183">
            <v>0</v>
          </cell>
          <cell r="AA183">
            <v>0</v>
          </cell>
          <cell r="AB183">
            <v>1140147.4813019757</v>
          </cell>
          <cell r="AC183">
            <v>1782966.2813019764</v>
          </cell>
          <cell r="AD183" t="str">
            <v>N/A</v>
          </cell>
          <cell r="AE183">
            <v>17543675</v>
          </cell>
          <cell r="AF183">
            <v>17543675</v>
          </cell>
          <cell r="AG183">
            <v>17543675</v>
          </cell>
          <cell r="AH183">
            <v>17543675</v>
          </cell>
          <cell r="AI183">
            <v>17386546</v>
          </cell>
          <cell r="AJ183">
            <v>0</v>
          </cell>
          <cell r="AK183">
            <v>87561246</v>
          </cell>
          <cell r="AL183">
            <v>371934869</v>
          </cell>
          <cell r="AM183">
            <v>46306791.892135561</v>
          </cell>
          <cell r="AN183">
            <v>-9279436.1999999993</v>
          </cell>
          <cell r="AO183">
            <v>82810751.888317659</v>
          </cell>
          <cell r="AP183">
            <v>0</v>
          </cell>
          <cell r="AQ183">
            <v>4750497.1999999993</v>
          </cell>
          <cell r="AR183">
            <v>0</v>
          </cell>
          <cell r="AS183">
            <v>0</v>
          </cell>
          <cell r="AT183">
            <v>496523473.78045321</v>
          </cell>
          <cell r="AU183">
            <v>1.1218234207632584E-2</v>
          </cell>
          <cell r="AV183">
            <v>0</v>
          </cell>
          <cell r="AW183">
            <v>0</v>
          </cell>
          <cell r="AY183">
            <v>0</v>
          </cell>
          <cell r="AZ183">
            <v>0</v>
          </cell>
          <cell r="BA183">
            <v>0</v>
          </cell>
          <cell r="BB183">
            <v>0</v>
          </cell>
          <cell r="BC183">
            <v>0</v>
          </cell>
          <cell r="BD183">
            <v>0</v>
          </cell>
          <cell r="BE183">
            <v>0</v>
          </cell>
          <cell r="BF183">
            <v>0</v>
          </cell>
          <cell r="BG183">
            <v>0</v>
          </cell>
          <cell r="BH183">
            <v>0</v>
          </cell>
          <cell r="BJ183">
            <v>0</v>
          </cell>
          <cell r="BL183">
            <v>0</v>
          </cell>
          <cell r="BM183">
            <v>0</v>
          </cell>
          <cell r="BN183">
            <v>0</v>
          </cell>
          <cell r="BO183">
            <v>0</v>
          </cell>
          <cell r="BQ183">
            <v>0</v>
          </cell>
          <cell r="BR183">
            <v>0</v>
          </cell>
          <cell r="BS183">
            <v>0</v>
          </cell>
          <cell r="BT183">
            <v>0</v>
          </cell>
          <cell r="CB183">
            <v>0</v>
          </cell>
          <cell r="CC183">
            <v>0</v>
          </cell>
          <cell r="CD183">
            <v>0</v>
          </cell>
          <cell r="CE183">
            <v>0</v>
          </cell>
          <cell r="CF183">
            <v>0</v>
          </cell>
          <cell r="CI183">
            <v>0</v>
          </cell>
          <cell r="CJ183">
            <v>0</v>
          </cell>
          <cell r="CK183">
            <v>0</v>
          </cell>
          <cell r="CV183">
            <v>1.1413440915809547E-2</v>
          </cell>
          <cell r="DG183">
            <v>496523474</v>
          </cell>
          <cell r="DR183">
            <v>160761230.99999928</v>
          </cell>
          <cell r="EC183">
            <v>3.0885772080210199</v>
          </cell>
          <cell r="EN183">
            <v>2.4095909012463064E-2</v>
          </cell>
        </row>
        <row r="184">
          <cell r="B184">
            <v>35105</v>
          </cell>
          <cell r="C184" t="str">
            <v>Johnston Technical College</v>
          </cell>
          <cell r="D184">
            <v>1.0623775128854984E-3</v>
          </cell>
          <cell r="E184">
            <v>1838160.8107942143</v>
          </cell>
          <cell r="F184">
            <v>1433256.1393150871</v>
          </cell>
          <cell r="G184">
            <v>183872</v>
          </cell>
          <cell r="H184">
            <v>-512912.18212792359</v>
          </cell>
          <cell r="I184">
            <v>-21225.273858130695</v>
          </cell>
          <cell r="J184">
            <v>1551150.5631748848</v>
          </cell>
          <cell r="K184">
            <v>0</v>
          </cell>
          <cell r="L184">
            <v>-81500.025633313868</v>
          </cell>
          <cell r="M184">
            <v>14625.763608810021</v>
          </cell>
          <cell r="N184">
            <v>551.35268163731598</v>
          </cell>
          <cell r="O184">
            <v>-248.81943729291257</v>
          </cell>
          <cell r="P184">
            <v>0</v>
          </cell>
          <cell r="Q184">
            <v>0</v>
          </cell>
          <cell r="R184">
            <v>0</v>
          </cell>
          <cell r="S184">
            <v>4405730.3285179716</v>
          </cell>
          <cell r="T184">
            <v>959474</v>
          </cell>
          <cell r="U184">
            <v>7755752.8158744238</v>
          </cell>
          <cell r="V184">
            <v>58503.054435240083</v>
          </cell>
          <cell r="W184">
            <v>0</v>
          </cell>
          <cell r="X184">
            <v>8773729.8703096639</v>
          </cell>
          <cell r="Y184">
            <v>40113.789999999804</v>
          </cell>
          <cell r="Z184">
            <v>0</v>
          </cell>
          <cell r="AA184">
            <v>0</v>
          </cell>
          <cell r="AB184">
            <v>106126.36929065347</v>
          </cell>
          <cell r="AC184">
            <v>146240.15929065328</v>
          </cell>
          <cell r="AD184" t="str">
            <v>N/A</v>
          </cell>
          <cell r="AE184">
            <v>1728423</v>
          </cell>
          <cell r="AF184">
            <v>1728423</v>
          </cell>
          <cell r="AG184">
            <v>1728423</v>
          </cell>
          <cell r="AH184">
            <v>1728423</v>
          </cell>
          <cell r="AI184">
            <v>1713797</v>
          </cell>
          <cell r="AJ184">
            <v>0</v>
          </cell>
          <cell r="AK184">
            <v>8627489</v>
          </cell>
          <cell r="AL184">
            <v>34071219</v>
          </cell>
          <cell r="AM184">
            <v>4405730.3285179716</v>
          </cell>
          <cell r="AN184">
            <v>-887406.2100000002</v>
          </cell>
          <cell r="AO184">
            <v>7708129.5010190113</v>
          </cell>
          <cell r="AP184">
            <v>0</v>
          </cell>
          <cell r="AQ184">
            <v>919360.2100000002</v>
          </cell>
          <cell r="AR184">
            <v>0</v>
          </cell>
          <cell r="AS184">
            <v>0</v>
          </cell>
          <cell r="AT184">
            <v>46217032.829536982</v>
          </cell>
          <cell r="AU184">
            <v>1.0276501268383588E-3</v>
          </cell>
          <cell r="AV184">
            <v>0</v>
          </cell>
          <cell r="AW184">
            <v>0</v>
          </cell>
          <cell r="AY184">
            <v>0</v>
          </cell>
          <cell r="AZ184">
            <v>0</v>
          </cell>
          <cell r="BA184">
            <v>0</v>
          </cell>
          <cell r="BB184">
            <v>0</v>
          </cell>
          <cell r="BC184">
            <v>0</v>
          </cell>
          <cell r="BD184">
            <v>0</v>
          </cell>
          <cell r="BE184">
            <v>0</v>
          </cell>
          <cell r="BF184">
            <v>0</v>
          </cell>
          <cell r="BG184">
            <v>0</v>
          </cell>
          <cell r="BH184">
            <v>0</v>
          </cell>
          <cell r="BJ184">
            <v>0</v>
          </cell>
          <cell r="BL184">
            <v>0</v>
          </cell>
          <cell r="BM184">
            <v>0</v>
          </cell>
          <cell r="BN184">
            <v>0</v>
          </cell>
          <cell r="BO184">
            <v>0</v>
          </cell>
          <cell r="BQ184">
            <v>0</v>
          </cell>
          <cell r="BR184">
            <v>0</v>
          </cell>
          <cell r="BS184">
            <v>0</v>
          </cell>
          <cell r="BT184">
            <v>0</v>
          </cell>
          <cell r="CB184">
            <v>0</v>
          </cell>
          <cell r="CC184">
            <v>0</v>
          </cell>
          <cell r="CD184">
            <v>0</v>
          </cell>
          <cell r="CE184">
            <v>0</v>
          </cell>
          <cell r="CF184">
            <v>0</v>
          </cell>
          <cell r="CI184">
            <v>0</v>
          </cell>
          <cell r="CJ184">
            <v>0</v>
          </cell>
          <cell r="CK184">
            <v>0</v>
          </cell>
          <cell r="CV184">
            <v>1.0623775128854984E-3</v>
          </cell>
          <cell r="DG184">
            <v>46217033</v>
          </cell>
          <cell r="DR184">
            <v>15728539.479999999</v>
          </cell>
          <cell r="EC184">
            <v>2.9384186026152253</v>
          </cell>
          <cell r="EN184">
            <v>2.4095909012463064E-2</v>
          </cell>
        </row>
        <row r="185">
          <cell r="B185">
            <v>35106</v>
          </cell>
          <cell r="C185" t="str">
            <v>Neuse Charter School</v>
          </cell>
          <cell r="D185">
            <v>2.6629198982874028E-4</v>
          </cell>
          <cell r="E185">
            <v>460747.23344069708</v>
          </cell>
          <cell r="F185">
            <v>359255.18437964912</v>
          </cell>
          <cell r="G185">
            <v>158620</v>
          </cell>
          <cell r="H185">
            <v>-128564.8499988223</v>
          </cell>
          <cell r="I185">
            <v>-5320.2560688525646</v>
          </cell>
          <cell r="J185">
            <v>388806.20587488858</v>
          </cell>
          <cell r="K185">
            <v>0</v>
          </cell>
          <cell r="L185">
            <v>-20428.523508599137</v>
          </cell>
          <cell r="M185">
            <v>3666.0449293363063</v>
          </cell>
          <cell r="N185">
            <v>138.20021688131962</v>
          </cell>
          <cell r="O185">
            <v>-62.368246937789259</v>
          </cell>
          <cell r="P185">
            <v>0</v>
          </cell>
          <cell r="Q185">
            <v>0</v>
          </cell>
          <cell r="R185">
            <v>0</v>
          </cell>
          <cell r="S185">
            <v>1216856.8710182405</v>
          </cell>
          <cell r="T185">
            <v>828574</v>
          </cell>
          <cell r="U185">
            <v>1944031.0293744428</v>
          </cell>
          <cell r="V185">
            <v>14664.179717345225</v>
          </cell>
          <cell r="W185">
            <v>0</v>
          </cell>
          <cell r="X185">
            <v>2787269.2090917882</v>
          </cell>
          <cell r="Y185">
            <v>35472.290000000008</v>
          </cell>
          <cell r="Z185">
            <v>0</v>
          </cell>
          <cell r="AA185">
            <v>0</v>
          </cell>
          <cell r="AB185">
            <v>26601.280344262821</v>
          </cell>
          <cell r="AC185">
            <v>62073.570344262829</v>
          </cell>
          <cell r="AD185" t="str">
            <v>N/A</v>
          </cell>
          <cell r="AE185">
            <v>545773</v>
          </cell>
          <cell r="AF185">
            <v>545772</v>
          </cell>
          <cell r="AG185">
            <v>545772</v>
          </cell>
          <cell r="AH185">
            <v>545772</v>
          </cell>
          <cell r="AI185">
            <v>542106</v>
          </cell>
          <cell r="AJ185">
            <v>0</v>
          </cell>
          <cell r="AK185">
            <v>2725195</v>
          </cell>
          <cell r="AL185">
            <v>7834487</v>
          </cell>
          <cell r="AM185">
            <v>1216856.8710182405</v>
          </cell>
          <cell r="AN185">
            <v>-191932.71</v>
          </cell>
          <cell r="AO185">
            <v>1932093.9287475254</v>
          </cell>
          <cell r="AP185">
            <v>0</v>
          </cell>
          <cell r="AQ185">
            <v>793101.71</v>
          </cell>
          <cell r="AR185">
            <v>0</v>
          </cell>
          <cell r="AS185">
            <v>0</v>
          </cell>
          <cell r="AT185">
            <v>11584606.799765766</v>
          </cell>
          <cell r="AU185">
            <v>2.3630241392937746E-4</v>
          </cell>
          <cell r="AV185">
            <v>0</v>
          </cell>
          <cell r="AW185">
            <v>0</v>
          </cell>
          <cell r="AY185">
            <v>0</v>
          </cell>
          <cell r="AZ185">
            <v>0</v>
          </cell>
          <cell r="BA185">
            <v>0</v>
          </cell>
          <cell r="BB185">
            <v>0</v>
          </cell>
          <cell r="BC185">
            <v>0</v>
          </cell>
          <cell r="BD185">
            <v>0</v>
          </cell>
          <cell r="BE185">
            <v>0</v>
          </cell>
          <cell r="BF185">
            <v>0</v>
          </cell>
          <cell r="BG185">
            <v>0</v>
          </cell>
          <cell r="BH185">
            <v>0</v>
          </cell>
          <cell r="BJ185">
            <v>0</v>
          </cell>
          <cell r="BL185">
            <v>0</v>
          </cell>
          <cell r="BM185">
            <v>0</v>
          </cell>
          <cell r="BN185">
            <v>0</v>
          </cell>
          <cell r="BO185">
            <v>0</v>
          </cell>
          <cell r="BQ185">
            <v>0</v>
          </cell>
          <cell r="BR185">
            <v>0</v>
          </cell>
          <cell r="BS185">
            <v>0</v>
          </cell>
          <cell r="BT185">
            <v>0</v>
          </cell>
          <cell r="CB185">
            <v>0</v>
          </cell>
          <cell r="CC185">
            <v>0</v>
          </cell>
          <cell r="CD185">
            <v>0</v>
          </cell>
          <cell r="CE185">
            <v>0</v>
          </cell>
          <cell r="CF185">
            <v>0</v>
          </cell>
          <cell r="CI185">
            <v>0</v>
          </cell>
          <cell r="CJ185">
            <v>0</v>
          </cell>
          <cell r="CK185">
            <v>0</v>
          </cell>
          <cell r="CV185">
            <v>2.6629198982874028E-4</v>
          </cell>
          <cell r="DG185">
            <v>11584607</v>
          </cell>
          <cell r="DR185">
            <v>3395559.830000001</v>
          </cell>
          <cell r="EC185">
            <v>3.4116927929377692</v>
          </cell>
          <cell r="EN185">
            <v>2.4095909012463064E-2</v>
          </cell>
        </row>
        <row r="186">
          <cell r="B186">
            <v>35200</v>
          </cell>
          <cell r="C186" t="str">
            <v>Jones County Schools</v>
          </cell>
          <cell r="D186">
            <v>4.906476542015859E-4</v>
          </cell>
          <cell r="E186">
            <v>848934.84559162613</v>
          </cell>
          <cell r="F186">
            <v>661933.96800630644</v>
          </cell>
          <cell r="G186">
            <v>51397</v>
          </cell>
          <cell r="H186">
            <v>-236882.98737513451</v>
          </cell>
          <cell r="I186">
            <v>-9802.6649679288639</v>
          </cell>
          <cell r="J186">
            <v>716382.24256846914</v>
          </cell>
          <cell r="K186">
            <v>0</v>
          </cell>
          <cell r="L186">
            <v>-37639.912281035264</v>
          </cell>
          <cell r="M186">
            <v>6754.7519770808512</v>
          </cell>
          <cell r="N186">
            <v>254.63631957753904</v>
          </cell>
          <cell r="O186">
            <v>-114.91458709055344</v>
          </cell>
          <cell r="P186">
            <v>0</v>
          </cell>
          <cell r="Q186">
            <v>0</v>
          </cell>
          <cell r="R186">
            <v>0</v>
          </cell>
          <cell r="S186">
            <v>2001216.9652518709</v>
          </cell>
          <cell r="T186">
            <v>256982.06</v>
          </cell>
          <cell r="U186">
            <v>3581911.2128423457</v>
          </cell>
          <cell r="V186">
            <v>27019.007908323405</v>
          </cell>
          <cell r="W186">
            <v>0</v>
          </cell>
          <cell r="X186">
            <v>3865912.2807506691</v>
          </cell>
          <cell r="Y186">
            <v>0</v>
          </cell>
          <cell r="Z186">
            <v>0</v>
          </cell>
          <cell r="AA186">
            <v>0</v>
          </cell>
          <cell r="AB186">
            <v>49013.324839644323</v>
          </cell>
          <cell r="AC186">
            <v>49013.324839644323</v>
          </cell>
          <cell r="AD186" t="str">
            <v>N/A</v>
          </cell>
          <cell r="AE186">
            <v>764730</v>
          </cell>
          <cell r="AF186">
            <v>764731</v>
          </cell>
          <cell r="AG186">
            <v>764731</v>
          </cell>
          <cell r="AH186">
            <v>764731</v>
          </cell>
          <cell r="AI186">
            <v>757977</v>
          </cell>
          <cell r="AJ186">
            <v>0</v>
          </cell>
          <cell r="AK186">
            <v>3816900</v>
          </cell>
          <cell r="AL186">
            <v>16003381</v>
          </cell>
          <cell r="AM186">
            <v>2001216.9652518709</v>
          </cell>
          <cell r="AN186">
            <v>-476656.06</v>
          </cell>
          <cell r="AO186">
            <v>3559916.8959110253</v>
          </cell>
          <cell r="AP186">
            <v>0</v>
          </cell>
          <cell r="AQ186">
            <v>256982.06</v>
          </cell>
          <cell r="AR186">
            <v>0</v>
          </cell>
          <cell r="AS186">
            <v>0</v>
          </cell>
          <cell r="AT186">
            <v>21344840.861162897</v>
          </cell>
          <cell r="AU186">
            <v>4.8269115606973812E-4</v>
          </cell>
          <cell r="AV186">
            <v>0</v>
          </cell>
          <cell r="AW186">
            <v>0</v>
          </cell>
          <cell r="AY186">
            <v>0</v>
          </cell>
          <cell r="AZ186">
            <v>0</v>
          </cell>
          <cell r="BA186">
            <v>0</v>
          </cell>
          <cell r="BB186">
            <v>0</v>
          </cell>
          <cell r="BC186">
            <v>0</v>
          </cell>
          <cell r="BD186">
            <v>0</v>
          </cell>
          <cell r="BE186">
            <v>0</v>
          </cell>
          <cell r="BF186">
            <v>0</v>
          </cell>
          <cell r="BG186">
            <v>0</v>
          </cell>
          <cell r="BH186">
            <v>0</v>
          </cell>
          <cell r="BJ186">
            <v>0</v>
          </cell>
          <cell r="BL186">
            <v>0</v>
          </cell>
          <cell r="BM186">
            <v>0</v>
          </cell>
          <cell r="BN186">
            <v>0</v>
          </cell>
          <cell r="BO186">
            <v>0</v>
          </cell>
          <cell r="BQ186">
            <v>0</v>
          </cell>
          <cell r="BR186">
            <v>0</v>
          </cell>
          <cell r="BS186">
            <v>0</v>
          </cell>
          <cell r="BT186">
            <v>0</v>
          </cell>
          <cell r="CB186">
            <v>0</v>
          </cell>
          <cell r="CC186">
            <v>0</v>
          </cell>
          <cell r="CD186">
            <v>0</v>
          </cell>
          <cell r="CE186">
            <v>0</v>
          </cell>
          <cell r="CF186">
            <v>0</v>
          </cell>
          <cell r="CI186">
            <v>0</v>
          </cell>
          <cell r="CJ186">
            <v>0</v>
          </cell>
          <cell r="CK186">
            <v>0</v>
          </cell>
          <cell r="CV186">
            <v>4.906476542015859E-4</v>
          </cell>
          <cell r="DG186">
            <v>21344841</v>
          </cell>
          <cell r="DR186">
            <v>8278732.1899999976</v>
          </cell>
          <cell r="EC186">
            <v>2.5782741258115278</v>
          </cell>
          <cell r="EN186">
            <v>2.4095909012463064E-2</v>
          </cell>
        </row>
        <row r="187">
          <cell r="B187">
            <v>35300</v>
          </cell>
          <cell r="C187" t="str">
            <v>Sanford-Lee County Board Of Education</v>
          </cell>
          <cell r="D187">
            <v>3.3455649867538506E-3</v>
          </cell>
          <cell r="E187">
            <v>5788607.509126558</v>
          </cell>
          <cell r="F187">
            <v>4513510.0268819025</v>
          </cell>
          <cell r="G187">
            <v>750283</v>
          </cell>
          <cell r="H187">
            <v>-1615227.1833634353</v>
          </cell>
          <cell r="I187">
            <v>-66841.148454991155</v>
          </cell>
          <cell r="J187">
            <v>4884774.9038347034</v>
          </cell>
          <cell r="K187">
            <v>0</v>
          </cell>
          <cell r="L187">
            <v>-256654.18259633615</v>
          </cell>
          <cell r="M187">
            <v>46058.432186946346</v>
          </cell>
          <cell r="N187">
            <v>1736.2813168255134</v>
          </cell>
          <cell r="O187">
            <v>-783.56477554761932</v>
          </cell>
          <cell r="P187">
            <v>0</v>
          </cell>
          <cell r="Q187">
            <v>0</v>
          </cell>
          <cell r="R187">
            <v>0</v>
          </cell>
          <cell r="S187">
            <v>14045464.074156627</v>
          </cell>
          <cell r="T187">
            <v>3848715</v>
          </cell>
          <cell r="U187">
            <v>24423874.519173514</v>
          </cell>
          <cell r="V187">
            <v>184233.72874778538</v>
          </cell>
          <cell r="W187">
            <v>0</v>
          </cell>
          <cell r="X187">
            <v>28456823.247921299</v>
          </cell>
          <cell r="Y187">
            <v>97301.279999999795</v>
          </cell>
          <cell r="Z187">
            <v>0</v>
          </cell>
          <cell r="AA187">
            <v>0</v>
          </cell>
          <cell r="AB187">
            <v>334205.74227495573</v>
          </cell>
          <cell r="AC187">
            <v>431507.02227495553</v>
          </cell>
          <cell r="AD187" t="str">
            <v>N/A</v>
          </cell>
          <cell r="AE187">
            <v>5614275</v>
          </cell>
          <cell r="AF187">
            <v>5614275</v>
          </cell>
          <cell r="AG187">
            <v>5614275</v>
          </cell>
          <cell r="AH187">
            <v>5614275</v>
          </cell>
          <cell r="AI187">
            <v>5568217</v>
          </cell>
          <cell r="AJ187">
            <v>0</v>
          </cell>
          <cell r="AK187">
            <v>28025317</v>
          </cell>
          <cell r="AL187">
            <v>106302053</v>
          </cell>
          <cell r="AM187">
            <v>14045464.074156627</v>
          </cell>
          <cell r="AN187">
            <v>-2829384.72</v>
          </cell>
          <cell r="AO187">
            <v>24273902.505646344</v>
          </cell>
          <cell r="AP187">
            <v>0</v>
          </cell>
          <cell r="AQ187">
            <v>3751413.72</v>
          </cell>
          <cell r="AR187">
            <v>0</v>
          </cell>
          <cell r="AS187">
            <v>0</v>
          </cell>
          <cell r="AT187">
            <v>145543448.57980296</v>
          </cell>
          <cell r="AU187">
            <v>3.2062638597825256E-3</v>
          </cell>
          <cell r="AV187">
            <v>0</v>
          </cell>
          <cell r="AW187">
            <v>0</v>
          </cell>
          <cell r="AY187">
            <v>0</v>
          </cell>
          <cell r="AZ187">
            <v>0</v>
          </cell>
          <cell r="BA187">
            <v>0</v>
          </cell>
          <cell r="BB187">
            <v>0</v>
          </cell>
          <cell r="BC187">
            <v>0</v>
          </cell>
          <cell r="BD187">
            <v>0</v>
          </cell>
          <cell r="BE187">
            <v>0</v>
          </cell>
          <cell r="BF187">
            <v>0</v>
          </cell>
          <cell r="BG187">
            <v>0</v>
          </cell>
          <cell r="BH187">
            <v>0</v>
          </cell>
          <cell r="BJ187">
            <v>0</v>
          </cell>
          <cell r="BL187">
            <v>0</v>
          </cell>
          <cell r="BM187">
            <v>0</v>
          </cell>
          <cell r="BN187">
            <v>0</v>
          </cell>
          <cell r="BO187">
            <v>0</v>
          </cell>
          <cell r="BQ187">
            <v>0</v>
          </cell>
          <cell r="BR187">
            <v>0</v>
          </cell>
          <cell r="BS187">
            <v>0</v>
          </cell>
          <cell r="BT187">
            <v>0</v>
          </cell>
          <cell r="CB187">
            <v>0</v>
          </cell>
          <cell r="CC187">
            <v>0</v>
          </cell>
          <cell r="CD187">
            <v>0</v>
          </cell>
          <cell r="CE187">
            <v>0</v>
          </cell>
          <cell r="CF187">
            <v>0</v>
          </cell>
          <cell r="CI187">
            <v>0</v>
          </cell>
          <cell r="CJ187">
            <v>0</v>
          </cell>
          <cell r="CK187">
            <v>0</v>
          </cell>
          <cell r="CV187">
            <v>3.3455649867538506E-3</v>
          </cell>
          <cell r="DG187">
            <v>145543449</v>
          </cell>
          <cell r="DR187">
            <v>47527684.359999925</v>
          </cell>
          <cell r="EC187">
            <v>3.0622878215058114</v>
          </cell>
          <cell r="EN187">
            <v>2.4095909012463064E-2</v>
          </cell>
        </row>
        <row r="188">
          <cell r="B188">
            <v>35305</v>
          </cell>
          <cell r="C188" t="str">
            <v>Central Carolina Community College</v>
          </cell>
          <cell r="D188">
            <v>1.2597015295089031E-3</v>
          </cell>
          <cell r="E188">
            <v>2179577.3693963364</v>
          </cell>
          <cell r="F188">
            <v>1699466.4598739792</v>
          </cell>
          <cell r="G188">
            <v>536665</v>
          </cell>
          <cell r="H188">
            <v>-608179.53363432304</v>
          </cell>
          <cell r="I188">
            <v>-25167.616613713384</v>
          </cell>
          <cell r="J188">
            <v>1839258.3740056974</v>
          </cell>
          <cell r="K188">
            <v>0</v>
          </cell>
          <cell r="L188">
            <v>-96637.688298251334</v>
          </cell>
          <cell r="M188">
            <v>17342.325646758451</v>
          </cell>
          <cell r="N188">
            <v>653.75989978453049</v>
          </cell>
          <cell r="O188">
            <v>-295.03469522628018</v>
          </cell>
          <cell r="P188">
            <v>0</v>
          </cell>
          <cell r="Q188">
            <v>0</v>
          </cell>
          <cell r="R188">
            <v>0</v>
          </cell>
          <cell r="S188">
            <v>5542683.415581041</v>
          </cell>
          <cell r="T188">
            <v>2683324.21</v>
          </cell>
          <cell r="U188">
            <v>9196291.8700284883</v>
          </cell>
          <cell r="V188">
            <v>69369.302587033802</v>
          </cell>
          <cell r="W188">
            <v>0</v>
          </cell>
          <cell r="X188">
            <v>11948985.382615523</v>
          </cell>
          <cell r="Y188">
            <v>0</v>
          </cell>
          <cell r="Z188">
            <v>0</v>
          </cell>
          <cell r="AA188">
            <v>0</v>
          </cell>
          <cell r="AB188">
            <v>125838.08306856692</v>
          </cell>
          <cell r="AC188">
            <v>125838.08306856692</v>
          </cell>
          <cell r="AD188" t="str">
            <v>N/A</v>
          </cell>
          <cell r="AE188">
            <v>2368098</v>
          </cell>
          <cell r="AF188">
            <v>2368098</v>
          </cell>
          <cell r="AG188">
            <v>2368098</v>
          </cell>
          <cell r="AH188">
            <v>2368098</v>
          </cell>
          <cell r="AI188">
            <v>2350756</v>
          </cell>
          <cell r="AJ188">
            <v>0</v>
          </cell>
          <cell r="AK188">
            <v>11823148</v>
          </cell>
          <cell r="AL188">
            <v>38557191</v>
          </cell>
          <cell r="AM188">
            <v>5542683.415581041</v>
          </cell>
          <cell r="AN188">
            <v>-1121723.2100000002</v>
          </cell>
          <cell r="AO188">
            <v>9139823.0895469561</v>
          </cell>
          <cell r="AP188">
            <v>0</v>
          </cell>
          <cell r="AQ188">
            <v>2683324.21</v>
          </cell>
          <cell r="AR188">
            <v>0</v>
          </cell>
          <cell r="AS188">
            <v>0</v>
          </cell>
          <cell r="AT188">
            <v>54801298.505127996</v>
          </cell>
          <cell r="AU188">
            <v>1.1629552377531902E-3</v>
          </cell>
          <cell r="AV188">
            <v>0</v>
          </cell>
          <cell r="AW188">
            <v>0</v>
          </cell>
          <cell r="AY188">
            <v>0</v>
          </cell>
          <cell r="AZ188">
            <v>0</v>
          </cell>
          <cell r="BA188">
            <v>0</v>
          </cell>
          <cell r="BB188">
            <v>0</v>
          </cell>
          <cell r="BC188">
            <v>0</v>
          </cell>
          <cell r="BD188">
            <v>0</v>
          </cell>
          <cell r="BE188">
            <v>0</v>
          </cell>
          <cell r="BF188">
            <v>0</v>
          </cell>
          <cell r="BG188">
            <v>0</v>
          </cell>
          <cell r="BH188">
            <v>0</v>
          </cell>
          <cell r="BJ188">
            <v>0</v>
          </cell>
          <cell r="BL188">
            <v>0</v>
          </cell>
          <cell r="BM188">
            <v>0</v>
          </cell>
          <cell r="BN188">
            <v>0</v>
          </cell>
          <cell r="BO188">
            <v>0</v>
          </cell>
          <cell r="BQ188">
            <v>0</v>
          </cell>
          <cell r="BR188">
            <v>0</v>
          </cell>
          <cell r="BS188">
            <v>0</v>
          </cell>
          <cell r="BT188">
            <v>0</v>
          </cell>
          <cell r="CB188">
            <v>0</v>
          </cell>
          <cell r="CC188">
            <v>0</v>
          </cell>
          <cell r="CD188">
            <v>0</v>
          </cell>
          <cell r="CE188">
            <v>0</v>
          </cell>
          <cell r="CF188">
            <v>0</v>
          </cell>
          <cell r="CI188">
            <v>0</v>
          </cell>
          <cell r="CJ188">
            <v>0</v>
          </cell>
          <cell r="CK188">
            <v>0</v>
          </cell>
          <cell r="CV188">
            <v>1.2597015295089031E-3</v>
          </cell>
          <cell r="DG188">
            <v>54801298</v>
          </cell>
          <cell r="DR188">
            <v>18830477.289999992</v>
          </cell>
          <cell r="EC188">
            <v>2.9102447673539573</v>
          </cell>
          <cell r="EN188">
            <v>2.4095909012463064E-2</v>
          </cell>
        </row>
        <row r="189">
          <cell r="B189">
            <v>35400</v>
          </cell>
          <cell r="C189" t="str">
            <v>Lenoir County Schools</v>
          </cell>
          <cell r="D189">
            <v>2.6768339883394055E-3</v>
          </cell>
          <cell r="E189">
            <v>4631546.9545313986</v>
          </cell>
          <cell r="F189">
            <v>3611323.3772185892</v>
          </cell>
          <cell r="G189">
            <v>-87210</v>
          </cell>
          <cell r="H189">
            <v>-1292366.1744535959</v>
          </cell>
          <cell r="I189">
            <v>-53480.550732797485</v>
          </cell>
          <cell r="J189">
            <v>3908377.6700626169</v>
          </cell>
          <cell r="K189">
            <v>0</v>
          </cell>
          <cell r="L189">
            <v>-205352.65103008682</v>
          </cell>
          <cell r="M189">
            <v>36852.004733368143</v>
          </cell>
          <cell r="N189">
            <v>1389.2233032683846</v>
          </cell>
          <cell r="O189">
            <v>-626.94128840897213</v>
          </cell>
          <cell r="P189">
            <v>0</v>
          </cell>
          <cell r="Q189">
            <v>0</v>
          </cell>
          <cell r="R189">
            <v>0</v>
          </cell>
          <cell r="S189">
            <v>10550452.912344351</v>
          </cell>
          <cell r="T189">
            <v>50329.89000000013</v>
          </cell>
          <cell r="U189">
            <v>19541888.350313082</v>
          </cell>
          <cell r="V189">
            <v>147408.01893347257</v>
          </cell>
          <cell r="W189">
            <v>0</v>
          </cell>
          <cell r="X189">
            <v>19739626.259246554</v>
          </cell>
          <cell r="Y189">
            <v>486381</v>
          </cell>
          <cell r="Z189">
            <v>0</v>
          </cell>
          <cell r="AA189">
            <v>0</v>
          </cell>
          <cell r="AB189">
            <v>267402.75366398745</v>
          </cell>
          <cell r="AC189">
            <v>753783.75366398739</v>
          </cell>
          <cell r="AD189" t="str">
            <v>N/A</v>
          </cell>
          <cell r="AE189">
            <v>3804539</v>
          </cell>
          <cell r="AF189">
            <v>3804539</v>
          </cell>
          <cell r="AG189">
            <v>3804539</v>
          </cell>
          <cell r="AH189">
            <v>3804539</v>
          </cell>
          <cell r="AI189">
            <v>3767687</v>
          </cell>
          <cell r="AJ189">
            <v>0</v>
          </cell>
          <cell r="AK189">
            <v>18985843</v>
          </cell>
          <cell r="AL189">
            <v>89332731</v>
          </cell>
          <cell r="AM189">
            <v>10550452.912344351</v>
          </cell>
          <cell r="AN189">
            <v>-2417648.89</v>
          </cell>
          <cell r="AO189">
            <v>19421893.61558257</v>
          </cell>
          <cell r="AP189">
            <v>0</v>
          </cell>
          <cell r="AQ189">
            <v>-436051.10999999987</v>
          </cell>
          <cell r="AR189">
            <v>0</v>
          </cell>
          <cell r="AS189">
            <v>0</v>
          </cell>
          <cell r="AT189">
            <v>116451377.52792692</v>
          </cell>
          <cell r="AU189">
            <v>2.6944381381537237E-3</v>
          </cell>
          <cell r="AV189">
            <v>0</v>
          </cell>
          <cell r="AW189">
            <v>0</v>
          </cell>
          <cell r="AY189">
            <v>0</v>
          </cell>
          <cell r="AZ189">
            <v>0</v>
          </cell>
          <cell r="BA189">
            <v>0</v>
          </cell>
          <cell r="BB189">
            <v>0</v>
          </cell>
          <cell r="BC189">
            <v>0</v>
          </cell>
          <cell r="BD189">
            <v>0</v>
          </cell>
          <cell r="BE189">
            <v>0</v>
          </cell>
          <cell r="BF189">
            <v>0</v>
          </cell>
          <cell r="BG189">
            <v>0</v>
          </cell>
          <cell r="BH189">
            <v>0</v>
          </cell>
          <cell r="BJ189">
            <v>0</v>
          </cell>
          <cell r="BL189">
            <v>0</v>
          </cell>
          <cell r="BM189">
            <v>0</v>
          </cell>
          <cell r="BN189">
            <v>0</v>
          </cell>
          <cell r="BO189">
            <v>0</v>
          </cell>
          <cell r="BQ189">
            <v>0</v>
          </cell>
          <cell r="BR189">
            <v>0</v>
          </cell>
          <cell r="BS189">
            <v>0</v>
          </cell>
          <cell r="BT189">
            <v>0</v>
          </cell>
          <cell r="CB189">
            <v>0</v>
          </cell>
          <cell r="CC189">
            <v>0</v>
          </cell>
          <cell r="CD189">
            <v>0</v>
          </cell>
          <cell r="CE189">
            <v>0</v>
          </cell>
          <cell r="CF189">
            <v>0</v>
          </cell>
          <cell r="CI189">
            <v>0</v>
          </cell>
          <cell r="CJ189">
            <v>0</v>
          </cell>
          <cell r="CK189">
            <v>0</v>
          </cell>
          <cell r="CV189">
            <v>2.6768339883394055E-3</v>
          </cell>
          <cell r="DG189">
            <v>116451377</v>
          </cell>
          <cell r="DR189">
            <v>41850396.309999958</v>
          </cell>
          <cell r="EC189">
            <v>2.7825633032816581</v>
          </cell>
          <cell r="EN189">
            <v>2.4095909012463064E-2</v>
          </cell>
        </row>
        <row r="190">
          <cell r="B190">
            <v>35401</v>
          </cell>
          <cell r="C190" t="str">
            <v>Childrens Village Academy</v>
          </cell>
          <cell r="D190">
            <v>2.4651261078602637E-5</v>
          </cell>
          <cell r="E190">
            <v>42652.429575877002</v>
          </cell>
          <cell r="F190">
            <v>33257.077502330641</v>
          </cell>
          <cell r="G190">
            <v>-3724</v>
          </cell>
          <cell r="H190">
            <v>-11901.543433171271</v>
          </cell>
          <cell r="I190">
            <v>-492.50832307292279</v>
          </cell>
          <cell r="J190">
            <v>35992.683430571466</v>
          </cell>
          <cell r="K190">
            <v>0</v>
          </cell>
          <cell r="L190">
            <v>-1891.1153384099941</v>
          </cell>
          <cell r="M190">
            <v>339.37419873980349</v>
          </cell>
          <cell r="N190">
            <v>12.793511474573197</v>
          </cell>
          <cell r="O190">
            <v>-5.7735718572195234</v>
          </cell>
          <cell r="P190">
            <v>0</v>
          </cell>
          <cell r="Q190">
            <v>0</v>
          </cell>
          <cell r="R190">
            <v>0</v>
          </cell>
          <cell r="S190">
            <v>94239.417552482104</v>
          </cell>
          <cell r="T190">
            <v>825.77999999999884</v>
          </cell>
          <cell r="U190">
            <v>179963.41715285732</v>
          </cell>
          <cell r="V190">
            <v>1357.496794959214</v>
          </cell>
          <cell r="W190">
            <v>0</v>
          </cell>
          <cell r="X190">
            <v>182146.69394781653</v>
          </cell>
          <cell r="Y190">
            <v>19443</v>
          </cell>
          <cell r="Z190">
            <v>0</v>
          </cell>
          <cell r="AA190">
            <v>0</v>
          </cell>
          <cell r="AB190">
            <v>2462.5416153646138</v>
          </cell>
          <cell r="AC190">
            <v>21905.541615364615</v>
          </cell>
          <cell r="AD190" t="str">
            <v>N/A</v>
          </cell>
          <cell r="AE190">
            <v>32116</v>
          </cell>
          <cell r="AF190">
            <v>32116</v>
          </cell>
          <cell r="AG190">
            <v>32116</v>
          </cell>
          <cell r="AH190">
            <v>32116</v>
          </cell>
          <cell r="AI190">
            <v>31776</v>
          </cell>
          <cell r="AJ190">
            <v>0</v>
          </cell>
          <cell r="AK190">
            <v>160240</v>
          </cell>
          <cell r="AL190">
            <v>840632</v>
          </cell>
          <cell r="AM190">
            <v>94239.417552482104</v>
          </cell>
          <cell r="AN190">
            <v>-22698.78</v>
          </cell>
          <cell r="AO190">
            <v>178858.37233245192</v>
          </cell>
          <cell r="AP190">
            <v>0</v>
          </cell>
          <cell r="AQ190">
            <v>-18617.22</v>
          </cell>
          <cell r="AR190">
            <v>0</v>
          </cell>
          <cell r="AS190">
            <v>0</v>
          </cell>
          <cell r="AT190">
            <v>1072413.789884934</v>
          </cell>
          <cell r="AU190">
            <v>2.5354994484920251E-5</v>
          </cell>
          <cell r="AV190">
            <v>0</v>
          </cell>
          <cell r="AW190">
            <v>0</v>
          </cell>
          <cell r="AY190">
            <v>0</v>
          </cell>
          <cell r="AZ190">
            <v>0</v>
          </cell>
          <cell r="BA190">
            <v>0</v>
          </cell>
          <cell r="BB190">
            <v>0</v>
          </cell>
          <cell r="BC190">
            <v>0</v>
          </cell>
          <cell r="BD190">
            <v>0</v>
          </cell>
          <cell r="BE190">
            <v>0</v>
          </cell>
          <cell r="BF190">
            <v>0</v>
          </cell>
          <cell r="BG190">
            <v>0</v>
          </cell>
          <cell r="BH190">
            <v>0</v>
          </cell>
          <cell r="BJ190">
            <v>0</v>
          </cell>
          <cell r="BL190">
            <v>0</v>
          </cell>
          <cell r="BM190">
            <v>0</v>
          </cell>
          <cell r="BN190">
            <v>0</v>
          </cell>
          <cell r="BO190">
            <v>0</v>
          </cell>
          <cell r="BQ190">
            <v>0</v>
          </cell>
          <cell r="BR190">
            <v>0</v>
          </cell>
          <cell r="BS190">
            <v>0</v>
          </cell>
          <cell r="BT190">
            <v>0</v>
          </cell>
          <cell r="CB190">
            <v>0</v>
          </cell>
          <cell r="CC190">
            <v>0</v>
          </cell>
          <cell r="CD190">
            <v>0</v>
          </cell>
          <cell r="CE190">
            <v>0</v>
          </cell>
          <cell r="CF190">
            <v>0</v>
          </cell>
          <cell r="CI190">
            <v>0</v>
          </cell>
          <cell r="CJ190">
            <v>0</v>
          </cell>
          <cell r="CK190">
            <v>0</v>
          </cell>
          <cell r="CV190">
            <v>2.4651261078602637E-5</v>
          </cell>
          <cell r="DG190">
            <v>1072414</v>
          </cell>
          <cell r="DR190">
            <v>344520.31</v>
          </cell>
          <cell r="EC190">
            <v>3.1127743963773864</v>
          </cell>
          <cell r="EN190">
            <v>2.4095909012463064E-2</v>
          </cell>
        </row>
        <row r="191">
          <cell r="B191">
            <v>35405</v>
          </cell>
          <cell r="C191" t="str">
            <v>Lenoir County Community College</v>
          </cell>
          <cell r="D191">
            <v>9.2830572145810521E-4</v>
          </cell>
          <cell r="E191">
            <v>1606185.3502392888</v>
          </cell>
          <cell r="F191">
            <v>1252379.552751838</v>
          </cell>
          <cell r="G191">
            <v>239268</v>
          </cell>
          <cell r="H191">
            <v>-448182.78577987076</v>
          </cell>
          <cell r="I191">
            <v>-18546.649305952975</v>
          </cell>
          <cell r="J191">
            <v>1355395.7281411346</v>
          </cell>
          <cell r="K191">
            <v>0</v>
          </cell>
          <cell r="L191">
            <v>-71214.741630682183</v>
          </cell>
          <cell r="M191">
            <v>12779.995692750903</v>
          </cell>
          <cell r="N191">
            <v>481.77210332232744</v>
          </cell>
          <cell r="O191">
            <v>-217.41848302270282</v>
          </cell>
          <cell r="P191">
            <v>0</v>
          </cell>
          <cell r="Q191">
            <v>0</v>
          </cell>
          <cell r="R191">
            <v>0</v>
          </cell>
          <cell r="S191">
            <v>3928328.8037288059</v>
          </cell>
          <cell r="T191">
            <v>1197255</v>
          </cell>
          <cell r="U191">
            <v>6776978.640705673</v>
          </cell>
          <cell r="V191">
            <v>51119.982771003612</v>
          </cell>
          <cell r="W191">
            <v>0</v>
          </cell>
          <cell r="X191">
            <v>8025353.6234766766</v>
          </cell>
          <cell r="Y191">
            <v>915.47999999998137</v>
          </cell>
          <cell r="Z191">
            <v>0</v>
          </cell>
          <cell r="AA191">
            <v>0</v>
          </cell>
          <cell r="AB191">
            <v>92733.246529764874</v>
          </cell>
          <cell r="AC191">
            <v>93648.726529764856</v>
          </cell>
          <cell r="AD191" t="str">
            <v>N/A</v>
          </cell>
          <cell r="AE191">
            <v>1588897</v>
          </cell>
          <cell r="AF191">
            <v>1588897</v>
          </cell>
          <cell r="AG191">
            <v>1588897</v>
          </cell>
          <cell r="AH191">
            <v>1588897</v>
          </cell>
          <cell r="AI191">
            <v>1576117</v>
          </cell>
          <cell r="AJ191">
            <v>0</v>
          </cell>
          <cell r="AK191">
            <v>7931705</v>
          </cell>
          <cell r="AL191">
            <v>29340800</v>
          </cell>
          <cell r="AM191">
            <v>3928328.8037288059</v>
          </cell>
          <cell r="AN191">
            <v>-816379.52</v>
          </cell>
          <cell r="AO191">
            <v>6735365.3769469121</v>
          </cell>
          <cell r="AP191">
            <v>0</v>
          </cell>
          <cell r="AQ191">
            <v>1196339.52</v>
          </cell>
          <cell r="AR191">
            <v>0</v>
          </cell>
          <cell r="AS191">
            <v>0</v>
          </cell>
          <cell r="AT191">
            <v>40384454.180675723</v>
          </cell>
          <cell r="AU191">
            <v>8.8497206143644657E-4</v>
          </cell>
          <cell r="AV191">
            <v>0</v>
          </cell>
          <cell r="AW191">
            <v>0</v>
          </cell>
          <cell r="AY191">
            <v>0</v>
          </cell>
          <cell r="AZ191">
            <v>0</v>
          </cell>
          <cell r="BA191">
            <v>0</v>
          </cell>
          <cell r="BB191">
            <v>0</v>
          </cell>
          <cell r="BC191">
            <v>0</v>
          </cell>
          <cell r="BD191">
            <v>0</v>
          </cell>
          <cell r="BE191">
            <v>0</v>
          </cell>
          <cell r="BF191">
            <v>0</v>
          </cell>
          <cell r="BG191">
            <v>0</v>
          </cell>
          <cell r="BH191">
            <v>0</v>
          </cell>
          <cell r="BJ191">
            <v>0</v>
          </cell>
          <cell r="BL191">
            <v>0</v>
          </cell>
          <cell r="BM191">
            <v>0</v>
          </cell>
          <cell r="BN191">
            <v>0</v>
          </cell>
          <cell r="BO191">
            <v>0</v>
          </cell>
          <cell r="BQ191">
            <v>0</v>
          </cell>
          <cell r="BR191">
            <v>0</v>
          </cell>
          <cell r="BS191">
            <v>0</v>
          </cell>
          <cell r="BT191">
            <v>0</v>
          </cell>
          <cell r="CB191">
            <v>0</v>
          </cell>
          <cell r="CC191">
            <v>0</v>
          </cell>
          <cell r="CD191">
            <v>0</v>
          </cell>
          <cell r="CE191">
            <v>0</v>
          </cell>
          <cell r="CF191">
            <v>0</v>
          </cell>
          <cell r="CI191">
            <v>0</v>
          </cell>
          <cell r="CJ191">
            <v>0</v>
          </cell>
          <cell r="CK191">
            <v>0</v>
          </cell>
          <cell r="CV191">
            <v>9.2830572145810521E-4</v>
          </cell>
          <cell r="DG191">
            <v>40384454</v>
          </cell>
          <cell r="DR191">
            <v>14071193.000000006</v>
          </cell>
          <cell r="EC191">
            <v>2.8700092451293919</v>
          </cell>
          <cell r="EN191">
            <v>2.4095909012463064E-2</v>
          </cell>
        </row>
        <row r="192">
          <cell r="B192">
            <v>35500</v>
          </cell>
          <cell r="C192" t="str">
            <v>Lincoln County Schools</v>
          </cell>
          <cell r="D192">
            <v>3.816186104927143E-3</v>
          </cell>
          <cell r="E192">
            <v>6602891.7778218575</v>
          </cell>
          <cell r="F192">
            <v>5148426.1454292098</v>
          </cell>
          <cell r="G192">
            <v>21964</v>
          </cell>
          <cell r="H192">
            <v>-1842441.4285352109</v>
          </cell>
          <cell r="I192">
            <v>-76243.702627581617</v>
          </cell>
          <cell r="J192">
            <v>5571916.907164338</v>
          </cell>
          <cell r="K192">
            <v>0</v>
          </cell>
          <cell r="L192">
            <v>-292757.76416643674</v>
          </cell>
          <cell r="M192">
            <v>52537.478608986232</v>
          </cell>
          <cell r="N192">
            <v>1980.5242647350888</v>
          </cell>
          <cell r="O192">
            <v>-893.78894763498613</v>
          </cell>
          <cell r="P192">
            <v>0</v>
          </cell>
          <cell r="Q192">
            <v>0</v>
          </cell>
          <cell r="R192">
            <v>0</v>
          </cell>
          <cell r="S192">
            <v>15187380.149012258</v>
          </cell>
          <cell r="T192">
            <v>262040</v>
          </cell>
          <cell r="U192">
            <v>27859584.535821691</v>
          </cell>
          <cell r="V192">
            <v>210149.91443594493</v>
          </cell>
          <cell r="W192">
            <v>0</v>
          </cell>
          <cell r="X192">
            <v>28331774.450257637</v>
          </cell>
          <cell r="Y192">
            <v>152220.91999999946</v>
          </cell>
          <cell r="Z192">
            <v>0</v>
          </cell>
          <cell r="AA192">
            <v>0</v>
          </cell>
          <cell r="AB192">
            <v>381218.51313790807</v>
          </cell>
          <cell r="AC192">
            <v>533439.43313790753</v>
          </cell>
          <cell r="AD192" t="str">
            <v>N/A</v>
          </cell>
          <cell r="AE192">
            <v>5570175</v>
          </cell>
          <cell r="AF192">
            <v>5570175</v>
          </cell>
          <cell r="AG192">
            <v>5570175</v>
          </cell>
          <cell r="AH192">
            <v>5570175</v>
          </cell>
          <cell r="AI192">
            <v>5517637</v>
          </cell>
          <cell r="AJ192">
            <v>0</v>
          </cell>
          <cell r="AK192">
            <v>27798337</v>
          </cell>
          <cell r="AL192">
            <v>126209268</v>
          </cell>
          <cell r="AM192">
            <v>15187380.149012258</v>
          </cell>
          <cell r="AN192">
            <v>-3177916.0800000005</v>
          </cell>
          <cell r="AO192">
            <v>27688515.93711973</v>
          </cell>
          <cell r="AP192">
            <v>0</v>
          </cell>
          <cell r="AQ192">
            <v>109819.08000000054</v>
          </cell>
          <cell r="AR192">
            <v>0</v>
          </cell>
          <cell r="AS192">
            <v>0</v>
          </cell>
          <cell r="AT192">
            <v>166017067.08613199</v>
          </cell>
          <cell r="AU192">
            <v>3.8067017956261722E-3</v>
          </cell>
          <cell r="AV192">
            <v>0</v>
          </cell>
          <cell r="AW192">
            <v>0</v>
          </cell>
          <cell r="AY192">
            <v>0</v>
          </cell>
          <cell r="AZ192">
            <v>0</v>
          </cell>
          <cell r="BA192">
            <v>0</v>
          </cell>
          <cell r="BB192">
            <v>0</v>
          </cell>
          <cell r="BC192">
            <v>0</v>
          </cell>
          <cell r="BD192">
            <v>0</v>
          </cell>
          <cell r="BE192">
            <v>0</v>
          </cell>
          <cell r="BF192">
            <v>0</v>
          </cell>
          <cell r="BG192">
            <v>0</v>
          </cell>
          <cell r="BH192">
            <v>0</v>
          </cell>
          <cell r="BJ192">
            <v>0</v>
          </cell>
          <cell r="BL192">
            <v>0</v>
          </cell>
          <cell r="BM192">
            <v>0</v>
          </cell>
          <cell r="BN192">
            <v>0</v>
          </cell>
          <cell r="BO192">
            <v>0</v>
          </cell>
          <cell r="BQ192">
            <v>0</v>
          </cell>
          <cell r="BR192">
            <v>0</v>
          </cell>
          <cell r="BS192">
            <v>0</v>
          </cell>
          <cell r="BT192">
            <v>0</v>
          </cell>
          <cell r="CB192">
            <v>0</v>
          </cell>
          <cell r="CC192">
            <v>0</v>
          </cell>
          <cell r="CD192">
            <v>0</v>
          </cell>
          <cell r="CE192">
            <v>0</v>
          </cell>
          <cell r="CF192">
            <v>0</v>
          </cell>
          <cell r="CI192">
            <v>0</v>
          </cell>
          <cell r="CJ192">
            <v>0</v>
          </cell>
          <cell r="CK192">
            <v>0</v>
          </cell>
          <cell r="CV192">
            <v>3.816186104927143E-3</v>
          </cell>
          <cell r="DG192">
            <v>166017067</v>
          </cell>
          <cell r="DR192">
            <v>55798882.090000018</v>
          </cell>
          <cell r="EC192">
            <v>2.9752758618394024</v>
          </cell>
          <cell r="EN192">
            <v>2.4095909012463064E-2</v>
          </cell>
        </row>
        <row r="193">
          <cell r="B193">
            <v>35600</v>
          </cell>
          <cell r="C193" t="str">
            <v>Macon County Schools</v>
          </cell>
          <cell r="D193">
            <v>1.4624347078516144E-3</v>
          </cell>
          <cell r="E193">
            <v>2530353.039021688</v>
          </cell>
          <cell r="F193">
            <v>1972974.293933216</v>
          </cell>
          <cell r="G193">
            <v>-123243</v>
          </cell>
          <cell r="H193">
            <v>-706058.40967628697</v>
          </cell>
          <cell r="I193">
            <v>-29218.02918199699</v>
          </cell>
          <cell r="J193">
            <v>2135263.9651880707</v>
          </cell>
          <cell r="K193">
            <v>0</v>
          </cell>
          <cell r="L193">
            <v>-112190.3134538583</v>
          </cell>
          <cell r="M193">
            <v>20133.355677175517</v>
          </cell>
          <cell r="N193">
            <v>758.97436468083083</v>
          </cell>
          <cell r="O193">
            <v>-342.51683292592662</v>
          </cell>
          <cell r="P193">
            <v>0</v>
          </cell>
          <cell r="Q193">
            <v>0</v>
          </cell>
          <cell r="R193">
            <v>0</v>
          </cell>
          <cell r="S193">
            <v>5688431.359039763</v>
          </cell>
          <cell r="T193">
            <v>14387.350000000326</v>
          </cell>
          <cell r="U193">
            <v>10676319.825940352</v>
          </cell>
          <cell r="V193">
            <v>80533.42270870207</v>
          </cell>
          <cell r="W193">
            <v>0</v>
          </cell>
          <cell r="X193">
            <v>10771240.598649053</v>
          </cell>
          <cell r="Y193">
            <v>630600</v>
          </cell>
          <cell r="Z193">
            <v>0</v>
          </cell>
          <cell r="AA193">
            <v>0</v>
          </cell>
          <cell r="AB193">
            <v>146090.14590998495</v>
          </cell>
          <cell r="AC193">
            <v>776690.14590998495</v>
          </cell>
          <cell r="AD193" t="str">
            <v>N/A</v>
          </cell>
          <cell r="AE193">
            <v>2002936</v>
          </cell>
          <cell r="AF193">
            <v>2002937</v>
          </cell>
          <cell r="AG193">
            <v>2002937</v>
          </cell>
          <cell r="AH193">
            <v>2002937</v>
          </cell>
          <cell r="AI193">
            <v>1982804</v>
          </cell>
          <cell r="AJ193">
            <v>0</v>
          </cell>
          <cell r="AK193">
            <v>9994551</v>
          </cell>
          <cell r="AL193">
            <v>49243001</v>
          </cell>
          <cell r="AM193">
            <v>5688431.359039763</v>
          </cell>
          <cell r="AN193">
            <v>-1305102.3500000003</v>
          </cell>
          <cell r="AO193">
            <v>10610763.102739071</v>
          </cell>
          <cell r="AP193">
            <v>0</v>
          </cell>
          <cell r="AQ193">
            <v>-616212.64999999967</v>
          </cell>
          <cell r="AR193">
            <v>0</v>
          </cell>
          <cell r="AS193">
            <v>0</v>
          </cell>
          <cell r="AT193">
            <v>63620880.461778834</v>
          </cell>
          <cell r="AU193">
            <v>1.4852587410871857E-3</v>
          </cell>
          <cell r="AV193">
            <v>0</v>
          </cell>
          <cell r="AW193">
            <v>0</v>
          </cell>
          <cell r="AY193">
            <v>0</v>
          </cell>
          <cell r="AZ193">
            <v>0</v>
          </cell>
          <cell r="BA193">
            <v>0</v>
          </cell>
          <cell r="BB193">
            <v>0</v>
          </cell>
          <cell r="BC193">
            <v>0</v>
          </cell>
          <cell r="BD193">
            <v>0</v>
          </cell>
          <cell r="BE193">
            <v>0</v>
          </cell>
          <cell r="BF193">
            <v>0</v>
          </cell>
          <cell r="BG193">
            <v>0</v>
          </cell>
          <cell r="BH193">
            <v>0</v>
          </cell>
          <cell r="BJ193">
            <v>0</v>
          </cell>
          <cell r="BL193">
            <v>0</v>
          </cell>
          <cell r="BM193">
            <v>0</v>
          </cell>
          <cell r="BN193">
            <v>0</v>
          </cell>
          <cell r="BO193">
            <v>0</v>
          </cell>
          <cell r="BQ193">
            <v>0</v>
          </cell>
          <cell r="BR193">
            <v>0</v>
          </cell>
          <cell r="BS193">
            <v>0</v>
          </cell>
          <cell r="BT193">
            <v>0</v>
          </cell>
          <cell r="CB193">
            <v>0</v>
          </cell>
          <cell r="CC193">
            <v>0</v>
          </cell>
          <cell r="CD193">
            <v>0</v>
          </cell>
          <cell r="CE193">
            <v>0</v>
          </cell>
          <cell r="CF193">
            <v>0</v>
          </cell>
          <cell r="CI193">
            <v>0</v>
          </cell>
          <cell r="CJ193">
            <v>0</v>
          </cell>
          <cell r="CK193">
            <v>0</v>
          </cell>
          <cell r="CV193">
            <v>1.4624347078516144E-3</v>
          </cell>
          <cell r="DG193">
            <v>63620881</v>
          </cell>
          <cell r="DR193">
            <v>22403744.750000019</v>
          </cell>
          <cell r="EC193">
            <v>2.8397431639190565</v>
          </cell>
          <cell r="EN193">
            <v>2.4095909012463064E-2</v>
          </cell>
        </row>
        <row r="194">
          <cell r="B194">
            <v>35700</v>
          </cell>
          <cell r="C194" t="str">
            <v>Madison County Schools</v>
          </cell>
          <cell r="D194">
            <v>8.2385240165957683E-4</v>
          </cell>
          <cell r="E194">
            <v>1425456.7517117104</v>
          </cell>
          <cell r="F194">
            <v>1111461.3197722416</v>
          </cell>
          <cell r="G194">
            <v>-334675</v>
          </cell>
          <cell r="H194">
            <v>-397753.08490748104</v>
          </cell>
          <cell r="I194">
            <v>-16459.773133194958</v>
          </cell>
          <cell r="J194">
            <v>1202886.0751544978</v>
          </cell>
          <cell r="K194">
            <v>0</v>
          </cell>
          <cell r="L194">
            <v>-63201.631283548624</v>
          </cell>
          <cell r="M194">
            <v>11341.985621002174</v>
          </cell>
          <cell r="N194">
            <v>427.5629194132872</v>
          </cell>
          <cell r="O194">
            <v>-192.95447099268949</v>
          </cell>
          <cell r="P194">
            <v>0</v>
          </cell>
          <cell r="Q194">
            <v>0</v>
          </cell>
          <cell r="R194">
            <v>0</v>
          </cell>
          <cell r="S194">
            <v>2939291.2513836478</v>
          </cell>
          <cell r="T194">
            <v>12655.170000000042</v>
          </cell>
          <cell r="U194">
            <v>6014430.3757724883</v>
          </cell>
          <cell r="V194">
            <v>45367.942484008694</v>
          </cell>
          <cell r="W194">
            <v>0</v>
          </cell>
          <cell r="X194">
            <v>6072453.4882564973</v>
          </cell>
          <cell r="Y194">
            <v>1686031</v>
          </cell>
          <cell r="Z194">
            <v>0</v>
          </cell>
          <cell r="AA194">
            <v>0</v>
          </cell>
          <cell r="AB194">
            <v>82298.865665974779</v>
          </cell>
          <cell r="AC194">
            <v>1768329.8656659748</v>
          </cell>
          <cell r="AD194" t="str">
            <v>N/A</v>
          </cell>
          <cell r="AE194">
            <v>863093</v>
          </cell>
          <cell r="AF194">
            <v>863093</v>
          </cell>
          <cell r="AG194">
            <v>863093</v>
          </cell>
          <cell r="AH194">
            <v>863093</v>
          </cell>
          <cell r="AI194">
            <v>851751</v>
          </cell>
          <cell r="AJ194">
            <v>0</v>
          </cell>
          <cell r="AK194">
            <v>4304123</v>
          </cell>
          <cell r="AL194">
            <v>29337646</v>
          </cell>
          <cell r="AM194">
            <v>2939291.2513836478</v>
          </cell>
          <cell r="AN194">
            <v>-740681.17</v>
          </cell>
          <cell r="AO194">
            <v>5977499.4525905233</v>
          </cell>
          <cell r="AP194">
            <v>0</v>
          </cell>
          <cell r="AQ194">
            <v>-1673375.83</v>
          </cell>
          <cell r="AR194">
            <v>0</v>
          </cell>
          <cell r="AS194">
            <v>0</v>
          </cell>
          <cell r="AT194">
            <v>35840379.703974172</v>
          </cell>
          <cell r="AU194">
            <v>8.8487693575365961E-4</v>
          </cell>
          <cell r="AV194">
            <v>0</v>
          </cell>
          <cell r="AW194">
            <v>0</v>
          </cell>
          <cell r="AY194">
            <v>0</v>
          </cell>
          <cell r="AZ194">
            <v>0</v>
          </cell>
          <cell r="BA194">
            <v>0</v>
          </cell>
          <cell r="BB194">
            <v>0</v>
          </cell>
          <cell r="BC194">
            <v>0</v>
          </cell>
          <cell r="BD194">
            <v>0</v>
          </cell>
          <cell r="BE194">
            <v>0</v>
          </cell>
          <cell r="BF194">
            <v>0</v>
          </cell>
          <cell r="BG194">
            <v>0</v>
          </cell>
          <cell r="BH194">
            <v>0</v>
          </cell>
          <cell r="BJ194">
            <v>0</v>
          </cell>
          <cell r="BL194">
            <v>0</v>
          </cell>
          <cell r="BM194">
            <v>0</v>
          </cell>
          <cell r="BN194">
            <v>0</v>
          </cell>
          <cell r="BO194">
            <v>0</v>
          </cell>
          <cell r="BQ194">
            <v>0</v>
          </cell>
          <cell r="BR194">
            <v>0</v>
          </cell>
          <cell r="BS194">
            <v>0</v>
          </cell>
          <cell r="BT194">
            <v>0</v>
          </cell>
          <cell r="CB194">
            <v>0</v>
          </cell>
          <cell r="CC194">
            <v>0</v>
          </cell>
          <cell r="CD194">
            <v>0</v>
          </cell>
          <cell r="CE194">
            <v>0</v>
          </cell>
          <cell r="CF194">
            <v>0</v>
          </cell>
          <cell r="CI194">
            <v>0</v>
          </cell>
          <cell r="CJ194">
            <v>0</v>
          </cell>
          <cell r="CK194">
            <v>0</v>
          </cell>
          <cell r="CV194">
            <v>8.2385240165957683E-4</v>
          </cell>
          <cell r="DG194">
            <v>35840380</v>
          </cell>
          <cell r="DR194">
            <v>12609939.180000005</v>
          </cell>
          <cell r="EC194">
            <v>2.8422325824413677</v>
          </cell>
          <cell r="EN194">
            <v>2.4095909012463064E-2</v>
          </cell>
        </row>
        <row r="195">
          <cell r="B195">
            <v>35800</v>
          </cell>
          <cell r="C195" t="str">
            <v>Martin County Schools</v>
          </cell>
          <cell r="D195">
            <v>1.1867186442876363E-3</v>
          </cell>
          <cell r="E195">
            <v>2053299.9606171807</v>
          </cell>
          <cell r="F195">
            <v>1601005.0682880459</v>
          </cell>
          <cell r="G195">
            <v>-339263</v>
          </cell>
          <cell r="H195">
            <v>-572943.64953210903</v>
          </cell>
          <cell r="I195">
            <v>-23709.489246568268</v>
          </cell>
          <cell r="J195">
            <v>1732697.9073730635</v>
          </cell>
          <cell r="K195">
            <v>0</v>
          </cell>
          <cell r="L195">
            <v>-91038.824481780917</v>
          </cell>
          <cell r="M195">
            <v>16337.569414827356</v>
          </cell>
          <cell r="N195">
            <v>615.88324201239743</v>
          </cell>
          <cell r="O195">
            <v>-277.94137367860731</v>
          </cell>
          <cell r="P195">
            <v>0</v>
          </cell>
          <cell r="Q195">
            <v>0</v>
          </cell>
          <cell r="R195">
            <v>0</v>
          </cell>
          <cell r="S195">
            <v>4376723.4843009925</v>
          </cell>
          <cell r="T195">
            <v>73051.520000000019</v>
          </cell>
          <cell r="U195">
            <v>8663489.5368653163</v>
          </cell>
          <cell r="V195">
            <v>65350.277659309424</v>
          </cell>
          <cell r="W195">
            <v>0</v>
          </cell>
          <cell r="X195">
            <v>8801891.3345246259</v>
          </cell>
          <cell r="Y195">
            <v>1769364</v>
          </cell>
          <cell r="Z195">
            <v>0</v>
          </cell>
          <cell r="AA195">
            <v>0</v>
          </cell>
          <cell r="AB195">
            <v>118547.44623284134</v>
          </cell>
          <cell r="AC195">
            <v>1887911.4462328414</v>
          </cell>
          <cell r="AD195" t="str">
            <v>N/A</v>
          </cell>
          <cell r="AE195">
            <v>1386063</v>
          </cell>
          <cell r="AF195">
            <v>1386063</v>
          </cell>
          <cell r="AG195">
            <v>1386063</v>
          </cell>
          <cell r="AH195">
            <v>1386063</v>
          </cell>
          <cell r="AI195">
            <v>1369725</v>
          </cell>
          <cell r="AJ195">
            <v>0</v>
          </cell>
          <cell r="AK195">
            <v>6913977</v>
          </cell>
          <cell r="AL195">
            <v>41468292</v>
          </cell>
          <cell r="AM195">
            <v>4376723.4843009925</v>
          </cell>
          <cell r="AN195">
            <v>-1132700.52</v>
          </cell>
          <cell r="AO195">
            <v>8610292.3682917859</v>
          </cell>
          <cell r="AP195">
            <v>0</v>
          </cell>
          <cell r="AQ195">
            <v>-1696312.48</v>
          </cell>
          <cell r="AR195">
            <v>0</v>
          </cell>
          <cell r="AS195">
            <v>0</v>
          </cell>
          <cell r="AT195">
            <v>51626294.852592781</v>
          </cell>
          <cell r="AU195">
            <v>1.2507593363649612E-3</v>
          </cell>
          <cell r="AV195">
            <v>0</v>
          </cell>
          <cell r="AW195">
            <v>0</v>
          </cell>
          <cell r="AY195">
            <v>0</v>
          </cell>
          <cell r="AZ195">
            <v>0</v>
          </cell>
          <cell r="BA195">
            <v>0</v>
          </cell>
          <cell r="BB195">
            <v>0</v>
          </cell>
          <cell r="BC195">
            <v>0</v>
          </cell>
          <cell r="BD195">
            <v>0</v>
          </cell>
          <cell r="BE195">
            <v>0</v>
          </cell>
          <cell r="BF195">
            <v>0</v>
          </cell>
          <cell r="BG195">
            <v>0</v>
          </cell>
          <cell r="BH195">
            <v>0</v>
          </cell>
          <cell r="BJ195">
            <v>0</v>
          </cell>
          <cell r="BL195">
            <v>0</v>
          </cell>
          <cell r="BM195">
            <v>0</v>
          </cell>
          <cell r="BN195">
            <v>0</v>
          </cell>
          <cell r="BO195">
            <v>0</v>
          </cell>
          <cell r="BQ195">
            <v>0</v>
          </cell>
          <cell r="BR195">
            <v>0</v>
          </cell>
          <cell r="BS195">
            <v>0</v>
          </cell>
          <cell r="BT195">
            <v>0</v>
          </cell>
          <cell r="CB195">
            <v>0</v>
          </cell>
          <cell r="CC195">
            <v>0</v>
          </cell>
          <cell r="CD195">
            <v>0</v>
          </cell>
          <cell r="CE195">
            <v>0</v>
          </cell>
          <cell r="CF195">
            <v>0</v>
          </cell>
          <cell r="CI195">
            <v>0</v>
          </cell>
          <cell r="CJ195">
            <v>0</v>
          </cell>
          <cell r="CK195">
            <v>0</v>
          </cell>
          <cell r="CV195">
            <v>1.1867186442876363E-3</v>
          </cell>
          <cell r="DG195">
            <v>51626295</v>
          </cell>
          <cell r="DR195">
            <v>19721483.920000002</v>
          </cell>
          <cell r="EC195">
            <v>2.6177692920787066</v>
          </cell>
          <cell r="EN195">
            <v>2.4095909012463064E-2</v>
          </cell>
        </row>
        <row r="196">
          <cell r="B196">
            <v>35805</v>
          </cell>
          <cell r="C196" t="str">
            <v>Martin Community College</v>
          </cell>
          <cell r="D196">
            <v>1.8563772340785819E-4</v>
          </cell>
          <cell r="E196">
            <v>321196.54645792395</v>
          </cell>
          <cell r="F196">
            <v>250444.31337795561</v>
          </cell>
          <cell r="G196">
            <v>24617</v>
          </cell>
          <cell r="H196">
            <v>-89625.24963444582</v>
          </cell>
          <cell r="I196">
            <v>-3708.8619346147434</v>
          </cell>
          <cell r="J196">
            <v>271044.94938762678</v>
          </cell>
          <cell r="K196">
            <v>0</v>
          </cell>
          <cell r="L196">
            <v>-14241.151598886587</v>
          </cell>
          <cell r="M196">
            <v>2555.6767029702946</v>
          </cell>
          <cell r="N196">
            <v>96.342265694210241</v>
          </cell>
          <cell r="O196">
            <v>-43.478211199354469</v>
          </cell>
          <cell r="P196">
            <v>0</v>
          </cell>
          <cell r="Q196">
            <v>0</v>
          </cell>
          <cell r="R196">
            <v>0</v>
          </cell>
          <cell r="S196">
            <v>762336.08681302425</v>
          </cell>
          <cell r="T196">
            <v>123083.18</v>
          </cell>
          <cell r="U196">
            <v>1355224.7469381338</v>
          </cell>
          <cell r="V196">
            <v>10222.706811881179</v>
          </cell>
          <cell r="W196">
            <v>0</v>
          </cell>
          <cell r="X196">
            <v>1488530.6337500149</v>
          </cell>
          <cell r="Y196">
            <v>0</v>
          </cell>
          <cell r="Z196">
            <v>0</v>
          </cell>
          <cell r="AA196">
            <v>0</v>
          </cell>
          <cell r="AB196">
            <v>18544.309673073716</v>
          </cell>
          <cell r="AC196">
            <v>18544.309673073716</v>
          </cell>
          <cell r="AD196" t="str">
            <v>N/A</v>
          </cell>
          <cell r="AE196">
            <v>294509</v>
          </cell>
          <cell r="AF196">
            <v>294509</v>
          </cell>
          <cell r="AG196">
            <v>294509</v>
          </cell>
          <cell r="AH196">
            <v>294509</v>
          </cell>
          <cell r="AI196">
            <v>291953</v>
          </cell>
          <cell r="AJ196">
            <v>0</v>
          </cell>
          <cell r="AK196">
            <v>1469989</v>
          </cell>
          <cell r="AL196">
            <v>6053909</v>
          </cell>
          <cell r="AM196">
            <v>762336.08681302425</v>
          </cell>
          <cell r="AN196">
            <v>-210359.18</v>
          </cell>
          <cell r="AO196">
            <v>1346903.1440769415</v>
          </cell>
          <cell r="AP196">
            <v>0</v>
          </cell>
          <cell r="AQ196">
            <v>123083.18</v>
          </cell>
          <cell r="AR196">
            <v>0</v>
          </cell>
          <cell r="AS196">
            <v>0</v>
          </cell>
          <cell r="AT196">
            <v>8075872.2308899658</v>
          </cell>
          <cell r="AU196">
            <v>1.8259693092330072E-4</v>
          </cell>
          <cell r="AV196">
            <v>0</v>
          </cell>
          <cell r="AW196">
            <v>0</v>
          </cell>
          <cell r="AY196">
            <v>0</v>
          </cell>
          <cell r="AZ196">
            <v>0</v>
          </cell>
          <cell r="BA196">
            <v>0</v>
          </cell>
          <cell r="BB196">
            <v>0</v>
          </cell>
          <cell r="BC196">
            <v>0</v>
          </cell>
          <cell r="BD196">
            <v>0</v>
          </cell>
          <cell r="BE196">
            <v>0</v>
          </cell>
          <cell r="BF196">
            <v>0</v>
          </cell>
          <cell r="BG196">
            <v>0</v>
          </cell>
          <cell r="BH196">
            <v>0</v>
          </cell>
          <cell r="BJ196">
            <v>0</v>
          </cell>
          <cell r="BL196">
            <v>0</v>
          </cell>
          <cell r="BM196">
            <v>0</v>
          </cell>
          <cell r="BN196">
            <v>0</v>
          </cell>
          <cell r="BO196">
            <v>0</v>
          </cell>
          <cell r="BQ196">
            <v>0</v>
          </cell>
          <cell r="BR196">
            <v>0</v>
          </cell>
          <cell r="BS196">
            <v>0</v>
          </cell>
          <cell r="BT196">
            <v>0</v>
          </cell>
          <cell r="CB196">
            <v>0</v>
          </cell>
          <cell r="CC196">
            <v>0</v>
          </cell>
          <cell r="CD196">
            <v>0</v>
          </cell>
          <cell r="CE196">
            <v>0</v>
          </cell>
          <cell r="CF196">
            <v>0</v>
          </cell>
          <cell r="CI196">
            <v>0</v>
          </cell>
          <cell r="CJ196">
            <v>0</v>
          </cell>
          <cell r="CK196">
            <v>0</v>
          </cell>
          <cell r="CV196">
            <v>1.8563772340785819E-4</v>
          </cell>
          <cell r="DG196">
            <v>8075872</v>
          </cell>
          <cell r="DR196">
            <v>3495280.6200000006</v>
          </cell>
          <cell r="EC196">
            <v>2.3105074750764931</v>
          </cell>
          <cell r="EN196">
            <v>2.4095909012463064E-2</v>
          </cell>
        </row>
        <row r="197">
          <cell r="B197">
            <v>35900</v>
          </cell>
          <cell r="C197" t="str">
            <v>Mcdowell County Schools</v>
          </cell>
          <cell r="D197">
            <v>2.225742813351026E-3</v>
          </cell>
          <cell r="E197">
            <v>3851054.0413233214</v>
          </cell>
          <cell r="F197">
            <v>3002755.1534927986</v>
          </cell>
          <cell r="G197">
            <v>-62690</v>
          </cell>
          <cell r="H197">
            <v>-1074580.9181810683</v>
          </cell>
          <cell r="I197">
            <v>-44468.185911455264</v>
          </cell>
          <cell r="J197">
            <v>3249750.8433087459</v>
          </cell>
          <cell r="K197">
            <v>0</v>
          </cell>
          <cell r="L197">
            <v>-170747.30417493652</v>
          </cell>
          <cell r="M197">
            <v>30641.827266903387</v>
          </cell>
          <cell r="N197">
            <v>1155.1160052729156</v>
          </cell>
          <cell r="O197">
            <v>-521.29122431494386</v>
          </cell>
          <cell r="P197">
            <v>0</v>
          </cell>
          <cell r="Q197">
            <v>0</v>
          </cell>
          <cell r="R197">
            <v>0</v>
          </cell>
          <cell r="S197">
            <v>8782349.2819052674</v>
          </cell>
          <cell r="T197">
            <v>0</v>
          </cell>
          <cell r="U197">
            <v>16248754.21654373</v>
          </cell>
          <cell r="V197">
            <v>122567.30906761355</v>
          </cell>
          <cell r="W197">
            <v>0</v>
          </cell>
          <cell r="X197">
            <v>16371321.525611345</v>
          </cell>
          <cell r="Y197">
            <v>313446.18000000017</v>
          </cell>
          <cell r="Z197">
            <v>0</v>
          </cell>
          <cell r="AA197">
            <v>0</v>
          </cell>
          <cell r="AB197">
            <v>222340.92955727631</v>
          </cell>
          <cell r="AC197">
            <v>535787.10955727648</v>
          </cell>
          <cell r="AD197" t="str">
            <v>N/A</v>
          </cell>
          <cell r="AE197">
            <v>3173235</v>
          </cell>
          <cell r="AF197">
            <v>3173234</v>
          </cell>
          <cell r="AG197">
            <v>3173234</v>
          </cell>
          <cell r="AH197">
            <v>3173234</v>
          </cell>
          <cell r="AI197">
            <v>3142593</v>
          </cell>
          <cell r="AJ197">
            <v>0</v>
          </cell>
          <cell r="AK197">
            <v>15835530</v>
          </cell>
          <cell r="AL197">
            <v>74108822</v>
          </cell>
          <cell r="AM197">
            <v>8782349.2819052674</v>
          </cell>
          <cell r="AN197">
            <v>-1899327.8199999998</v>
          </cell>
          <cell r="AO197">
            <v>16148980.596054068</v>
          </cell>
          <cell r="AP197">
            <v>0</v>
          </cell>
          <cell r="AQ197">
            <v>-313446.18000000017</v>
          </cell>
          <cell r="AR197">
            <v>0</v>
          </cell>
          <cell r="AS197">
            <v>0</v>
          </cell>
          <cell r="AT197">
            <v>96827377.877959326</v>
          </cell>
          <cell r="AU197">
            <v>2.2352572897208051E-3</v>
          </cell>
          <cell r="AV197">
            <v>0</v>
          </cell>
          <cell r="AW197">
            <v>0</v>
          </cell>
          <cell r="AY197">
            <v>0</v>
          </cell>
          <cell r="AZ197">
            <v>0</v>
          </cell>
          <cell r="BA197">
            <v>0</v>
          </cell>
          <cell r="BB197">
            <v>0</v>
          </cell>
          <cell r="BC197">
            <v>0</v>
          </cell>
          <cell r="BD197">
            <v>0</v>
          </cell>
          <cell r="BE197">
            <v>0</v>
          </cell>
          <cell r="BF197">
            <v>0</v>
          </cell>
          <cell r="BG197">
            <v>0</v>
          </cell>
          <cell r="BH197">
            <v>0</v>
          </cell>
          <cell r="BJ197">
            <v>0</v>
          </cell>
          <cell r="BL197">
            <v>0</v>
          </cell>
          <cell r="BM197">
            <v>0</v>
          </cell>
          <cell r="BN197">
            <v>0</v>
          </cell>
          <cell r="BO197">
            <v>0</v>
          </cell>
          <cell r="BQ197">
            <v>0</v>
          </cell>
          <cell r="BR197">
            <v>0</v>
          </cell>
          <cell r="BS197">
            <v>0</v>
          </cell>
          <cell r="BT197">
            <v>0</v>
          </cell>
          <cell r="CB197">
            <v>0</v>
          </cell>
          <cell r="CC197">
            <v>0</v>
          </cell>
          <cell r="CD197">
            <v>0</v>
          </cell>
          <cell r="CE197">
            <v>0</v>
          </cell>
          <cell r="CF197">
            <v>0</v>
          </cell>
          <cell r="CI197">
            <v>0</v>
          </cell>
          <cell r="CJ197">
            <v>0</v>
          </cell>
          <cell r="CK197">
            <v>0</v>
          </cell>
          <cell r="CV197">
            <v>2.225742813351026E-3</v>
          </cell>
          <cell r="DG197">
            <v>96827378</v>
          </cell>
          <cell r="DR197">
            <v>33198038.550000027</v>
          </cell>
          <cell r="EC197">
            <v>2.9166596048789732</v>
          </cell>
          <cell r="EN197">
            <v>2.4095909012463064E-2</v>
          </cell>
        </row>
        <row r="198">
          <cell r="B198">
            <v>35905</v>
          </cell>
          <cell r="C198" t="str">
            <v>Mcdowell Technical College</v>
          </cell>
          <cell r="D198">
            <v>2.9266541278908449E-4</v>
          </cell>
          <cell r="E198">
            <v>506379.40462675079</v>
          </cell>
          <cell r="F198">
            <v>394835.63475081656</v>
          </cell>
          <cell r="G198">
            <v>-132166</v>
          </cell>
          <cell r="H198">
            <v>-141297.84722128024</v>
          </cell>
          <cell r="I198">
            <v>-5847.1715185115136</v>
          </cell>
          <cell r="J198">
            <v>427313.37435464584</v>
          </cell>
          <cell r="K198">
            <v>0</v>
          </cell>
          <cell r="L198">
            <v>-22451.754065756031</v>
          </cell>
          <cell r="M198">
            <v>4029.1281507850367</v>
          </cell>
          <cell r="N198">
            <v>151.88749592927908</v>
          </cell>
          <cell r="O198">
            <v>-68.545166329331479</v>
          </cell>
          <cell r="P198">
            <v>0</v>
          </cell>
          <cell r="Q198">
            <v>0</v>
          </cell>
          <cell r="R198">
            <v>0</v>
          </cell>
          <cell r="S198">
            <v>1030878.1114070503</v>
          </cell>
          <cell r="T198">
            <v>57614.160000000033</v>
          </cell>
          <cell r="U198">
            <v>2136566.871773229</v>
          </cell>
          <cell r="V198">
            <v>16116.512603140147</v>
          </cell>
          <cell r="W198">
            <v>0</v>
          </cell>
          <cell r="X198">
            <v>2210297.5443763691</v>
          </cell>
          <cell r="Y198">
            <v>718445</v>
          </cell>
          <cell r="Z198">
            <v>0</v>
          </cell>
          <cell r="AA198">
            <v>0</v>
          </cell>
          <cell r="AB198">
            <v>29235.857592557564</v>
          </cell>
          <cell r="AC198">
            <v>747680.85759255756</v>
          </cell>
          <cell r="AD198" t="str">
            <v>N/A</v>
          </cell>
          <cell r="AE198">
            <v>293329</v>
          </cell>
          <cell r="AF198">
            <v>293329</v>
          </cell>
          <cell r="AG198">
            <v>293329</v>
          </cell>
          <cell r="AH198">
            <v>293329</v>
          </cell>
          <cell r="AI198">
            <v>289300</v>
          </cell>
          <cell r="AJ198">
            <v>0</v>
          </cell>
          <cell r="AK198">
            <v>1462616</v>
          </cell>
          <cell r="AL198">
            <v>10565307</v>
          </cell>
          <cell r="AM198">
            <v>1030878.1114070503</v>
          </cell>
          <cell r="AN198">
            <v>-326862.16000000003</v>
          </cell>
          <cell r="AO198">
            <v>2123447.5267838119</v>
          </cell>
          <cell r="AP198">
            <v>0</v>
          </cell>
          <cell r="AQ198">
            <v>-660830.84</v>
          </cell>
          <cell r="AR198">
            <v>0</v>
          </cell>
          <cell r="AS198">
            <v>0</v>
          </cell>
          <cell r="AT198">
            <v>12731939.638190862</v>
          </cell>
          <cell r="AU198">
            <v>3.1866893214690196E-4</v>
          </cell>
          <cell r="AV198">
            <v>0</v>
          </cell>
          <cell r="AW198">
            <v>0</v>
          </cell>
          <cell r="AY198">
            <v>0</v>
          </cell>
          <cell r="AZ198">
            <v>0</v>
          </cell>
          <cell r="BA198">
            <v>0</v>
          </cell>
          <cell r="BB198">
            <v>0</v>
          </cell>
          <cell r="BC198">
            <v>0</v>
          </cell>
          <cell r="BD198">
            <v>0</v>
          </cell>
          <cell r="BE198">
            <v>0</v>
          </cell>
          <cell r="BF198">
            <v>0</v>
          </cell>
          <cell r="BG198">
            <v>0</v>
          </cell>
          <cell r="BH198">
            <v>0</v>
          </cell>
          <cell r="BJ198">
            <v>0</v>
          </cell>
          <cell r="BL198">
            <v>0</v>
          </cell>
          <cell r="BM198">
            <v>0</v>
          </cell>
          <cell r="BN198">
            <v>0</v>
          </cell>
          <cell r="BO198">
            <v>0</v>
          </cell>
          <cell r="BQ198">
            <v>0</v>
          </cell>
          <cell r="BR198">
            <v>0</v>
          </cell>
          <cell r="BS198">
            <v>0</v>
          </cell>
          <cell r="BT198">
            <v>0</v>
          </cell>
          <cell r="CB198">
            <v>0</v>
          </cell>
          <cell r="CC198">
            <v>0</v>
          </cell>
          <cell r="CD198">
            <v>0</v>
          </cell>
          <cell r="CE198">
            <v>0</v>
          </cell>
          <cell r="CF198">
            <v>0</v>
          </cell>
          <cell r="CI198">
            <v>0</v>
          </cell>
          <cell r="CJ198">
            <v>0</v>
          </cell>
          <cell r="CK198">
            <v>0</v>
          </cell>
          <cell r="CV198">
            <v>2.9266541278908449E-4</v>
          </cell>
          <cell r="DG198">
            <v>12731940</v>
          </cell>
          <cell r="DR198">
            <v>5626005.3199999994</v>
          </cell>
          <cell r="EC198">
            <v>2.2630515393824764</v>
          </cell>
          <cell r="EN198">
            <v>2.4095909012463064E-2</v>
          </cell>
        </row>
        <row r="199">
          <cell r="B199">
            <v>36000</v>
          </cell>
          <cell r="C199" t="str">
            <v>Charlotte-Mecklenburg County Schools</v>
          </cell>
          <cell r="D199">
            <v>5.223530484919834E-2</v>
          </cell>
          <cell r="E199">
            <v>90379257.042909518</v>
          </cell>
          <cell r="F199">
            <v>70470779.413210034</v>
          </cell>
          <cell r="G199">
            <v>10876567</v>
          </cell>
          <cell r="H199">
            <v>-25219024.18806868</v>
          </cell>
          <cell r="I199">
            <v>-1043610.8041065739</v>
          </cell>
          <cell r="J199">
            <v>76267448.766282901</v>
          </cell>
          <cell r="K199">
            <v>0</v>
          </cell>
          <cell r="L199">
            <v>-4007218.3687423943</v>
          </cell>
          <cell r="M199">
            <v>719124.05100092094</v>
          </cell>
          <cell r="N199">
            <v>27109.078510636955</v>
          </cell>
          <cell r="O199">
            <v>-12234.030748730744</v>
          </cell>
          <cell r="P199">
            <v>0</v>
          </cell>
          <cell r="Q199">
            <v>0</v>
          </cell>
          <cell r="R199">
            <v>0</v>
          </cell>
          <cell r="S199">
            <v>218458197.96024761</v>
          </cell>
          <cell r="T199">
            <v>58077887</v>
          </cell>
          <cell r="U199">
            <v>381337243.83141446</v>
          </cell>
          <cell r="V199">
            <v>2876496.2040036838</v>
          </cell>
          <cell r="W199">
            <v>0</v>
          </cell>
          <cell r="X199">
            <v>442291627.03541815</v>
          </cell>
          <cell r="Y199">
            <v>3695054.8200000003</v>
          </cell>
          <cell r="Z199">
            <v>0</v>
          </cell>
          <cell r="AA199">
            <v>0</v>
          </cell>
          <cell r="AB199">
            <v>5218054.0205328697</v>
          </cell>
          <cell r="AC199">
            <v>8913108.8405328691</v>
          </cell>
          <cell r="AD199" t="str">
            <v>N/A</v>
          </cell>
          <cell r="AE199">
            <v>86819528</v>
          </cell>
          <cell r="AF199">
            <v>86819529</v>
          </cell>
          <cell r="AG199">
            <v>86819529</v>
          </cell>
          <cell r="AH199">
            <v>86819529</v>
          </cell>
          <cell r="AI199">
            <v>86100405</v>
          </cell>
          <cell r="AJ199">
            <v>0</v>
          </cell>
          <cell r="AK199">
            <v>433378520</v>
          </cell>
          <cell r="AL199">
            <v>1662141589</v>
          </cell>
          <cell r="AM199">
            <v>218458197.96024761</v>
          </cell>
          <cell r="AN199">
            <v>-41564996.18</v>
          </cell>
          <cell r="AO199">
            <v>378995686.01488531</v>
          </cell>
          <cell r="AP199">
            <v>0</v>
          </cell>
          <cell r="AQ199">
            <v>54382832.18</v>
          </cell>
          <cell r="AR199">
            <v>0</v>
          </cell>
          <cell r="AS199">
            <v>0</v>
          </cell>
          <cell r="AT199">
            <v>2272413308.9751325</v>
          </cell>
          <cell r="AU199">
            <v>5.0133222789853771E-2</v>
          </cell>
          <cell r="AV199">
            <v>0</v>
          </cell>
          <cell r="AW199">
            <v>0</v>
          </cell>
          <cell r="AY199">
            <v>0</v>
          </cell>
          <cell r="AZ199">
            <v>0</v>
          </cell>
          <cell r="BA199">
            <v>0</v>
          </cell>
          <cell r="BB199">
            <v>0</v>
          </cell>
          <cell r="BC199">
            <v>0</v>
          </cell>
          <cell r="BD199">
            <v>0</v>
          </cell>
          <cell r="BE199">
            <v>0</v>
          </cell>
          <cell r="BF199">
            <v>0</v>
          </cell>
          <cell r="BG199">
            <v>0</v>
          </cell>
          <cell r="BH199">
            <v>0</v>
          </cell>
          <cell r="BJ199">
            <v>0</v>
          </cell>
          <cell r="BL199">
            <v>0</v>
          </cell>
          <cell r="BM199">
            <v>0</v>
          </cell>
          <cell r="BN199">
            <v>0</v>
          </cell>
          <cell r="BO199">
            <v>0</v>
          </cell>
          <cell r="BQ199">
            <v>0</v>
          </cell>
          <cell r="BR199">
            <v>0</v>
          </cell>
          <cell r="BS199">
            <v>0</v>
          </cell>
          <cell r="BT199">
            <v>0</v>
          </cell>
          <cell r="CB199">
            <v>0</v>
          </cell>
          <cell r="CC199">
            <v>0</v>
          </cell>
          <cell r="CD199">
            <v>0</v>
          </cell>
          <cell r="CE199">
            <v>0</v>
          </cell>
          <cell r="CF199">
            <v>0</v>
          </cell>
          <cell r="CI199">
            <v>0</v>
          </cell>
          <cell r="CJ199">
            <v>0</v>
          </cell>
          <cell r="CK199">
            <v>0</v>
          </cell>
          <cell r="CV199">
            <v>5.223530484919834E-2</v>
          </cell>
          <cell r="DG199">
            <v>2272413309</v>
          </cell>
          <cell r="DR199">
            <v>714265233.25000679</v>
          </cell>
          <cell r="EC199">
            <v>3.1814698563168213</v>
          </cell>
          <cell r="EN199">
            <v>2.4095909012463064E-2</v>
          </cell>
        </row>
        <row r="200">
          <cell r="B200">
            <v>36001</v>
          </cell>
          <cell r="C200" t="str">
            <v>Community Charter School</v>
          </cell>
          <cell r="D200">
            <v>2.6673578625407405E-5</v>
          </cell>
          <cell r="E200">
            <v>46151.51047360932</v>
          </cell>
          <cell r="F200">
            <v>35985.391123851121</v>
          </cell>
          <cell r="G200">
            <v>-10042</v>
          </cell>
          <cell r="H200">
            <v>-12877.911337523759</v>
          </cell>
          <cell r="I200">
            <v>-532.91226916403377</v>
          </cell>
          <cell r="J200">
            <v>38945.418182199021</v>
          </cell>
          <cell r="K200">
            <v>0</v>
          </cell>
          <cell r="L200">
            <v>-2046.2569240555979</v>
          </cell>
          <cell r="M200">
            <v>367.2154679899208</v>
          </cell>
          <cell r="N200">
            <v>13.843053835013935</v>
          </cell>
          <cell r="O200">
            <v>-6.2472188498566679</v>
          </cell>
          <cell r="P200">
            <v>0</v>
          </cell>
          <cell r="Q200">
            <v>0</v>
          </cell>
          <cell r="R200">
            <v>0</v>
          </cell>
          <cell r="S200">
            <v>95958.050551891152</v>
          </cell>
          <cell r="T200">
            <v>0</v>
          </cell>
          <cell r="U200">
            <v>194727.09091099512</v>
          </cell>
          <cell r="V200">
            <v>1468.8618719596832</v>
          </cell>
          <cell r="W200">
            <v>0</v>
          </cell>
          <cell r="X200">
            <v>196195.95278295479</v>
          </cell>
          <cell r="Y200">
            <v>50209.94</v>
          </cell>
          <cell r="Z200">
            <v>0</v>
          </cell>
          <cell r="AA200">
            <v>0</v>
          </cell>
          <cell r="AB200">
            <v>2664.5613458201688</v>
          </cell>
          <cell r="AC200">
            <v>52874.501345820172</v>
          </cell>
          <cell r="AD200" t="str">
            <v>N/A</v>
          </cell>
          <cell r="AE200">
            <v>28738</v>
          </cell>
          <cell r="AF200">
            <v>28738</v>
          </cell>
          <cell r="AG200">
            <v>28738</v>
          </cell>
          <cell r="AH200">
            <v>28738</v>
          </cell>
          <cell r="AI200">
            <v>28371</v>
          </cell>
          <cell r="AJ200">
            <v>0</v>
          </cell>
          <cell r="AK200">
            <v>143323</v>
          </cell>
          <cell r="AL200">
            <v>941855</v>
          </cell>
          <cell r="AM200">
            <v>95958.050551891152</v>
          </cell>
          <cell r="AN200">
            <v>-20743.060000000001</v>
          </cell>
          <cell r="AO200">
            <v>193531.39143713465</v>
          </cell>
          <cell r="AP200">
            <v>0</v>
          </cell>
          <cell r="AQ200">
            <v>-50209.94</v>
          </cell>
          <cell r="AR200">
            <v>0</v>
          </cell>
          <cell r="AS200">
            <v>0</v>
          </cell>
          <cell r="AT200">
            <v>1160391.4419890258</v>
          </cell>
          <cell r="AU200">
            <v>2.8408073839590356E-5</v>
          </cell>
          <cell r="AV200">
            <v>0</v>
          </cell>
          <cell r="AW200">
            <v>0</v>
          </cell>
          <cell r="AY200">
            <v>0</v>
          </cell>
          <cell r="AZ200">
            <v>0</v>
          </cell>
          <cell r="BA200">
            <v>0</v>
          </cell>
          <cell r="BB200">
            <v>0</v>
          </cell>
          <cell r="BC200">
            <v>0</v>
          </cell>
          <cell r="BD200">
            <v>0</v>
          </cell>
          <cell r="BE200">
            <v>0</v>
          </cell>
          <cell r="BF200">
            <v>0</v>
          </cell>
          <cell r="BG200">
            <v>0</v>
          </cell>
          <cell r="BH200">
            <v>0</v>
          </cell>
          <cell r="BJ200">
            <v>0</v>
          </cell>
          <cell r="BL200">
            <v>0</v>
          </cell>
          <cell r="BM200">
            <v>0</v>
          </cell>
          <cell r="BN200">
            <v>0</v>
          </cell>
          <cell r="BO200">
            <v>0</v>
          </cell>
          <cell r="BQ200">
            <v>0</v>
          </cell>
          <cell r="BR200">
            <v>0</v>
          </cell>
          <cell r="BS200">
            <v>0</v>
          </cell>
          <cell r="BT200">
            <v>0</v>
          </cell>
          <cell r="CB200">
            <v>0</v>
          </cell>
          <cell r="CC200">
            <v>0</v>
          </cell>
          <cell r="CD200">
            <v>0</v>
          </cell>
          <cell r="CE200">
            <v>0</v>
          </cell>
          <cell r="CF200">
            <v>0</v>
          </cell>
          <cell r="CI200">
            <v>0</v>
          </cell>
          <cell r="CJ200">
            <v>0</v>
          </cell>
          <cell r="CK200">
            <v>0</v>
          </cell>
          <cell r="CV200">
            <v>2.6673578625407405E-5</v>
          </cell>
          <cell r="DG200">
            <v>1160391</v>
          </cell>
          <cell r="DR200">
            <v>353785.51</v>
          </cell>
          <cell r="EC200">
            <v>3.2799279993123518</v>
          </cell>
          <cell r="EN200">
            <v>2.4095909012463064E-2</v>
          </cell>
        </row>
        <row r="201">
          <cell r="B201">
            <v>36002</v>
          </cell>
          <cell r="C201" t="str">
            <v>Kennedy Charter</v>
          </cell>
          <cell r="D201">
            <v>1.4676337160561461E-4</v>
          </cell>
          <cell r="E201">
            <v>253934.85354630719</v>
          </cell>
          <cell r="F201">
            <v>197998.82888052042</v>
          </cell>
          <cell r="G201">
            <v>-293915</v>
          </cell>
          <cell r="H201">
            <v>-70856.8472823091</v>
          </cell>
          <cell r="I201">
            <v>-2932.1900330993858</v>
          </cell>
          <cell r="J201">
            <v>214285.49057027153</v>
          </cell>
          <cell r="K201">
            <v>0</v>
          </cell>
          <cell r="L201">
            <v>-11258.915407011558</v>
          </cell>
          <cell r="M201">
            <v>2020.4930483755541</v>
          </cell>
          <cell r="N201">
            <v>76.167254595881872</v>
          </cell>
          <cell r="O201">
            <v>-34.373449263750999</v>
          </cell>
          <cell r="P201">
            <v>0</v>
          </cell>
          <cell r="Q201">
            <v>0</v>
          </cell>
          <cell r="R201">
            <v>0</v>
          </cell>
          <cell r="S201">
            <v>289318.50712838676</v>
          </cell>
          <cell r="T201">
            <v>0</v>
          </cell>
          <cell r="U201">
            <v>1071427.4528513576</v>
          </cell>
          <cell r="V201">
            <v>8081.9721935022162</v>
          </cell>
          <cell r="W201">
            <v>0</v>
          </cell>
          <cell r="X201">
            <v>1079509.4250448598</v>
          </cell>
          <cell r="Y201">
            <v>1469574.41</v>
          </cell>
          <cell r="Z201">
            <v>0</v>
          </cell>
          <cell r="AA201">
            <v>0</v>
          </cell>
          <cell r="AB201">
            <v>14660.950165496928</v>
          </cell>
          <cell r="AC201">
            <v>1484235.3601654968</v>
          </cell>
          <cell r="AD201" t="str">
            <v>N/A</v>
          </cell>
          <cell r="AE201">
            <v>-80541</v>
          </cell>
          <cell r="AF201">
            <v>-80541</v>
          </cell>
          <cell r="AG201">
            <v>-80541</v>
          </cell>
          <cell r="AH201">
            <v>-80541</v>
          </cell>
          <cell r="AI201">
            <v>-82562</v>
          </cell>
          <cell r="AJ201">
            <v>0</v>
          </cell>
          <cell r="AK201">
            <v>-404726</v>
          </cell>
          <cell r="AL201">
            <v>6600441</v>
          </cell>
          <cell r="AM201">
            <v>289318.50712838676</v>
          </cell>
          <cell r="AN201">
            <v>-100328.58999999998</v>
          </cell>
          <cell r="AO201">
            <v>1064848.4748793631</v>
          </cell>
          <cell r="AP201">
            <v>0</v>
          </cell>
          <cell r="AQ201">
            <v>-1469574.41</v>
          </cell>
          <cell r="AR201">
            <v>0</v>
          </cell>
          <cell r="AS201">
            <v>0</v>
          </cell>
          <cell r="AT201">
            <v>6384704.9820077494</v>
          </cell>
          <cell r="AU201">
            <v>1.9908134100986438E-4</v>
          </cell>
          <cell r="AV201">
            <v>0</v>
          </cell>
          <cell r="AW201">
            <v>0</v>
          </cell>
          <cell r="AY201">
            <v>0</v>
          </cell>
          <cell r="AZ201">
            <v>0</v>
          </cell>
          <cell r="BA201">
            <v>0</v>
          </cell>
          <cell r="BB201">
            <v>0</v>
          </cell>
          <cell r="BC201">
            <v>0</v>
          </cell>
          <cell r="BD201">
            <v>0</v>
          </cell>
          <cell r="BE201">
            <v>0</v>
          </cell>
          <cell r="BF201">
            <v>0</v>
          </cell>
          <cell r="BG201">
            <v>0</v>
          </cell>
          <cell r="BH201">
            <v>0</v>
          </cell>
          <cell r="BJ201">
            <v>0</v>
          </cell>
          <cell r="BL201">
            <v>0</v>
          </cell>
          <cell r="BM201">
            <v>0</v>
          </cell>
          <cell r="BN201">
            <v>0</v>
          </cell>
          <cell r="BO201">
            <v>0</v>
          </cell>
          <cell r="BQ201">
            <v>0</v>
          </cell>
          <cell r="BR201">
            <v>0</v>
          </cell>
          <cell r="BS201">
            <v>0</v>
          </cell>
          <cell r="BT201">
            <v>0</v>
          </cell>
          <cell r="CB201">
            <v>0</v>
          </cell>
          <cell r="CC201">
            <v>0</v>
          </cell>
          <cell r="CD201">
            <v>0</v>
          </cell>
          <cell r="CE201">
            <v>0</v>
          </cell>
          <cell r="CF201">
            <v>0</v>
          </cell>
          <cell r="CI201">
            <v>0</v>
          </cell>
          <cell r="CJ201">
            <v>0</v>
          </cell>
          <cell r="CK201">
            <v>0</v>
          </cell>
          <cell r="CV201">
            <v>1.4676337160561461E-4</v>
          </cell>
          <cell r="DG201">
            <v>6384706</v>
          </cell>
          <cell r="DR201">
            <v>1857050.5799999996</v>
          </cell>
          <cell r="EC201">
            <v>3.438089446115141</v>
          </cell>
          <cell r="EN201">
            <v>2.4095909012463064E-2</v>
          </cell>
        </row>
        <row r="202">
          <cell r="B202">
            <v>36003</v>
          </cell>
          <cell r="C202" t="str">
            <v>Community School Of Davidson</v>
          </cell>
          <cell r="D202">
            <v>3.876324350915837E-4</v>
          </cell>
          <cell r="E202">
            <v>670694.49657569767</v>
          </cell>
          <cell r="F202">
            <v>522955.8802347774</v>
          </cell>
          <cell r="G202">
            <v>19404</v>
          </cell>
          <cell r="H202">
            <v>-187147.5965322071</v>
          </cell>
          <cell r="I202">
            <v>-7744.5206542127698</v>
          </cell>
          <cell r="J202">
            <v>565972.32406025787</v>
          </cell>
          <cell r="K202">
            <v>0</v>
          </cell>
          <cell r="L202">
            <v>-29737.125469139039</v>
          </cell>
          <cell r="M202">
            <v>5336.5402542814736</v>
          </cell>
          <cell r="N202">
            <v>201.1734811638301</v>
          </cell>
          <cell r="O202">
            <v>-90.787392622799814</v>
          </cell>
          <cell r="P202">
            <v>0</v>
          </cell>
          <cell r="Q202">
            <v>0</v>
          </cell>
          <cell r="R202">
            <v>0</v>
          </cell>
          <cell r="S202">
            <v>1559844.3845579964</v>
          </cell>
          <cell r="T202">
            <v>148457</v>
          </cell>
          <cell r="U202">
            <v>2829861.620301289</v>
          </cell>
          <cell r="V202">
            <v>21346.161017125894</v>
          </cell>
          <cell r="W202">
            <v>0</v>
          </cell>
          <cell r="X202">
            <v>2999664.781318415</v>
          </cell>
          <cell r="Y202">
            <v>51432.159999999974</v>
          </cell>
          <cell r="Z202">
            <v>0</v>
          </cell>
          <cell r="AA202">
            <v>0</v>
          </cell>
          <cell r="AB202">
            <v>38722.603271063846</v>
          </cell>
          <cell r="AC202">
            <v>90154.763271063828</v>
          </cell>
          <cell r="AD202" t="str">
            <v>N/A</v>
          </cell>
          <cell r="AE202">
            <v>582969</v>
          </cell>
          <cell r="AF202">
            <v>582969</v>
          </cell>
          <cell r="AG202">
            <v>582969</v>
          </cell>
          <cell r="AH202">
            <v>582969</v>
          </cell>
          <cell r="AI202">
            <v>577633</v>
          </cell>
          <cell r="AJ202">
            <v>0</v>
          </cell>
          <cell r="AK202">
            <v>2909509</v>
          </cell>
          <cell r="AL202">
            <v>12673609</v>
          </cell>
          <cell r="AM202">
            <v>1559844.3845579964</v>
          </cell>
          <cell r="AN202">
            <v>-279634.84000000003</v>
          </cell>
          <cell r="AO202">
            <v>2812485.1780473515</v>
          </cell>
          <cell r="AP202">
            <v>0</v>
          </cell>
          <cell r="AQ202">
            <v>97024.840000000026</v>
          </cell>
          <cell r="AR202">
            <v>0</v>
          </cell>
          <cell r="AS202">
            <v>0</v>
          </cell>
          <cell r="AT202">
            <v>16863328.562605347</v>
          </cell>
          <cell r="AU202">
            <v>3.8225918370144178E-4</v>
          </cell>
          <cell r="AV202">
            <v>0</v>
          </cell>
          <cell r="AW202">
            <v>0</v>
          </cell>
          <cell r="AY202">
            <v>0</v>
          </cell>
          <cell r="AZ202">
            <v>0</v>
          </cell>
          <cell r="BA202">
            <v>0</v>
          </cell>
          <cell r="BB202">
            <v>0</v>
          </cell>
          <cell r="BC202">
            <v>0</v>
          </cell>
          <cell r="BD202">
            <v>0</v>
          </cell>
          <cell r="BE202">
            <v>0</v>
          </cell>
          <cell r="BF202">
            <v>0</v>
          </cell>
          <cell r="BG202">
            <v>0</v>
          </cell>
          <cell r="BH202">
            <v>0</v>
          </cell>
          <cell r="BJ202">
            <v>0</v>
          </cell>
          <cell r="BL202">
            <v>0</v>
          </cell>
          <cell r="BM202">
            <v>0</v>
          </cell>
          <cell r="BN202">
            <v>0</v>
          </cell>
          <cell r="BO202">
            <v>0</v>
          </cell>
          <cell r="BQ202">
            <v>0</v>
          </cell>
          <cell r="BR202">
            <v>0</v>
          </cell>
          <cell r="BS202">
            <v>0</v>
          </cell>
          <cell r="BT202">
            <v>0</v>
          </cell>
          <cell r="CB202">
            <v>0</v>
          </cell>
          <cell r="CC202">
            <v>0</v>
          </cell>
          <cell r="CD202">
            <v>0</v>
          </cell>
          <cell r="CE202">
            <v>0</v>
          </cell>
          <cell r="CF202">
            <v>0</v>
          </cell>
          <cell r="CI202">
            <v>0</v>
          </cell>
          <cell r="CJ202">
            <v>0</v>
          </cell>
          <cell r="CK202">
            <v>0</v>
          </cell>
          <cell r="CV202">
            <v>3.876324350915837E-4</v>
          </cell>
          <cell r="DG202">
            <v>16863328</v>
          </cell>
          <cell r="DR202">
            <v>4819997.4300000006</v>
          </cell>
          <cell r="EC202">
            <v>3.4986176330803556</v>
          </cell>
          <cell r="EN202">
            <v>2.4095909012463064E-2</v>
          </cell>
        </row>
        <row r="203">
          <cell r="B203">
            <v>36004</v>
          </cell>
          <cell r="C203" t="str">
            <v>Corvian Community School</v>
          </cell>
          <cell r="D203">
            <v>1.9730645184590787E-4</v>
          </cell>
          <cell r="E203">
            <v>341386.1674414911</v>
          </cell>
          <cell r="F203">
            <v>266186.62387397769</v>
          </cell>
          <cell r="G203">
            <v>221317</v>
          </cell>
          <cell r="H203">
            <v>-95258.871292685188</v>
          </cell>
          <cell r="I203">
            <v>-3941.9918283387419</v>
          </cell>
          <cell r="J203">
            <v>288082.16494300379</v>
          </cell>
          <cell r="K203">
            <v>0</v>
          </cell>
          <cell r="L203">
            <v>-15136.315187417593</v>
          </cell>
          <cell r="M203">
            <v>2716.3202234518012</v>
          </cell>
          <cell r="N203">
            <v>102.39810237898926</v>
          </cell>
          <cell r="O203">
            <v>-46.211144086830082</v>
          </cell>
          <cell r="P203">
            <v>0</v>
          </cell>
          <cell r="Q203">
            <v>0</v>
          </cell>
          <cell r="R203">
            <v>0</v>
          </cell>
          <cell r="S203">
            <v>1005407.2851317751</v>
          </cell>
          <cell r="T203">
            <v>1142128</v>
          </cell>
          <cell r="U203">
            <v>1440410.824715019</v>
          </cell>
          <cell r="V203">
            <v>10865.280893807205</v>
          </cell>
          <cell r="W203">
            <v>0</v>
          </cell>
          <cell r="X203">
            <v>2593404.1056088265</v>
          </cell>
          <cell r="Y203">
            <v>35545.830000000016</v>
          </cell>
          <cell r="Z203">
            <v>0</v>
          </cell>
          <cell r="AA203">
            <v>0</v>
          </cell>
          <cell r="AB203">
            <v>19709.959141693711</v>
          </cell>
          <cell r="AC203">
            <v>55255.789141693727</v>
          </cell>
          <cell r="AD203" t="str">
            <v>N/A</v>
          </cell>
          <cell r="AE203">
            <v>508173</v>
          </cell>
          <cell r="AF203">
            <v>508173</v>
          </cell>
          <cell r="AG203">
            <v>508173</v>
          </cell>
          <cell r="AH203">
            <v>508173</v>
          </cell>
          <cell r="AI203">
            <v>505457</v>
          </cell>
          <cell r="AJ203">
            <v>0</v>
          </cell>
          <cell r="AK203">
            <v>2538149</v>
          </cell>
          <cell r="AL203">
            <v>5171041</v>
          </cell>
          <cell r="AM203">
            <v>1005407.2851317751</v>
          </cell>
          <cell r="AN203">
            <v>-131096.16999999998</v>
          </cell>
          <cell r="AO203">
            <v>1431566.1464671325</v>
          </cell>
          <cell r="AP203">
            <v>0</v>
          </cell>
          <cell r="AQ203">
            <v>1106582.17</v>
          </cell>
          <cell r="AR203">
            <v>0</v>
          </cell>
          <cell r="AS203">
            <v>0</v>
          </cell>
          <cell r="AT203">
            <v>8583500.4315989073</v>
          </cell>
          <cell r="AU203">
            <v>1.5596802992803741E-4</v>
          </cell>
          <cell r="AV203">
            <v>0</v>
          </cell>
          <cell r="AW203">
            <v>0</v>
          </cell>
          <cell r="AY203">
            <v>0</v>
          </cell>
          <cell r="AZ203">
            <v>0</v>
          </cell>
          <cell r="BA203">
            <v>0</v>
          </cell>
          <cell r="BB203">
            <v>0</v>
          </cell>
          <cell r="BC203">
            <v>0</v>
          </cell>
          <cell r="BD203">
            <v>0</v>
          </cell>
          <cell r="BE203">
            <v>0</v>
          </cell>
          <cell r="BF203">
            <v>0</v>
          </cell>
          <cell r="BG203">
            <v>0</v>
          </cell>
          <cell r="BH203">
            <v>0</v>
          </cell>
          <cell r="BJ203">
            <v>0</v>
          </cell>
          <cell r="BL203">
            <v>0</v>
          </cell>
          <cell r="BM203">
            <v>0</v>
          </cell>
          <cell r="BN203">
            <v>0</v>
          </cell>
          <cell r="BO203">
            <v>0</v>
          </cell>
          <cell r="BQ203">
            <v>0</v>
          </cell>
          <cell r="BR203">
            <v>0</v>
          </cell>
          <cell r="BS203">
            <v>0</v>
          </cell>
          <cell r="BT203">
            <v>0</v>
          </cell>
          <cell r="CB203">
            <v>0</v>
          </cell>
          <cell r="CC203">
            <v>0</v>
          </cell>
          <cell r="CD203">
            <v>0</v>
          </cell>
          <cell r="CE203">
            <v>0</v>
          </cell>
          <cell r="CF203">
            <v>0</v>
          </cell>
          <cell r="CI203">
            <v>0</v>
          </cell>
          <cell r="CJ203">
            <v>0</v>
          </cell>
          <cell r="CK203">
            <v>0</v>
          </cell>
          <cell r="CV203">
            <v>1.9730645184590787E-4</v>
          </cell>
          <cell r="DG203">
            <v>8583501</v>
          </cell>
          <cell r="DR203">
            <v>2255330.2499999995</v>
          </cell>
          <cell r="EC203">
            <v>3.805873219675922</v>
          </cell>
          <cell r="EN203">
            <v>2.4095909012463064E-2</v>
          </cell>
        </row>
        <row r="204">
          <cell r="B204">
            <v>36005</v>
          </cell>
          <cell r="C204" t="str">
            <v>Central Piedmont Community College</v>
          </cell>
          <cell r="D204">
            <v>4.444733449763769E-3</v>
          </cell>
          <cell r="E204">
            <v>7690425.242145068</v>
          </cell>
          <cell r="F204">
            <v>5996400.9283201443</v>
          </cell>
          <cell r="G204">
            <v>1388775</v>
          </cell>
          <cell r="H204">
            <v>-2145901.9087323411</v>
          </cell>
          <cell r="I204">
            <v>-88801.469866764673</v>
          </cell>
          <cell r="J204">
            <v>6489643.0036790445</v>
          </cell>
          <cell r="K204">
            <v>0</v>
          </cell>
          <cell r="L204">
            <v>-340976.6167820206</v>
          </cell>
          <cell r="M204">
            <v>61190.69723515692</v>
          </cell>
          <cell r="N204">
            <v>2306.7277657584009</v>
          </cell>
          <cell r="O204">
            <v>-1041.0010212691723</v>
          </cell>
          <cell r="P204">
            <v>0</v>
          </cell>
          <cell r="Q204">
            <v>0</v>
          </cell>
          <cell r="R204">
            <v>0</v>
          </cell>
          <cell r="S204">
            <v>19052020.602742776</v>
          </cell>
          <cell r="T204">
            <v>6943875.2200000007</v>
          </cell>
          <cell r="U204">
            <v>32448215.018395223</v>
          </cell>
          <cell r="V204">
            <v>244762.78894062768</v>
          </cell>
          <cell r="W204">
            <v>0</v>
          </cell>
          <cell r="X204">
            <v>39636853.027335852</v>
          </cell>
          <cell r="Y204">
            <v>0</v>
          </cell>
          <cell r="Z204">
            <v>0</v>
          </cell>
          <cell r="AA204">
            <v>0</v>
          </cell>
          <cell r="AB204">
            <v>444007.34933382337</v>
          </cell>
          <cell r="AC204">
            <v>444007.34933382337</v>
          </cell>
          <cell r="AD204" t="str">
            <v>N/A</v>
          </cell>
          <cell r="AE204">
            <v>7850807</v>
          </cell>
          <cell r="AF204">
            <v>7850807</v>
          </cell>
          <cell r="AG204">
            <v>7850807</v>
          </cell>
          <cell r="AH204">
            <v>7850807</v>
          </cell>
          <cell r="AI204">
            <v>7789617</v>
          </cell>
          <cell r="AJ204">
            <v>0</v>
          </cell>
          <cell r="AK204">
            <v>39192845</v>
          </cell>
          <cell r="AL204">
            <v>139117085</v>
          </cell>
          <cell r="AM204">
            <v>19052020.602742776</v>
          </cell>
          <cell r="AN204">
            <v>-4000939.22</v>
          </cell>
          <cell r="AO204">
            <v>32248970.458002031</v>
          </cell>
          <cell r="AP204">
            <v>0</v>
          </cell>
          <cell r="AQ204">
            <v>6943875.2200000007</v>
          </cell>
          <cell r="AR204">
            <v>0</v>
          </cell>
          <cell r="AS204">
            <v>0</v>
          </cell>
          <cell r="AT204">
            <v>193361012.06074482</v>
          </cell>
          <cell r="AU204">
            <v>4.1960250917593847E-3</v>
          </cell>
          <cell r="AV204">
            <v>0</v>
          </cell>
          <cell r="AW204">
            <v>0</v>
          </cell>
          <cell r="AY204">
            <v>0</v>
          </cell>
          <cell r="AZ204">
            <v>0</v>
          </cell>
          <cell r="BA204">
            <v>0</v>
          </cell>
          <cell r="BB204">
            <v>0</v>
          </cell>
          <cell r="BC204">
            <v>0</v>
          </cell>
          <cell r="BD204">
            <v>0</v>
          </cell>
          <cell r="BE204">
            <v>0</v>
          </cell>
          <cell r="BF204">
            <v>0</v>
          </cell>
          <cell r="BG204">
            <v>0</v>
          </cell>
          <cell r="BH204">
            <v>0</v>
          </cell>
          <cell r="BJ204">
            <v>0</v>
          </cell>
          <cell r="BL204">
            <v>0</v>
          </cell>
          <cell r="BM204">
            <v>0</v>
          </cell>
          <cell r="BN204">
            <v>0</v>
          </cell>
          <cell r="BO204">
            <v>0</v>
          </cell>
          <cell r="BQ204">
            <v>0</v>
          </cell>
          <cell r="BR204">
            <v>0</v>
          </cell>
          <cell r="BS204">
            <v>0</v>
          </cell>
          <cell r="BT204">
            <v>0</v>
          </cell>
          <cell r="CB204">
            <v>0</v>
          </cell>
          <cell r="CC204">
            <v>0</v>
          </cell>
          <cell r="CD204">
            <v>0</v>
          </cell>
          <cell r="CE204">
            <v>0</v>
          </cell>
          <cell r="CF204">
            <v>0</v>
          </cell>
          <cell r="CI204">
            <v>0</v>
          </cell>
          <cell r="CJ204">
            <v>0</v>
          </cell>
          <cell r="CK204">
            <v>0</v>
          </cell>
          <cell r="CV204">
            <v>4.444733449763769E-3</v>
          </cell>
          <cell r="DG204">
            <v>193361013</v>
          </cell>
          <cell r="DR204">
            <v>69143334.120000049</v>
          </cell>
          <cell r="EC204">
            <v>2.7965242848199501</v>
          </cell>
          <cell r="EN204">
            <v>2.4095909012463064E-2</v>
          </cell>
        </row>
        <row r="205">
          <cell r="B205">
            <v>36006</v>
          </cell>
          <cell r="C205" t="str">
            <v>Lake Norman Charter School</v>
          </cell>
          <cell r="D205">
            <v>4.8326750042809637E-4</v>
          </cell>
          <cell r="E205">
            <v>836165.458740414</v>
          </cell>
          <cell r="F205">
            <v>651977.38423392072</v>
          </cell>
          <cell r="G205">
            <v>35473</v>
          </cell>
          <cell r="H205">
            <v>-233319.87470521475</v>
          </cell>
          <cell r="I205">
            <v>-9655.2166427737411</v>
          </cell>
          <cell r="J205">
            <v>705606.666520203</v>
          </cell>
          <cell r="K205">
            <v>0</v>
          </cell>
          <cell r="L205">
            <v>-37073.745627071061</v>
          </cell>
          <cell r="M205">
            <v>6653.149314017558</v>
          </cell>
          <cell r="N205">
            <v>250.80616737217346</v>
          </cell>
          <cell r="O205">
            <v>-113.18608127526446</v>
          </cell>
          <cell r="P205">
            <v>0</v>
          </cell>
          <cell r="Q205">
            <v>0</v>
          </cell>
          <cell r="R205">
            <v>0</v>
          </cell>
          <cell r="S205">
            <v>1955964.4419195927</v>
          </cell>
          <cell r="T205">
            <v>238779</v>
          </cell>
          <cell r="U205">
            <v>3528033.332601015</v>
          </cell>
          <cell r="V205">
            <v>26612.597256070232</v>
          </cell>
          <cell r="W205">
            <v>0</v>
          </cell>
          <cell r="X205">
            <v>3793424.929857085</v>
          </cell>
          <cell r="Y205">
            <v>61412.820000000007</v>
          </cell>
          <cell r="Z205">
            <v>0</v>
          </cell>
          <cell r="AA205">
            <v>0</v>
          </cell>
          <cell r="AB205">
            <v>48276.083213868704</v>
          </cell>
          <cell r="AC205">
            <v>109688.9032138687</v>
          </cell>
          <cell r="AD205" t="str">
            <v>N/A</v>
          </cell>
          <cell r="AE205">
            <v>738078</v>
          </cell>
          <cell r="AF205">
            <v>738079</v>
          </cell>
          <cell r="AG205">
            <v>738079</v>
          </cell>
          <cell r="AH205">
            <v>738079</v>
          </cell>
          <cell r="AI205">
            <v>731425</v>
          </cell>
          <cell r="AJ205">
            <v>0</v>
          </cell>
          <cell r="AK205">
            <v>3683740</v>
          </cell>
          <cell r="AL205">
            <v>15735954</v>
          </cell>
          <cell r="AM205">
            <v>1955964.4419195927</v>
          </cell>
          <cell r="AN205">
            <v>-351875.18</v>
          </cell>
          <cell r="AO205">
            <v>3506369.8466432169</v>
          </cell>
          <cell r="AP205">
            <v>0</v>
          </cell>
          <cell r="AQ205">
            <v>177366.18</v>
          </cell>
          <cell r="AR205">
            <v>0</v>
          </cell>
          <cell r="AS205">
            <v>0</v>
          </cell>
          <cell r="AT205">
            <v>21023779.288562808</v>
          </cell>
          <cell r="AU205">
            <v>4.7462507611900477E-4</v>
          </cell>
          <cell r="AV205">
            <v>0</v>
          </cell>
          <cell r="AW205">
            <v>0</v>
          </cell>
          <cell r="AY205">
            <v>0</v>
          </cell>
          <cell r="AZ205">
            <v>0</v>
          </cell>
          <cell r="BA205">
            <v>0</v>
          </cell>
          <cell r="BB205">
            <v>0</v>
          </cell>
          <cell r="BC205">
            <v>0</v>
          </cell>
          <cell r="BD205">
            <v>0</v>
          </cell>
          <cell r="BE205">
            <v>0</v>
          </cell>
          <cell r="BF205">
            <v>0</v>
          </cell>
          <cell r="BG205">
            <v>0</v>
          </cell>
          <cell r="BH205">
            <v>0</v>
          </cell>
          <cell r="BJ205">
            <v>0</v>
          </cell>
          <cell r="BL205">
            <v>0</v>
          </cell>
          <cell r="BM205">
            <v>0</v>
          </cell>
          <cell r="BN205">
            <v>0</v>
          </cell>
          <cell r="BO205">
            <v>0</v>
          </cell>
          <cell r="BQ205">
            <v>0</v>
          </cell>
          <cell r="BR205">
            <v>0</v>
          </cell>
          <cell r="BS205">
            <v>0</v>
          </cell>
          <cell r="BT205">
            <v>0</v>
          </cell>
          <cell r="CB205">
            <v>0</v>
          </cell>
          <cell r="CC205">
            <v>0</v>
          </cell>
          <cell r="CD205">
            <v>0</v>
          </cell>
          <cell r="CE205">
            <v>0</v>
          </cell>
          <cell r="CF205">
            <v>0</v>
          </cell>
          <cell r="CI205">
            <v>0</v>
          </cell>
          <cell r="CJ205">
            <v>0</v>
          </cell>
          <cell r="CK205">
            <v>0</v>
          </cell>
          <cell r="CV205">
            <v>4.8326750042809637E-4</v>
          </cell>
          <cell r="DG205">
            <v>21023779</v>
          </cell>
          <cell r="DR205">
            <v>6132666.4799999995</v>
          </cell>
          <cell r="EC205">
            <v>3.4281627850728973</v>
          </cell>
          <cell r="EN205">
            <v>2.4095909012463064E-2</v>
          </cell>
        </row>
        <row r="206">
          <cell r="B206">
            <v>36007</v>
          </cell>
          <cell r="C206" t="str">
            <v>Socrates Academy</v>
          </cell>
          <cell r="D206">
            <v>1.6440453688332634E-4</v>
          </cell>
          <cell r="E206">
            <v>284458.18284961511</v>
          </cell>
          <cell r="F206">
            <v>221798.56873973334</v>
          </cell>
          <cell r="G206">
            <v>-9512</v>
          </cell>
          <cell r="H206">
            <v>-79373.940752496012</v>
          </cell>
          <cell r="I206">
            <v>-3284.6434309306087</v>
          </cell>
          <cell r="J206">
            <v>240042.91024800998</v>
          </cell>
          <cell r="K206">
            <v>0</v>
          </cell>
          <cell r="L206">
            <v>-12612.252996424553</v>
          </cell>
          <cell r="M206">
            <v>2263.35917647626</v>
          </cell>
          <cell r="N206">
            <v>85.322666551708707</v>
          </cell>
          <cell r="O206">
            <v>-38.505186583443859</v>
          </cell>
          <cell r="P206">
            <v>0</v>
          </cell>
          <cell r="Q206">
            <v>0</v>
          </cell>
          <cell r="R206">
            <v>0</v>
          </cell>
          <cell r="S206">
            <v>643827.00131395168</v>
          </cell>
          <cell r="T206">
            <v>0</v>
          </cell>
          <cell r="U206">
            <v>1200214.55124005</v>
          </cell>
          <cell r="V206">
            <v>9053.4367059050401</v>
          </cell>
          <cell r="W206">
            <v>0</v>
          </cell>
          <cell r="X206">
            <v>1209267.987945955</v>
          </cell>
          <cell r="Y206">
            <v>47562.17</v>
          </cell>
          <cell r="Z206">
            <v>0</v>
          </cell>
          <cell r="AA206">
            <v>0</v>
          </cell>
          <cell r="AB206">
            <v>16423.217154653044</v>
          </cell>
          <cell r="AC206">
            <v>63985.387154653043</v>
          </cell>
          <cell r="AD206" t="str">
            <v>N/A</v>
          </cell>
          <cell r="AE206">
            <v>229510</v>
          </cell>
          <cell r="AF206">
            <v>229509</v>
          </cell>
          <cell r="AG206">
            <v>229509</v>
          </cell>
          <cell r="AH206">
            <v>229509</v>
          </cell>
          <cell r="AI206">
            <v>227245</v>
          </cell>
          <cell r="AJ206">
            <v>0</v>
          </cell>
          <cell r="AK206">
            <v>1145282</v>
          </cell>
          <cell r="AL206">
            <v>5487475</v>
          </cell>
          <cell r="AM206">
            <v>643827.00131395168</v>
          </cell>
          <cell r="AN206">
            <v>-124428.83</v>
          </cell>
          <cell r="AO206">
            <v>1192844.770791302</v>
          </cell>
          <cell r="AP206">
            <v>0</v>
          </cell>
          <cell r="AQ206">
            <v>-47562.17</v>
          </cell>
          <cell r="AR206">
            <v>0</v>
          </cell>
          <cell r="AS206">
            <v>0</v>
          </cell>
          <cell r="AT206">
            <v>7152155.7721052542</v>
          </cell>
          <cell r="AU206">
            <v>1.6551226589657202E-4</v>
          </cell>
          <cell r="AV206">
            <v>0</v>
          </cell>
          <cell r="AW206">
            <v>0</v>
          </cell>
          <cell r="AY206">
            <v>0</v>
          </cell>
          <cell r="AZ206">
            <v>0</v>
          </cell>
          <cell r="BA206">
            <v>0</v>
          </cell>
          <cell r="BB206">
            <v>0</v>
          </cell>
          <cell r="BC206">
            <v>0</v>
          </cell>
          <cell r="BD206">
            <v>0</v>
          </cell>
          <cell r="BE206">
            <v>0</v>
          </cell>
          <cell r="BF206">
            <v>0</v>
          </cell>
          <cell r="BG206">
            <v>0</v>
          </cell>
          <cell r="BH206">
            <v>0</v>
          </cell>
          <cell r="BJ206">
            <v>0</v>
          </cell>
          <cell r="BL206">
            <v>0</v>
          </cell>
          <cell r="BM206">
            <v>0</v>
          </cell>
          <cell r="BN206">
            <v>0</v>
          </cell>
          <cell r="BO206">
            <v>0</v>
          </cell>
          <cell r="BQ206">
            <v>0</v>
          </cell>
          <cell r="BR206">
            <v>0</v>
          </cell>
          <cell r="BS206">
            <v>0</v>
          </cell>
          <cell r="BT206">
            <v>0</v>
          </cell>
          <cell r="CB206">
            <v>0</v>
          </cell>
          <cell r="CC206">
            <v>0</v>
          </cell>
          <cell r="CD206">
            <v>0</v>
          </cell>
          <cell r="CE206">
            <v>0</v>
          </cell>
          <cell r="CF206">
            <v>0</v>
          </cell>
          <cell r="CI206">
            <v>0</v>
          </cell>
          <cell r="CJ206">
            <v>0</v>
          </cell>
          <cell r="CK206">
            <v>0</v>
          </cell>
          <cell r="CV206">
            <v>1.6440453688332634E-4</v>
          </cell>
          <cell r="DG206">
            <v>7152156</v>
          </cell>
          <cell r="DR206">
            <v>2123885.6199999996</v>
          </cell>
          <cell r="EC206">
            <v>3.3674864280120702</v>
          </cell>
          <cell r="EN206">
            <v>2.4095909012463064E-2</v>
          </cell>
        </row>
        <row r="207">
          <cell r="B207">
            <v>36008</v>
          </cell>
          <cell r="C207" t="str">
            <v>Pine Lake Prep Charter</v>
          </cell>
          <cell r="D207">
            <v>5.1236741829565377E-4</v>
          </cell>
          <cell r="E207">
            <v>886515.10185003758</v>
          </cell>
          <cell r="F207">
            <v>691236.15565121127</v>
          </cell>
          <cell r="G207">
            <v>125540</v>
          </cell>
          <cell r="H207">
            <v>-247369.21422168557</v>
          </cell>
          <cell r="I207">
            <v>-10236.604820230945</v>
          </cell>
          <cell r="J207">
            <v>748094.72132287419</v>
          </cell>
          <cell r="K207">
            <v>0</v>
          </cell>
          <cell r="L207">
            <v>-39306.138560249477</v>
          </cell>
          <cell r="M207">
            <v>7053.7682226489123</v>
          </cell>
          <cell r="N207">
            <v>265.90844274707837</v>
          </cell>
          <cell r="O207">
            <v>-120.00157303902508</v>
          </cell>
          <cell r="P207">
            <v>0</v>
          </cell>
          <cell r="Q207">
            <v>0</v>
          </cell>
          <cell r="R207">
            <v>0</v>
          </cell>
          <cell r="S207">
            <v>2161673.6963143134</v>
          </cell>
          <cell r="T207">
            <v>723078</v>
          </cell>
          <cell r="U207">
            <v>3740473.6066143708</v>
          </cell>
          <cell r="V207">
            <v>28215.072890595649</v>
          </cell>
          <cell r="W207">
            <v>0</v>
          </cell>
          <cell r="X207">
            <v>4491766.6795049664</v>
          </cell>
          <cell r="Y207">
            <v>95380.920000000042</v>
          </cell>
          <cell r="Z207">
            <v>0</v>
          </cell>
          <cell r="AA207">
            <v>0</v>
          </cell>
          <cell r="AB207">
            <v>51183.024101154719</v>
          </cell>
          <cell r="AC207">
            <v>146563.94410115475</v>
          </cell>
          <cell r="AD207" t="str">
            <v>N/A</v>
          </cell>
          <cell r="AE207">
            <v>870452</v>
          </cell>
          <cell r="AF207">
            <v>870452</v>
          </cell>
          <cell r="AG207">
            <v>870452</v>
          </cell>
          <cell r="AH207">
            <v>870452</v>
          </cell>
          <cell r="AI207">
            <v>863398</v>
          </cell>
          <cell r="AJ207">
            <v>0</v>
          </cell>
          <cell r="AK207">
            <v>4345206</v>
          </cell>
          <cell r="AL207">
            <v>16119588</v>
          </cell>
          <cell r="AM207">
            <v>2161673.6963143134</v>
          </cell>
          <cell r="AN207">
            <v>-336740.07999999996</v>
          </cell>
          <cell r="AO207">
            <v>3717505.655403812</v>
          </cell>
          <cell r="AP207">
            <v>0</v>
          </cell>
          <cell r="AQ207">
            <v>627697.07999999996</v>
          </cell>
          <cell r="AR207">
            <v>0</v>
          </cell>
          <cell r="AS207">
            <v>0</v>
          </cell>
          <cell r="AT207">
            <v>22289724.351718124</v>
          </cell>
          <cell r="AU207">
            <v>4.8619618220996239E-4</v>
          </cell>
          <cell r="AV207">
            <v>0</v>
          </cell>
          <cell r="AW207">
            <v>0</v>
          </cell>
          <cell r="AY207">
            <v>0</v>
          </cell>
          <cell r="AZ207">
            <v>0</v>
          </cell>
          <cell r="BA207">
            <v>0</v>
          </cell>
          <cell r="BB207">
            <v>0</v>
          </cell>
          <cell r="BC207">
            <v>0</v>
          </cell>
          <cell r="BD207">
            <v>0</v>
          </cell>
          <cell r="BE207">
            <v>0</v>
          </cell>
          <cell r="BF207">
            <v>0</v>
          </cell>
          <cell r="BG207">
            <v>0</v>
          </cell>
          <cell r="BH207">
            <v>0</v>
          </cell>
          <cell r="BJ207">
            <v>0</v>
          </cell>
          <cell r="BL207">
            <v>0</v>
          </cell>
          <cell r="BM207">
            <v>0</v>
          </cell>
          <cell r="BN207">
            <v>0</v>
          </cell>
          <cell r="BO207">
            <v>0</v>
          </cell>
          <cell r="BQ207">
            <v>0</v>
          </cell>
          <cell r="BR207">
            <v>0</v>
          </cell>
          <cell r="BS207">
            <v>0</v>
          </cell>
          <cell r="BT207">
            <v>0</v>
          </cell>
          <cell r="CB207">
            <v>0</v>
          </cell>
          <cell r="CC207">
            <v>0</v>
          </cell>
          <cell r="CD207">
            <v>0</v>
          </cell>
          <cell r="CE207">
            <v>0</v>
          </cell>
          <cell r="CF207">
            <v>0</v>
          </cell>
          <cell r="CI207">
            <v>0</v>
          </cell>
          <cell r="CJ207">
            <v>0</v>
          </cell>
          <cell r="CK207">
            <v>0</v>
          </cell>
          <cell r="CV207">
            <v>5.1236741829565377E-4</v>
          </cell>
          <cell r="DG207">
            <v>22289724</v>
          </cell>
          <cell r="DR207">
            <v>5994908.870000002</v>
          </cell>
          <cell r="EC207">
            <v>3.7181088959572444</v>
          </cell>
          <cell r="EN207">
            <v>2.4095909012463064E-2</v>
          </cell>
        </row>
        <row r="208">
          <cell r="B208">
            <v>36009</v>
          </cell>
          <cell r="C208" t="str">
            <v>Charlotte Secondary Charter</v>
          </cell>
          <cell r="D208">
            <v>1.5927350958971524E-4</v>
          </cell>
          <cell r="E208">
            <v>275580.3092351649</v>
          </cell>
          <cell r="F208">
            <v>214876.2870833877</v>
          </cell>
          <cell r="G208">
            <v>136423</v>
          </cell>
          <cell r="H208">
            <v>-76896.69855393334</v>
          </cell>
          <cell r="I208">
            <v>-3182.1304746984706</v>
          </cell>
          <cell r="J208">
            <v>232551.22694370762</v>
          </cell>
          <cell r="K208">
            <v>0</v>
          </cell>
          <cell r="L208">
            <v>-12218.62751877421</v>
          </cell>
          <cell r="M208">
            <v>2192.7202638896415</v>
          </cell>
          <cell r="N208">
            <v>82.659766006870413</v>
          </cell>
          <cell r="O208">
            <v>-37.303448681007204</v>
          </cell>
          <cell r="P208">
            <v>0</v>
          </cell>
          <cell r="Q208">
            <v>0</v>
          </cell>
          <cell r="R208">
            <v>0</v>
          </cell>
          <cell r="S208">
            <v>769371.44329606974</v>
          </cell>
          <cell r="T208">
            <v>707265</v>
          </cell>
          <cell r="U208">
            <v>1162756.134718538</v>
          </cell>
          <cell r="V208">
            <v>8770.881055558566</v>
          </cell>
          <cell r="W208">
            <v>0</v>
          </cell>
          <cell r="X208">
            <v>1878792.0157740966</v>
          </cell>
          <cell r="Y208">
            <v>25151.42</v>
          </cell>
          <cell r="Z208">
            <v>0</v>
          </cell>
          <cell r="AA208">
            <v>0</v>
          </cell>
          <cell r="AB208">
            <v>15910.652373492352</v>
          </cell>
          <cell r="AC208">
            <v>41062.072373492352</v>
          </cell>
          <cell r="AD208" t="str">
            <v>N/A</v>
          </cell>
          <cell r="AE208">
            <v>367985</v>
          </cell>
          <cell r="AF208">
            <v>367985</v>
          </cell>
          <cell r="AG208">
            <v>367985</v>
          </cell>
          <cell r="AH208">
            <v>367985</v>
          </cell>
          <cell r="AI208">
            <v>365792</v>
          </cell>
          <cell r="AJ208">
            <v>0</v>
          </cell>
          <cell r="AK208">
            <v>1837732</v>
          </cell>
          <cell r="AL208">
            <v>4431914</v>
          </cell>
          <cell r="AM208">
            <v>769371.44329606974</v>
          </cell>
          <cell r="AN208">
            <v>-110076.58</v>
          </cell>
          <cell r="AO208">
            <v>1155616.3634006043</v>
          </cell>
          <cell r="AP208">
            <v>0</v>
          </cell>
          <cell r="AQ208">
            <v>682113.58</v>
          </cell>
          <cell r="AR208">
            <v>0</v>
          </cell>
          <cell r="AS208">
            <v>0</v>
          </cell>
          <cell r="AT208">
            <v>6928938.8066966739</v>
          </cell>
          <cell r="AU208">
            <v>1.3367459981016111E-4</v>
          </cell>
          <cell r="AV208">
            <v>0</v>
          </cell>
          <cell r="AW208">
            <v>0</v>
          </cell>
          <cell r="AY208">
            <v>0</v>
          </cell>
          <cell r="AZ208">
            <v>0</v>
          </cell>
          <cell r="BA208">
            <v>0</v>
          </cell>
          <cell r="BB208">
            <v>0</v>
          </cell>
          <cell r="BC208">
            <v>0</v>
          </cell>
          <cell r="BD208">
            <v>0</v>
          </cell>
          <cell r="BE208">
            <v>0</v>
          </cell>
          <cell r="BF208">
            <v>0</v>
          </cell>
          <cell r="BG208">
            <v>0</v>
          </cell>
          <cell r="BH208">
            <v>0</v>
          </cell>
          <cell r="BJ208">
            <v>0</v>
          </cell>
          <cell r="BL208">
            <v>0</v>
          </cell>
          <cell r="BM208">
            <v>0</v>
          </cell>
          <cell r="BN208">
            <v>0</v>
          </cell>
          <cell r="BO208">
            <v>0</v>
          </cell>
          <cell r="BQ208">
            <v>0</v>
          </cell>
          <cell r="BR208">
            <v>0</v>
          </cell>
          <cell r="BS208">
            <v>0</v>
          </cell>
          <cell r="BT208">
            <v>0</v>
          </cell>
          <cell r="CB208">
            <v>0</v>
          </cell>
          <cell r="CC208">
            <v>0</v>
          </cell>
          <cell r="CD208">
            <v>0</v>
          </cell>
          <cell r="CE208">
            <v>0</v>
          </cell>
          <cell r="CF208">
            <v>0</v>
          </cell>
          <cell r="CI208">
            <v>0</v>
          </cell>
          <cell r="CJ208">
            <v>0</v>
          </cell>
          <cell r="CK208">
            <v>0</v>
          </cell>
          <cell r="CV208">
            <v>1.5927350958971524E-4</v>
          </cell>
          <cell r="DG208">
            <v>6928939</v>
          </cell>
          <cell r="DR208">
            <v>1841895.1</v>
          </cell>
          <cell r="EC208">
            <v>3.761853213030427</v>
          </cell>
          <cell r="EN208">
            <v>2.4095909012463064E-2</v>
          </cell>
        </row>
        <row r="209">
          <cell r="B209">
            <v>36100</v>
          </cell>
          <cell r="C209" t="str">
            <v>Mitchell County Schools</v>
          </cell>
          <cell r="D209">
            <v>6.7253678859313421E-4</v>
          </cell>
          <cell r="E209">
            <v>1163645.4589965816</v>
          </cell>
          <cell r="F209">
            <v>907321.05063885346</v>
          </cell>
          <cell r="G209">
            <v>-82714</v>
          </cell>
          <cell r="H209">
            <v>-324698.43122120848</v>
          </cell>
          <cell r="I209">
            <v>-13436.633724282847</v>
          </cell>
          <cell r="J209">
            <v>981953.9718500271</v>
          </cell>
          <cell r="K209">
            <v>0</v>
          </cell>
          <cell r="L209">
            <v>-51593.491809530198</v>
          </cell>
          <cell r="M209">
            <v>9258.8218113494368</v>
          </cell>
          <cell r="N209">
            <v>349.03314254406479</v>
          </cell>
          <cell r="O209">
            <v>-157.51484125639797</v>
          </cell>
          <cell r="P209">
            <v>0</v>
          </cell>
          <cell r="Q209">
            <v>0</v>
          </cell>
          <cell r="R209">
            <v>0</v>
          </cell>
          <cell r="S209">
            <v>2589928.2648430779</v>
          </cell>
          <cell r="T209">
            <v>30312.339999999967</v>
          </cell>
          <cell r="U209">
            <v>4909769.8592501357</v>
          </cell>
          <cell r="V209">
            <v>37035.287245397747</v>
          </cell>
          <cell r="W209">
            <v>0</v>
          </cell>
          <cell r="X209">
            <v>4977117.486495533</v>
          </cell>
          <cell r="Y209">
            <v>443879</v>
          </cell>
          <cell r="Z209">
            <v>0</v>
          </cell>
          <cell r="AA209">
            <v>0</v>
          </cell>
          <cell r="AB209">
            <v>67183.168621414225</v>
          </cell>
          <cell r="AC209">
            <v>511062.16862141422</v>
          </cell>
          <cell r="AD209" t="str">
            <v>N/A</v>
          </cell>
          <cell r="AE209">
            <v>895062</v>
          </cell>
          <cell r="AF209">
            <v>895063</v>
          </cell>
          <cell r="AG209">
            <v>895063</v>
          </cell>
          <cell r="AH209">
            <v>895063</v>
          </cell>
          <cell r="AI209">
            <v>885804</v>
          </cell>
          <cell r="AJ209">
            <v>0</v>
          </cell>
          <cell r="AK209">
            <v>4466055</v>
          </cell>
          <cell r="AL209">
            <v>22830271</v>
          </cell>
          <cell r="AM209">
            <v>2589928.2648430779</v>
          </cell>
          <cell r="AN209">
            <v>-628618.34</v>
          </cell>
          <cell r="AO209">
            <v>4879621.9778741198</v>
          </cell>
          <cell r="AP209">
            <v>0</v>
          </cell>
          <cell r="AQ209">
            <v>-413566.66000000003</v>
          </cell>
          <cell r="AR209">
            <v>0</v>
          </cell>
          <cell r="AS209">
            <v>0</v>
          </cell>
          <cell r="AT209">
            <v>29257636.242717195</v>
          </cell>
          <cell r="AU209">
            <v>6.8860262771461116E-4</v>
          </cell>
          <cell r="AV209">
            <v>0</v>
          </cell>
          <cell r="AW209">
            <v>0</v>
          </cell>
          <cell r="AY209">
            <v>0</v>
          </cell>
          <cell r="AZ209">
            <v>0</v>
          </cell>
          <cell r="BA209">
            <v>0</v>
          </cell>
          <cell r="BB209">
            <v>0</v>
          </cell>
          <cell r="BC209">
            <v>0</v>
          </cell>
          <cell r="BD209">
            <v>0</v>
          </cell>
          <cell r="BE209">
            <v>0</v>
          </cell>
          <cell r="BF209">
            <v>0</v>
          </cell>
          <cell r="BG209">
            <v>0</v>
          </cell>
          <cell r="BH209">
            <v>0</v>
          </cell>
          <cell r="BJ209">
            <v>0</v>
          </cell>
          <cell r="BL209">
            <v>0</v>
          </cell>
          <cell r="BM209">
            <v>0</v>
          </cell>
          <cell r="BN209">
            <v>0</v>
          </cell>
          <cell r="BO209">
            <v>0</v>
          </cell>
          <cell r="BQ209">
            <v>0</v>
          </cell>
          <cell r="BR209">
            <v>0</v>
          </cell>
          <cell r="BS209">
            <v>0</v>
          </cell>
          <cell r="BT209">
            <v>0</v>
          </cell>
          <cell r="CB209">
            <v>0</v>
          </cell>
          <cell r="CC209">
            <v>0</v>
          </cell>
          <cell r="CD209">
            <v>0</v>
          </cell>
          <cell r="CE209">
            <v>0</v>
          </cell>
          <cell r="CF209">
            <v>0</v>
          </cell>
          <cell r="CI209">
            <v>0</v>
          </cell>
          <cell r="CJ209">
            <v>0</v>
          </cell>
          <cell r="CK209">
            <v>0</v>
          </cell>
          <cell r="CV209">
            <v>6.7253678859313421E-4</v>
          </cell>
          <cell r="DG209">
            <v>29257636</v>
          </cell>
          <cell r="DR209">
            <v>10989867.26999999</v>
          </cell>
          <cell r="EC209">
            <v>2.6622374302797223</v>
          </cell>
          <cell r="EN209">
            <v>2.4095909012463064E-2</v>
          </cell>
        </row>
        <row r="210">
          <cell r="B210">
            <v>36102</v>
          </cell>
          <cell r="C210" t="str">
            <v>Kipp Charlotte Charter</v>
          </cell>
          <cell r="D210">
            <v>1.6273927781060074E-4</v>
          </cell>
          <cell r="E210">
            <v>281576.89636700711</v>
          </cell>
          <cell r="F210">
            <v>219551.96359176523</v>
          </cell>
          <cell r="G210">
            <v>177923</v>
          </cell>
          <cell r="H210">
            <v>-78569.959442236417</v>
          </cell>
          <cell r="I210">
            <v>-3251.3731673617422</v>
          </cell>
          <cell r="J210">
            <v>237611.50755248926</v>
          </cell>
          <cell r="K210">
            <v>0</v>
          </cell>
          <cell r="L210">
            <v>-12484.503062463109</v>
          </cell>
          <cell r="M210">
            <v>2240.433535402628</v>
          </cell>
          <cell r="N210">
            <v>84.458430398145566</v>
          </cell>
          <cell r="O210">
            <v>-38.1151662560208</v>
          </cell>
          <cell r="P210">
            <v>0</v>
          </cell>
          <cell r="Q210">
            <v>0</v>
          </cell>
          <cell r="R210">
            <v>0</v>
          </cell>
          <cell r="S210">
            <v>824644.3086387451</v>
          </cell>
          <cell r="T210">
            <v>923911</v>
          </cell>
          <cell r="U210">
            <v>1188057.5377624463</v>
          </cell>
          <cell r="V210">
            <v>8961.7341416105119</v>
          </cell>
          <cell r="W210">
            <v>0</v>
          </cell>
          <cell r="X210">
            <v>2120930.2719040569</v>
          </cell>
          <cell r="Y210">
            <v>34294.78</v>
          </cell>
          <cell r="Z210">
            <v>0</v>
          </cell>
          <cell r="AA210">
            <v>0</v>
          </cell>
          <cell r="AB210">
            <v>16256.865836808709</v>
          </cell>
          <cell r="AC210">
            <v>50551.645836808704</v>
          </cell>
          <cell r="AD210" t="str">
            <v>N/A</v>
          </cell>
          <cell r="AE210">
            <v>414524</v>
          </cell>
          <cell r="AF210">
            <v>414524</v>
          </cell>
          <cell r="AG210">
            <v>414524</v>
          </cell>
          <cell r="AH210">
            <v>414524</v>
          </cell>
          <cell r="AI210">
            <v>412283</v>
          </cell>
          <cell r="AJ210">
            <v>0</v>
          </cell>
          <cell r="AK210">
            <v>2070379</v>
          </cell>
          <cell r="AL210">
            <v>4286845</v>
          </cell>
          <cell r="AM210">
            <v>824644.3086387451</v>
          </cell>
          <cell r="AN210">
            <v>-102156.22</v>
          </cell>
          <cell r="AO210">
            <v>1180762.4060672482</v>
          </cell>
          <cell r="AP210">
            <v>0</v>
          </cell>
          <cell r="AQ210">
            <v>889616.22</v>
          </cell>
          <cell r="AR210">
            <v>0</v>
          </cell>
          <cell r="AS210">
            <v>0</v>
          </cell>
          <cell r="AT210">
            <v>7079711.7147059934</v>
          </cell>
          <cell r="AU210">
            <v>1.2929906699602807E-4</v>
          </cell>
          <cell r="AV210">
            <v>0</v>
          </cell>
          <cell r="AW210">
            <v>0</v>
          </cell>
          <cell r="AY210">
            <v>0</v>
          </cell>
          <cell r="AZ210">
            <v>0</v>
          </cell>
          <cell r="BA210">
            <v>0</v>
          </cell>
          <cell r="BB210">
            <v>0</v>
          </cell>
          <cell r="BC210">
            <v>0</v>
          </cell>
          <cell r="BD210">
            <v>0</v>
          </cell>
          <cell r="BE210">
            <v>0</v>
          </cell>
          <cell r="BF210">
            <v>0</v>
          </cell>
          <cell r="BG210">
            <v>0</v>
          </cell>
          <cell r="BH210">
            <v>0</v>
          </cell>
          <cell r="BJ210">
            <v>0</v>
          </cell>
          <cell r="BL210">
            <v>0</v>
          </cell>
          <cell r="BM210">
            <v>0</v>
          </cell>
          <cell r="BN210">
            <v>0</v>
          </cell>
          <cell r="BO210">
            <v>0</v>
          </cell>
          <cell r="BQ210">
            <v>0</v>
          </cell>
          <cell r="BR210">
            <v>0</v>
          </cell>
          <cell r="BS210">
            <v>0</v>
          </cell>
          <cell r="BT210">
            <v>0</v>
          </cell>
          <cell r="CB210">
            <v>0</v>
          </cell>
          <cell r="CC210">
            <v>0</v>
          </cell>
          <cell r="CD210">
            <v>0</v>
          </cell>
          <cell r="CE210">
            <v>0</v>
          </cell>
          <cell r="CF210">
            <v>0</v>
          </cell>
          <cell r="CI210">
            <v>0</v>
          </cell>
          <cell r="CJ210">
            <v>0</v>
          </cell>
          <cell r="CK210">
            <v>0</v>
          </cell>
          <cell r="CV210">
            <v>1.6273927781060074E-4</v>
          </cell>
          <cell r="DG210">
            <v>7079712</v>
          </cell>
          <cell r="DR210">
            <v>1834403.22</v>
          </cell>
          <cell r="EC210">
            <v>3.8594088381506442</v>
          </cell>
          <cell r="EN210">
            <v>2.4095909012463064E-2</v>
          </cell>
        </row>
        <row r="211">
          <cell r="B211">
            <v>36105</v>
          </cell>
          <cell r="C211" t="str">
            <v>Mayland Technical College</v>
          </cell>
          <cell r="D211">
            <v>3.4452709511830436E-4</v>
          </cell>
          <cell r="E211">
            <v>596112.20759290818</v>
          </cell>
          <cell r="F211">
            <v>464802.3590950417</v>
          </cell>
          <cell r="G211">
            <v>-77364</v>
          </cell>
          <cell r="H211">
            <v>-166336.48775128959</v>
          </cell>
          <cell r="I211">
            <v>-6883.3177065000664</v>
          </cell>
          <cell r="J211">
            <v>503035.30631993269</v>
          </cell>
          <cell r="K211">
            <v>0</v>
          </cell>
          <cell r="L211">
            <v>-26430.310076169018</v>
          </cell>
          <cell r="M211">
            <v>4743.1085361964151</v>
          </cell>
          <cell r="N211">
            <v>178.80267182449759</v>
          </cell>
          <cell r="O211">
            <v>-80.69169094765806</v>
          </cell>
          <cell r="P211">
            <v>0</v>
          </cell>
          <cell r="Q211">
            <v>0</v>
          </cell>
          <cell r="R211">
            <v>0</v>
          </cell>
          <cell r="S211">
            <v>1291776.9769909973</v>
          </cell>
          <cell r="T211">
            <v>39895.189999999944</v>
          </cell>
          <cell r="U211">
            <v>2515176.5315996632</v>
          </cell>
          <cell r="V211">
            <v>18972.43414478566</v>
          </cell>
          <cell r="W211">
            <v>0</v>
          </cell>
          <cell r="X211">
            <v>2574044.1557444488</v>
          </cell>
          <cell r="Y211">
            <v>426715</v>
          </cell>
          <cell r="Z211">
            <v>0</v>
          </cell>
          <cell r="AA211">
            <v>0</v>
          </cell>
          <cell r="AB211">
            <v>34416.588532500333</v>
          </cell>
          <cell r="AC211">
            <v>461131.58853250032</v>
          </cell>
          <cell r="AD211" t="str">
            <v>N/A</v>
          </cell>
          <cell r="AE211">
            <v>423531</v>
          </cell>
          <cell r="AF211">
            <v>423531</v>
          </cell>
          <cell r="AG211">
            <v>423531</v>
          </cell>
          <cell r="AH211">
            <v>423531</v>
          </cell>
          <cell r="AI211">
            <v>418788</v>
          </cell>
          <cell r="AJ211">
            <v>0</v>
          </cell>
          <cell r="AK211">
            <v>2112912</v>
          </cell>
          <cell r="AL211">
            <v>11934679</v>
          </cell>
          <cell r="AM211">
            <v>1291776.9769909973</v>
          </cell>
          <cell r="AN211">
            <v>-351269.18999999994</v>
          </cell>
          <cell r="AO211">
            <v>2499732.3772119489</v>
          </cell>
          <cell r="AP211">
            <v>0</v>
          </cell>
          <cell r="AQ211">
            <v>-386819.81000000006</v>
          </cell>
          <cell r="AR211">
            <v>0</v>
          </cell>
          <cell r="AS211">
            <v>0</v>
          </cell>
          <cell r="AT211">
            <v>14988099.354202947</v>
          </cell>
          <cell r="AU211">
            <v>3.599716783877378E-4</v>
          </cell>
          <cell r="AV211">
            <v>0</v>
          </cell>
          <cell r="AW211">
            <v>0</v>
          </cell>
          <cell r="AY211">
            <v>0</v>
          </cell>
          <cell r="AZ211">
            <v>0</v>
          </cell>
          <cell r="BA211">
            <v>0</v>
          </cell>
          <cell r="BB211">
            <v>0</v>
          </cell>
          <cell r="BC211">
            <v>0</v>
          </cell>
          <cell r="BD211">
            <v>0</v>
          </cell>
          <cell r="BE211">
            <v>0</v>
          </cell>
          <cell r="BF211">
            <v>0</v>
          </cell>
          <cell r="BG211">
            <v>0</v>
          </cell>
          <cell r="BH211">
            <v>0</v>
          </cell>
          <cell r="BJ211">
            <v>0</v>
          </cell>
          <cell r="BL211">
            <v>0</v>
          </cell>
          <cell r="BM211">
            <v>0</v>
          </cell>
          <cell r="BN211">
            <v>0</v>
          </cell>
          <cell r="BO211">
            <v>0</v>
          </cell>
          <cell r="BQ211">
            <v>0</v>
          </cell>
          <cell r="BR211">
            <v>0</v>
          </cell>
          <cell r="BS211">
            <v>0</v>
          </cell>
          <cell r="BT211">
            <v>0</v>
          </cell>
          <cell r="CB211">
            <v>0</v>
          </cell>
          <cell r="CC211">
            <v>0</v>
          </cell>
          <cell r="CD211">
            <v>0</v>
          </cell>
          <cell r="CE211">
            <v>0</v>
          </cell>
          <cell r="CF211">
            <v>0</v>
          </cell>
          <cell r="CI211">
            <v>0</v>
          </cell>
          <cell r="CJ211">
            <v>0</v>
          </cell>
          <cell r="CK211">
            <v>0</v>
          </cell>
          <cell r="CV211">
            <v>3.4452709511830436E-4</v>
          </cell>
          <cell r="DG211">
            <v>14988100</v>
          </cell>
          <cell r="DR211">
            <v>5969869.6899999995</v>
          </cell>
          <cell r="EC211">
            <v>2.5106243148164933</v>
          </cell>
          <cell r="EN211">
            <v>2.4095909012463064E-2</v>
          </cell>
        </row>
        <row r="212">
          <cell r="B212">
            <v>36200</v>
          </cell>
          <cell r="C212" t="str">
            <v>Montgomery County Schools</v>
          </cell>
          <cell r="D212">
            <v>1.3812649658540327E-3</v>
          </cell>
          <cell r="E212">
            <v>2389910.4590983</v>
          </cell>
          <cell r="F212">
            <v>1863467.9935516545</v>
          </cell>
          <cell r="G212">
            <v>90690</v>
          </cell>
          <cell r="H212">
            <v>-666869.93948958092</v>
          </cell>
          <cell r="I212">
            <v>-27596.336344944091</v>
          </cell>
          <cell r="J212">
            <v>2016750.0758359348</v>
          </cell>
          <cell r="K212">
            <v>0</v>
          </cell>
          <cell r="L212">
            <v>-105963.39696398962</v>
          </cell>
          <cell r="M212">
            <v>19015.890892533866</v>
          </cell>
          <cell r="N212">
            <v>716.84889197892585</v>
          </cell>
          <cell r="O212">
            <v>-323.50606765267298</v>
          </cell>
          <cell r="P212">
            <v>0</v>
          </cell>
          <cell r="Q212">
            <v>0</v>
          </cell>
          <cell r="R212">
            <v>0</v>
          </cell>
          <cell r="S212">
            <v>5579798.0894042356</v>
          </cell>
          <cell r="T212">
            <v>453449.17999999993</v>
          </cell>
          <cell r="U212">
            <v>10083750.379179675</v>
          </cell>
          <cell r="V212">
            <v>76063.563570135462</v>
          </cell>
          <cell r="W212">
            <v>0</v>
          </cell>
          <cell r="X212">
            <v>10613263.122749811</v>
          </cell>
          <cell r="Y212">
            <v>0</v>
          </cell>
          <cell r="Z212">
            <v>0</v>
          </cell>
          <cell r="AA212">
            <v>0</v>
          </cell>
          <cell r="AB212">
            <v>137981.68172472046</v>
          </cell>
          <cell r="AC212">
            <v>137981.68172472046</v>
          </cell>
          <cell r="AD212" t="str">
            <v>N/A</v>
          </cell>
          <cell r="AE212">
            <v>2098860</v>
          </cell>
          <cell r="AF212">
            <v>2098860</v>
          </cell>
          <cell r="AG212">
            <v>2098860</v>
          </cell>
          <cell r="AH212">
            <v>2098860</v>
          </cell>
          <cell r="AI212">
            <v>2079844</v>
          </cell>
          <cell r="AJ212">
            <v>0</v>
          </cell>
          <cell r="AK212">
            <v>10475284</v>
          </cell>
          <cell r="AL212">
            <v>45314695</v>
          </cell>
          <cell r="AM212">
            <v>5579798.0894042356</v>
          </cell>
          <cell r="AN212">
            <v>-1280053.18</v>
          </cell>
          <cell r="AO212">
            <v>10021832.26102509</v>
          </cell>
          <cell r="AP212">
            <v>0</v>
          </cell>
          <cell r="AQ212">
            <v>453449.17999999993</v>
          </cell>
          <cell r="AR212">
            <v>0</v>
          </cell>
          <cell r="AS212">
            <v>0</v>
          </cell>
          <cell r="AT212">
            <v>60089721.350429319</v>
          </cell>
          <cell r="AU212">
            <v>1.3667738617282928E-3</v>
          </cell>
          <cell r="AV212">
            <v>0</v>
          </cell>
          <cell r="AW212">
            <v>0</v>
          </cell>
          <cell r="AY212">
            <v>0</v>
          </cell>
          <cell r="AZ212">
            <v>0</v>
          </cell>
          <cell r="BA212">
            <v>0</v>
          </cell>
          <cell r="BB212">
            <v>0</v>
          </cell>
          <cell r="BC212">
            <v>0</v>
          </cell>
          <cell r="BD212">
            <v>0</v>
          </cell>
          <cell r="BE212">
            <v>0</v>
          </cell>
          <cell r="BF212">
            <v>0</v>
          </cell>
          <cell r="BG212">
            <v>0</v>
          </cell>
          <cell r="BH212">
            <v>0</v>
          </cell>
          <cell r="BJ212">
            <v>0</v>
          </cell>
          <cell r="BL212">
            <v>0</v>
          </cell>
          <cell r="BM212">
            <v>0</v>
          </cell>
          <cell r="BN212">
            <v>0</v>
          </cell>
          <cell r="BO212">
            <v>0</v>
          </cell>
          <cell r="BQ212">
            <v>0</v>
          </cell>
          <cell r="BR212">
            <v>0</v>
          </cell>
          <cell r="BS212">
            <v>0</v>
          </cell>
          <cell r="BT212">
            <v>0</v>
          </cell>
          <cell r="CB212">
            <v>0</v>
          </cell>
          <cell r="CC212">
            <v>0</v>
          </cell>
          <cell r="CD212">
            <v>0</v>
          </cell>
          <cell r="CE212">
            <v>0</v>
          </cell>
          <cell r="CF212">
            <v>0</v>
          </cell>
          <cell r="CI212">
            <v>0</v>
          </cell>
          <cell r="CJ212">
            <v>0</v>
          </cell>
          <cell r="CK212">
            <v>0</v>
          </cell>
          <cell r="CV212">
            <v>1.3812649658540327E-3</v>
          </cell>
          <cell r="DG212">
            <v>60089721</v>
          </cell>
          <cell r="DR212">
            <v>22195620.610000007</v>
          </cell>
          <cell r="EC212">
            <v>2.7072782534824551</v>
          </cell>
          <cell r="EN212">
            <v>2.4095909012463064E-2</v>
          </cell>
        </row>
        <row r="213">
          <cell r="B213">
            <v>36205</v>
          </cell>
          <cell r="C213" t="str">
            <v>Montgomery Community College</v>
          </cell>
          <cell r="D213">
            <v>2.4367880035541003E-4</v>
          </cell>
          <cell r="E213">
            <v>421621.14295705943</v>
          </cell>
          <cell r="F213">
            <v>328747.67433821713</v>
          </cell>
          <cell r="G213">
            <v>-2007</v>
          </cell>
          <cell r="H213">
            <v>-117647.28047484455</v>
          </cell>
          <cell r="I213">
            <v>-4868.4664427020689</v>
          </cell>
          <cell r="J213">
            <v>355789.25929865107</v>
          </cell>
          <cell r="K213">
            <v>0</v>
          </cell>
          <cell r="L213">
            <v>-18693.758324496419</v>
          </cell>
          <cell r="M213">
            <v>3354.7288861532597</v>
          </cell>
          <cell r="N213">
            <v>126.4644238084507</v>
          </cell>
          <cell r="O213">
            <v>-57.072011831240587</v>
          </cell>
          <cell r="P213">
            <v>0</v>
          </cell>
          <cell r="Q213">
            <v>0</v>
          </cell>
          <cell r="R213">
            <v>0</v>
          </cell>
          <cell r="S213">
            <v>966365.69265001523</v>
          </cell>
          <cell r="T213">
            <v>7384.5199999999895</v>
          </cell>
          <cell r="U213">
            <v>1778946.2964932553</v>
          </cell>
          <cell r="V213">
            <v>13418.915544613039</v>
          </cell>
          <cell r="W213">
            <v>0</v>
          </cell>
          <cell r="X213">
            <v>1799749.7320378684</v>
          </cell>
          <cell r="Y213">
            <v>17419</v>
          </cell>
          <cell r="Z213">
            <v>0</v>
          </cell>
          <cell r="AA213">
            <v>0</v>
          </cell>
          <cell r="AB213">
            <v>24342.332213510344</v>
          </cell>
          <cell r="AC213">
            <v>41761.332213510344</v>
          </cell>
          <cell r="AD213" t="str">
            <v>N/A</v>
          </cell>
          <cell r="AE213">
            <v>352269</v>
          </cell>
          <cell r="AF213">
            <v>352269</v>
          </cell>
          <cell r="AG213">
            <v>352269</v>
          </cell>
          <cell r="AH213">
            <v>352269</v>
          </cell>
          <cell r="AI213">
            <v>348914</v>
          </cell>
          <cell r="AJ213">
            <v>0</v>
          </cell>
          <cell r="AK213">
            <v>1757990</v>
          </cell>
          <cell r="AL213">
            <v>8099950</v>
          </cell>
          <cell r="AM213">
            <v>966365.69265001523</v>
          </cell>
          <cell r="AN213">
            <v>-223448.52</v>
          </cell>
          <cell r="AO213">
            <v>1768022.879824358</v>
          </cell>
          <cell r="AP213">
            <v>0</v>
          </cell>
          <cell r="AQ213">
            <v>-10034.48000000001</v>
          </cell>
          <cell r="AR213">
            <v>0</v>
          </cell>
          <cell r="AS213">
            <v>0</v>
          </cell>
          <cell r="AT213">
            <v>10600855.572474372</v>
          </cell>
          <cell r="AU213">
            <v>2.4430927666928694E-4</v>
          </cell>
          <cell r="AV213">
            <v>0</v>
          </cell>
          <cell r="AW213">
            <v>0</v>
          </cell>
          <cell r="AY213">
            <v>0</v>
          </cell>
          <cell r="AZ213">
            <v>0</v>
          </cell>
          <cell r="BA213">
            <v>0</v>
          </cell>
          <cell r="BB213">
            <v>0</v>
          </cell>
          <cell r="BC213">
            <v>0</v>
          </cell>
          <cell r="BD213">
            <v>0</v>
          </cell>
          <cell r="BE213">
            <v>0</v>
          </cell>
          <cell r="BF213">
            <v>0</v>
          </cell>
          <cell r="BG213">
            <v>0</v>
          </cell>
          <cell r="BH213">
            <v>0</v>
          </cell>
          <cell r="BJ213">
            <v>0</v>
          </cell>
          <cell r="BL213">
            <v>0</v>
          </cell>
          <cell r="BM213">
            <v>0</v>
          </cell>
          <cell r="BN213">
            <v>0</v>
          </cell>
          <cell r="BO213">
            <v>0</v>
          </cell>
          <cell r="BQ213">
            <v>0</v>
          </cell>
          <cell r="BR213">
            <v>0</v>
          </cell>
          <cell r="BS213">
            <v>0</v>
          </cell>
          <cell r="BT213">
            <v>0</v>
          </cell>
          <cell r="CB213">
            <v>0</v>
          </cell>
          <cell r="CC213">
            <v>0</v>
          </cell>
          <cell r="CD213">
            <v>0</v>
          </cell>
          <cell r="CE213">
            <v>0</v>
          </cell>
          <cell r="CF213">
            <v>0</v>
          </cell>
          <cell r="CI213">
            <v>0</v>
          </cell>
          <cell r="CJ213">
            <v>0</v>
          </cell>
          <cell r="CK213">
            <v>0</v>
          </cell>
          <cell r="CV213">
            <v>2.4367880035541003E-4</v>
          </cell>
          <cell r="DG213">
            <v>10600856</v>
          </cell>
          <cell r="DR213">
            <v>3891820.2999999989</v>
          </cell>
          <cell r="EC213">
            <v>2.7238811617278431</v>
          </cell>
          <cell r="EN213">
            <v>2.4095909012463064E-2</v>
          </cell>
        </row>
        <row r="214">
          <cell r="B214">
            <v>36300</v>
          </cell>
          <cell r="C214" t="str">
            <v>Moore County Schools</v>
          </cell>
          <cell r="D214">
            <v>4.3680148372305747E-3</v>
          </cell>
          <cell r="E214">
            <v>7557684.1540604765</v>
          </cell>
          <cell r="F214">
            <v>5892899.6577461055</v>
          </cell>
          <cell r="G214">
            <v>563426</v>
          </cell>
          <cell r="H214">
            <v>-2108862.428428066</v>
          </cell>
          <cell r="I214">
            <v>-87268.706285756576</v>
          </cell>
          <cell r="J214">
            <v>6377628.0959899304</v>
          </cell>
          <cell r="K214">
            <v>0</v>
          </cell>
          <cell r="L214">
            <v>-335091.16757759877</v>
          </cell>
          <cell r="M214">
            <v>60134.511201758338</v>
          </cell>
          <cell r="N214">
            <v>2266.9123402259238</v>
          </cell>
          <cell r="O214">
            <v>-1023.0327550277729</v>
          </cell>
          <cell r="P214">
            <v>0</v>
          </cell>
          <cell r="Q214">
            <v>0</v>
          </cell>
          <cell r="R214">
            <v>0</v>
          </cell>
          <cell r="S214">
            <v>17921793.996292051</v>
          </cell>
          <cell r="T214">
            <v>2833370</v>
          </cell>
          <cell r="U214">
            <v>31888140.479949649</v>
          </cell>
          <cell r="V214">
            <v>240538.04480703335</v>
          </cell>
          <cell r="W214">
            <v>0</v>
          </cell>
          <cell r="X214">
            <v>34962048.524756685</v>
          </cell>
          <cell r="Y214">
            <v>16239.030000000726</v>
          </cell>
          <cell r="Z214">
            <v>0</v>
          </cell>
          <cell r="AA214">
            <v>0</v>
          </cell>
          <cell r="AB214">
            <v>436343.53142878285</v>
          </cell>
          <cell r="AC214">
            <v>452582.56142878358</v>
          </cell>
          <cell r="AD214" t="str">
            <v>N/A</v>
          </cell>
          <cell r="AE214">
            <v>6913920</v>
          </cell>
          <cell r="AF214">
            <v>6913920</v>
          </cell>
          <cell r="AG214">
            <v>6913920</v>
          </cell>
          <cell r="AH214">
            <v>6913920</v>
          </cell>
          <cell r="AI214">
            <v>6853785</v>
          </cell>
          <cell r="AJ214">
            <v>0</v>
          </cell>
          <cell r="AK214">
            <v>34509465</v>
          </cell>
          <cell r="AL214">
            <v>141419274</v>
          </cell>
          <cell r="AM214">
            <v>17921793.996292051</v>
          </cell>
          <cell r="AN214">
            <v>-3827040.9699999993</v>
          </cell>
          <cell r="AO214">
            <v>31692334.993327904</v>
          </cell>
          <cell r="AP214">
            <v>0</v>
          </cell>
          <cell r="AQ214">
            <v>2817130.9699999993</v>
          </cell>
          <cell r="AR214">
            <v>0</v>
          </cell>
          <cell r="AS214">
            <v>0</v>
          </cell>
          <cell r="AT214">
            <v>190023492.98961997</v>
          </cell>
          <cell r="AU214">
            <v>4.2654633217207253E-3</v>
          </cell>
          <cell r="AV214">
            <v>0</v>
          </cell>
          <cell r="AW214">
            <v>0</v>
          </cell>
          <cell r="AY214">
            <v>0</v>
          </cell>
          <cell r="AZ214">
            <v>0</v>
          </cell>
          <cell r="BA214">
            <v>0</v>
          </cell>
          <cell r="BB214">
            <v>0</v>
          </cell>
          <cell r="BC214">
            <v>0</v>
          </cell>
          <cell r="BD214">
            <v>0</v>
          </cell>
          <cell r="BE214">
            <v>0</v>
          </cell>
          <cell r="BF214">
            <v>0</v>
          </cell>
          <cell r="BG214">
            <v>0</v>
          </cell>
          <cell r="BH214">
            <v>0</v>
          </cell>
          <cell r="BJ214">
            <v>0</v>
          </cell>
          <cell r="BL214">
            <v>0</v>
          </cell>
          <cell r="BM214">
            <v>0</v>
          </cell>
          <cell r="BN214">
            <v>0</v>
          </cell>
          <cell r="BO214">
            <v>0</v>
          </cell>
          <cell r="BQ214">
            <v>0</v>
          </cell>
          <cell r="BR214">
            <v>0</v>
          </cell>
          <cell r="BS214">
            <v>0</v>
          </cell>
          <cell r="BT214">
            <v>0</v>
          </cell>
          <cell r="CB214">
            <v>0</v>
          </cell>
          <cell r="CC214">
            <v>0</v>
          </cell>
          <cell r="CD214">
            <v>0</v>
          </cell>
          <cell r="CE214">
            <v>0</v>
          </cell>
          <cell r="CF214">
            <v>0</v>
          </cell>
          <cell r="CI214">
            <v>0</v>
          </cell>
          <cell r="CJ214">
            <v>0</v>
          </cell>
          <cell r="CK214">
            <v>0</v>
          </cell>
          <cell r="CV214">
            <v>4.3680148372305747E-3</v>
          </cell>
          <cell r="DG214">
            <v>190023492</v>
          </cell>
          <cell r="DR214">
            <v>65112504.539999925</v>
          </cell>
          <cell r="EC214">
            <v>2.9183870800617835</v>
          </cell>
          <cell r="EN214">
            <v>2.4095909012463064E-2</v>
          </cell>
        </row>
        <row r="215">
          <cell r="B215">
            <v>36301</v>
          </cell>
          <cell r="C215" t="str">
            <v>Academy Of Moore County</v>
          </cell>
          <cell r="D215">
            <v>5.6376106519571636E-5</v>
          </cell>
          <cell r="E215">
            <v>97543.809439239994</v>
          </cell>
          <cell r="F215">
            <v>76057.145223635802</v>
          </cell>
          <cell r="G215">
            <v>57027</v>
          </cell>
          <cell r="H215">
            <v>-27218.188886822074</v>
          </cell>
          <cell r="I215">
            <v>-1126.3400113609362</v>
          </cell>
          <cell r="J215">
            <v>82313.328658403043</v>
          </cell>
          <cell r="K215">
            <v>0</v>
          </cell>
          <cell r="L215">
            <v>-4324.8789349579602</v>
          </cell>
          <cell r="M215">
            <v>776.13051588490873</v>
          </cell>
          <cell r="N215">
            <v>29.258071761527287</v>
          </cell>
          <cell r="O215">
            <v>-13.203847907948873</v>
          </cell>
          <cell r="P215">
            <v>0</v>
          </cell>
          <cell r="Q215">
            <v>0</v>
          </cell>
          <cell r="R215">
            <v>0</v>
          </cell>
          <cell r="S215">
            <v>281064.06022787635</v>
          </cell>
          <cell r="T215">
            <v>292499</v>
          </cell>
          <cell r="U215">
            <v>411566.64329201519</v>
          </cell>
          <cell r="V215">
            <v>3104.5220635396349</v>
          </cell>
          <cell r="W215">
            <v>0</v>
          </cell>
          <cell r="X215">
            <v>707170.16535555478</v>
          </cell>
          <cell r="Y215">
            <v>7364.4700000000012</v>
          </cell>
          <cell r="Z215">
            <v>0</v>
          </cell>
          <cell r="AA215">
            <v>0</v>
          </cell>
          <cell r="AB215">
            <v>5631.7000568046806</v>
          </cell>
          <cell r="AC215">
            <v>12996.170056804682</v>
          </cell>
          <cell r="AD215" t="str">
            <v>N/A</v>
          </cell>
          <cell r="AE215">
            <v>138990</v>
          </cell>
          <cell r="AF215">
            <v>138990</v>
          </cell>
          <cell r="AG215">
            <v>138990</v>
          </cell>
          <cell r="AH215">
            <v>138990</v>
          </cell>
          <cell r="AI215">
            <v>138214</v>
          </cell>
          <cell r="AJ215">
            <v>0</v>
          </cell>
          <cell r="AK215">
            <v>694174</v>
          </cell>
          <cell r="AL215">
            <v>1518122</v>
          </cell>
          <cell r="AM215">
            <v>281064.06022787635</v>
          </cell>
          <cell r="AN215">
            <v>-40808.53</v>
          </cell>
          <cell r="AO215">
            <v>409039.46529875015</v>
          </cell>
          <cell r="AP215">
            <v>0</v>
          </cell>
          <cell r="AQ215">
            <v>285134.53000000003</v>
          </cell>
          <cell r="AR215">
            <v>0</v>
          </cell>
          <cell r="AS215">
            <v>0</v>
          </cell>
          <cell r="AT215">
            <v>2452551.525526626</v>
          </cell>
          <cell r="AU215">
            <v>4.5789344165860129E-5</v>
          </cell>
          <cell r="AV215">
            <v>0</v>
          </cell>
          <cell r="AW215">
            <v>0</v>
          </cell>
          <cell r="AY215">
            <v>0</v>
          </cell>
          <cell r="AZ215">
            <v>0</v>
          </cell>
          <cell r="BA215">
            <v>0</v>
          </cell>
          <cell r="BB215">
            <v>0</v>
          </cell>
          <cell r="BC215">
            <v>0</v>
          </cell>
          <cell r="BD215">
            <v>0</v>
          </cell>
          <cell r="BE215">
            <v>0</v>
          </cell>
          <cell r="BF215">
            <v>0</v>
          </cell>
          <cell r="BG215">
            <v>0</v>
          </cell>
          <cell r="BH215">
            <v>0</v>
          </cell>
          <cell r="BJ215">
            <v>0</v>
          </cell>
          <cell r="BL215">
            <v>0</v>
          </cell>
          <cell r="BM215">
            <v>0</v>
          </cell>
          <cell r="BN215">
            <v>0</v>
          </cell>
          <cell r="BO215">
            <v>0</v>
          </cell>
          <cell r="BQ215">
            <v>0</v>
          </cell>
          <cell r="BR215">
            <v>0</v>
          </cell>
          <cell r="BS215">
            <v>0</v>
          </cell>
          <cell r="BT215">
            <v>0</v>
          </cell>
          <cell r="CB215">
            <v>0</v>
          </cell>
          <cell r="CC215">
            <v>0</v>
          </cell>
          <cell r="CD215">
            <v>0</v>
          </cell>
          <cell r="CE215">
            <v>0</v>
          </cell>
          <cell r="CF215">
            <v>0</v>
          </cell>
          <cell r="CI215">
            <v>0</v>
          </cell>
          <cell r="CJ215">
            <v>0</v>
          </cell>
          <cell r="CK215">
            <v>0</v>
          </cell>
          <cell r="CV215">
            <v>5.6376106519571636E-5</v>
          </cell>
          <cell r="DG215">
            <v>2452552</v>
          </cell>
          <cell r="DR215">
            <v>726906.58000000007</v>
          </cell>
          <cell r="EC215">
            <v>3.3739576274024095</v>
          </cell>
          <cell r="EN215">
            <v>2.4095909012463064E-2</v>
          </cell>
        </row>
        <row r="216">
          <cell r="B216">
            <v>36302</v>
          </cell>
          <cell r="C216" t="str">
            <v>Stars Charter School</v>
          </cell>
          <cell r="D216">
            <v>1.1096453713236779E-4</v>
          </cell>
          <cell r="E216">
            <v>191994.52272915488</v>
          </cell>
          <cell r="F216">
            <v>149702.53244466431</v>
          </cell>
          <cell r="G216">
            <v>24268</v>
          </cell>
          <cell r="H216">
            <v>-53573.294040074434</v>
          </cell>
          <cell r="I216">
            <v>-2216.9639893620988</v>
          </cell>
          <cell r="J216">
            <v>162016.51689502943</v>
          </cell>
          <cell r="K216">
            <v>0</v>
          </cell>
          <cell r="L216">
            <v>-8512.6167590969053</v>
          </cell>
          <cell r="M216">
            <v>1527.6500767142568</v>
          </cell>
          <cell r="N216">
            <v>57.588375480956238</v>
          </cell>
          <cell r="O216">
            <v>-25.989004241771859</v>
          </cell>
          <cell r="P216">
            <v>0</v>
          </cell>
          <cell r="Q216">
            <v>0</v>
          </cell>
          <cell r="R216">
            <v>0</v>
          </cell>
          <cell r="S216">
            <v>465237.94672826858</v>
          </cell>
          <cell r="T216">
            <v>135052</v>
          </cell>
          <cell r="U216">
            <v>810082.58447514719</v>
          </cell>
          <cell r="V216">
            <v>6110.6003068570271</v>
          </cell>
          <cell r="W216">
            <v>0</v>
          </cell>
          <cell r="X216">
            <v>951245.18478200422</v>
          </cell>
          <cell r="Y216">
            <v>13712.070000000007</v>
          </cell>
          <cell r="Z216">
            <v>0</v>
          </cell>
          <cell r="AA216">
            <v>0</v>
          </cell>
          <cell r="AB216">
            <v>11084.819946810494</v>
          </cell>
          <cell r="AC216">
            <v>24796.889946810501</v>
          </cell>
          <cell r="AD216" t="str">
            <v>N/A</v>
          </cell>
          <cell r="AE216">
            <v>185595</v>
          </cell>
          <cell r="AF216">
            <v>185595</v>
          </cell>
          <cell r="AG216">
            <v>185595</v>
          </cell>
          <cell r="AH216">
            <v>185595</v>
          </cell>
          <cell r="AI216">
            <v>184068</v>
          </cell>
          <cell r="AJ216">
            <v>0</v>
          </cell>
          <cell r="AK216">
            <v>926448</v>
          </cell>
          <cell r="AL216">
            <v>3516911</v>
          </cell>
          <cell r="AM216">
            <v>465237.94672826858</v>
          </cell>
          <cell r="AN216">
            <v>-81262.929999999993</v>
          </cell>
          <cell r="AO216">
            <v>805108.36483519385</v>
          </cell>
          <cell r="AP216">
            <v>0</v>
          </cell>
          <cell r="AQ216">
            <v>121339.93</v>
          </cell>
          <cell r="AR216">
            <v>0</v>
          </cell>
          <cell r="AS216">
            <v>0</v>
          </cell>
          <cell r="AT216">
            <v>4827334.311563462</v>
          </cell>
          <cell r="AU216">
            <v>1.0607645393740597E-4</v>
          </cell>
          <cell r="AV216">
            <v>0</v>
          </cell>
          <cell r="AW216">
            <v>0</v>
          </cell>
          <cell r="AY216">
            <v>0</v>
          </cell>
          <cell r="AZ216">
            <v>0</v>
          </cell>
          <cell r="BA216">
            <v>0</v>
          </cell>
          <cell r="BB216">
            <v>0</v>
          </cell>
          <cell r="BC216">
            <v>0</v>
          </cell>
          <cell r="BD216">
            <v>0</v>
          </cell>
          <cell r="BE216">
            <v>0</v>
          </cell>
          <cell r="BF216">
            <v>0</v>
          </cell>
          <cell r="BG216">
            <v>0</v>
          </cell>
          <cell r="BH216">
            <v>0</v>
          </cell>
          <cell r="BJ216">
            <v>0</v>
          </cell>
          <cell r="BL216">
            <v>0</v>
          </cell>
          <cell r="BM216">
            <v>0</v>
          </cell>
          <cell r="BN216">
            <v>0</v>
          </cell>
          <cell r="BO216">
            <v>0</v>
          </cell>
          <cell r="BQ216">
            <v>0</v>
          </cell>
          <cell r="BR216">
            <v>0</v>
          </cell>
          <cell r="BS216">
            <v>0</v>
          </cell>
          <cell r="BT216">
            <v>0</v>
          </cell>
          <cell r="CB216">
            <v>0</v>
          </cell>
          <cell r="CC216">
            <v>0</v>
          </cell>
          <cell r="CD216">
            <v>0</v>
          </cell>
          <cell r="CE216">
            <v>0</v>
          </cell>
          <cell r="CF216">
            <v>0</v>
          </cell>
          <cell r="CI216">
            <v>0</v>
          </cell>
          <cell r="CJ216">
            <v>0</v>
          </cell>
          <cell r="CK216">
            <v>0</v>
          </cell>
          <cell r="CV216">
            <v>1.1096453713236779E-4</v>
          </cell>
          <cell r="DG216">
            <v>4827335</v>
          </cell>
          <cell r="DR216">
            <v>1436669.5200000003</v>
          </cell>
          <cell r="EC216">
            <v>3.3600872941189697</v>
          </cell>
          <cell r="EN216">
            <v>2.4095909012463064E-2</v>
          </cell>
        </row>
        <row r="217">
          <cell r="B217">
            <v>36305</v>
          </cell>
          <cell r="C217" t="str">
            <v>Sandhills Community College</v>
          </cell>
          <cell r="D217">
            <v>8.7947635124209923E-4</v>
          </cell>
          <cell r="E217">
            <v>1521699.1542701744</v>
          </cell>
          <cell r="F217">
            <v>1186503.7282053495</v>
          </cell>
          <cell r="G217">
            <v>176391</v>
          </cell>
          <cell r="H217">
            <v>-424608.13503128773</v>
          </cell>
          <cell r="I217">
            <v>-17571.085777372828</v>
          </cell>
          <cell r="J217">
            <v>1284101.1984740745</v>
          </cell>
          <cell r="K217">
            <v>0</v>
          </cell>
          <cell r="L217">
            <v>-67468.808686888806</v>
          </cell>
          <cell r="M217">
            <v>12107.761183563449</v>
          </cell>
          <cell r="N217">
            <v>456.43063676762466</v>
          </cell>
          <cell r="O217">
            <v>-205.98215622441205</v>
          </cell>
          <cell r="P217">
            <v>0</v>
          </cell>
          <cell r="Q217">
            <v>0</v>
          </cell>
          <cell r="R217">
            <v>0</v>
          </cell>
          <cell r="S217">
            <v>3671405.2611181564</v>
          </cell>
          <cell r="T217">
            <v>881950.71000000008</v>
          </cell>
          <cell r="U217">
            <v>6420505.9923703726</v>
          </cell>
          <cell r="V217">
            <v>48431.044734253795</v>
          </cell>
          <cell r="W217">
            <v>0</v>
          </cell>
          <cell r="X217">
            <v>7350887.7471046261</v>
          </cell>
          <cell r="Y217">
            <v>0</v>
          </cell>
          <cell r="Z217">
            <v>0</v>
          </cell>
          <cell r="AA217">
            <v>0</v>
          </cell>
          <cell r="AB217">
            <v>87855.428886864131</v>
          </cell>
          <cell r="AC217">
            <v>87855.428886864131</v>
          </cell>
          <cell r="AD217" t="str">
            <v>N/A</v>
          </cell>
          <cell r="AE217">
            <v>1455028</v>
          </cell>
          <cell r="AF217">
            <v>1455029</v>
          </cell>
          <cell r="AG217">
            <v>1455029</v>
          </cell>
          <cell r="AH217">
            <v>1455029</v>
          </cell>
          <cell r="AI217">
            <v>1442921</v>
          </cell>
          <cell r="AJ217">
            <v>0</v>
          </cell>
          <cell r="AK217">
            <v>7263036</v>
          </cell>
          <cell r="AL217">
            <v>28178928</v>
          </cell>
          <cell r="AM217">
            <v>3671405.2611181564</v>
          </cell>
          <cell r="AN217">
            <v>-853154.71000000008</v>
          </cell>
          <cell r="AO217">
            <v>6381081.6082177628</v>
          </cell>
          <cell r="AP217">
            <v>0</v>
          </cell>
          <cell r="AQ217">
            <v>881950.71000000008</v>
          </cell>
          <cell r="AR217">
            <v>0</v>
          </cell>
          <cell r="AS217">
            <v>0</v>
          </cell>
          <cell r="AT217">
            <v>38260210.86933592</v>
          </cell>
          <cell r="AU217">
            <v>8.4992788967464417E-4</v>
          </cell>
          <cell r="AV217">
            <v>0</v>
          </cell>
          <cell r="AW217">
            <v>0</v>
          </cell>
          <cell r="AY217">
            <v>0</v>
          </cell>
          <cell r="AZ217">
            <v>0</v>
          </cell>
          <cell r="BA217">
            <v>0</v>
          </cell>
          <cell r="BB217">
            <v>0</v>
          </cell>
          <cell r="BC217">
            <v>0</v>
          </cell>
          <cell r="BD217">
            <v>0</v>
          </cell>
          <cell r="BE217">
            <v>0</v>
          </cell>
          <cell r="BF217">
            <v>0</v>
          </cell>
          <cell r="BG217">
            <v>0</v>
          </cell>
          <cell r="BH217">
            <v>0</v>
          </cell>
          <cell r="BJ217">
            <v>0</v>
          </cell>
          <cell r="BL217">
            <v>0</v>
          </cell>
          <cell r="BM217">
            <v>0</v>
          </cell>
          <cell r="BN217">
            <v>0</v>
          </cell>
          <cell r="BO217">
            <v>0</v>
          </cell>
          <cell r="BQ217">
            <v>0</v>
          </cell>
          <cell r="BR217">
            <v>0</v>
          </cell>
          <cell r="BS217">
            <v>0</v>
          </cell>
          <cell r="BT217">
            <v>0</v>
          </cell>
          <cell r="CB217">
            <v>0</v>
          </cell>
          <cell r="CC217">
            <v>0</v>
          </cell>
          <cell r="CD217">
            <v>0</v>
          </cell>
          <cell r="CE217">
            <v>0</v>
          </cell>
          <cell r="CF217">
            <v>0</v>
          </cell>
          <cell r="CI217">
            <v>0</v>
          </cell>
          <cell r="CJ217">
            <v>0</v>
          </cell>
          <cell r="CK217">
            <v>0</v>
          </cell>
          <cell r="CV217">
            <v>8.7947635124209923E-4</v>
          </cell>
          <cell r="DG217">
            <v>38260211</v>
          </cell>
          <cell r="DR217">
            <v>14893977.860000012</v>
          </cell>
          <cell r="EC217">
            <v>2.5688376442906815</v>
          </cell>
          <cell r="EN217">
            <v>2.4095909012463064E-2</v>
          </cell>
        </row>
        <row r="218">
          <cell r="B218">
            <v>36400</v>
          </cell>
          <cell r="C218" t="str">
            <v>Nash-Rocky Mount Schools</v>
          </cell>
          <cell r="D218">
            <v>4.6871375997386069E-3</v>
          </cell>
          <cell r="E218">
            <v>8109840.9427347835</v>
          </cell>
          <cell r="F218">
            <v>6323428.9686664166</v>
          </cell>
          <cell r="G218">
            <v>-150925</v>
          </cell>
          <cell r="H218">
            <v>-2262933.7924200553</v>
          </cell>
          <cell r="I218">
            <v>-93644.470029285862</v>
          </cell>
          <cell r="J218">
            <v>6843571.178163969</v>
          </cell>
          <cell r="K218">
            <v>0</v>
          </cell>
          <cell r="L218">
            <v>-359572.59062084206</v>
          </cell>
          <cell r="M218">
            <v>64527.877994656512</v>
          </cell>
          <cell r="N218">
            <v>2432.5306715123425</v>
          </cell>
          <cell r="O218">
            <v>-1097.7744972347791</v>
          </cell>
          <cell r="P218">
            <v>0</v>
          </cell>
          <cell r="Q218">
            <v>0</v>
          </cell>
          <cell r="R218">
            <v>0</v>
          </cell>
          <cell r="S218">
            <v>18475627.870663922</v>
          </cell>
          <cell r="T218">
            <v>163868.46999999881</v>
          </cell>
          <cell r="U218">
            <v>34217855.890819848</v>
          </cell>
          <cell r="V218">
            <v>258111.51197862605</v>
          </cell>
          <cell r="W218">
            <v>0</v>
          </cell>
          <cell r="X218">
            <v>34639835.872798473</v>
          </cell>
          <cell r="Y218">
            <v>918494</v>
          </cell>
          <cell r="Z218">
            <v>0</v>
          </cell>
          <cell r="AA218">
            <v>0</v>
          </cell>
          <cell r="AB218">
            <v>468222.35014642932</v>
          </cell>
          <cell r="AC218">
            <v>1386716.3501464294</v>
          </cell>
          <cell r="AD218" t="str">
            <v>N/A</v>
          </cell>
          <cell r="AE218">
            <v>6663530</v>
          </cell>
          <cell r="AF218">
            <v>6663530</v>
          </cell>
          <cell r="AG218">
            <v>6663530</v>
          </cell>
          <cell r="AH218">
            <v>6663530</v>
          </cell>
          <cell r="AI218">
            <v>6599002</v>
          </cell>
          <cell r="AJ218">
            <v>0</v>
          </cell>
          <cell r="AK218">
            <v>33253122</v>
          </cell>
          <cell r="AL218">
            <v>156501864</v>
          </cell>
          <cell r="AM218">
            <v>18475627.870663922</v>
          </cell>
          <cell r="AN218">
            <v>-4324194.4699999988</v>
          </cell>
          <cell r="AO218">
            <v>34007745.052652046</v>
          </cell>
          <cell r="AP218">
            <v>0</v>
          </cell>
          <cell r="AQ218">
            <v>-754625.53000000119</v>
          </cell>
          <cell r="AR218">
            <v>0</v>
          </cell>
          <cell r="AS218">
            <v>0</v>
          </cell>
          <cell r="AT218">
            <v>203906416.92331597</v>
          </cell>
          <cell r="AU218">
            <v>4.7203817312791458E-3</v>
          </cell>
          <cell r="AV218">
            <v>0</v>
          </cell>
          <cell r="AW218">
            <v>0</v>
          </cell>
          <cell r="AY218">
            <v>0</v>
          </cell>
          <cell r="AZ218">
            <v>0</v>
          </cell>
          <cell r="BA218">
            <v>0</v>
          </cell>
          <cell r="BB218">
            <v>0</v>
          </cell>
          <cell r="BC218">
            <v>0</v>
          </cell>
          <cell r="BD218">
            <v>0</v>
          </cell>
          <cell r="BE218">
            <v>0</v>
          </cell>
          <cell r="BF218">
            <v>0</v>
          </cell>
          <cell r="BG218">
            <v>0</v>
          </cell>
          <cell r="BH218">
            <v>0</v>
          </cell>
          <cell r="BJ218">
            <v>0</v>
          </cell>
          <cell r="BL218">
            <v>0</v>
          </cell>
          <cell r="BM218">
            <v>0</v>
          </cell>
          <cell r="BN218">
            <v>0</v>
          </cell>
          <cell r="BO218">
            <v>0</v>
          </cell>
          <cell r="BQ218">
            <v>0</v>
          </cell>
          <cell r="BR218">
            <v>0</v>
          </cell>
          <cell r="BS218">
            <v>0</v>
          </cell>
          <cell r="BT218">
            <v>0</v>
          </cell>
          <cell r="CB218">
            <v>0</v>
          </cell>
          <cell r="CC218">
            <v>0</v>
          </cell>
          <cell r="CD218">
            <v>0</v>
          </cell>
          <cell r="CE218">
            <v>0</v>
          </cell>
          <cell r="CF218">
            <v>0</v>
          </cell>
          <cell r="CI218">
            <v>0</v>
          </cell>
          <cell r="CJ218">
            <v>0</v>
          </cell>
          <cell r="CK218">
            <v>0</v>
          </cell>
          <cell r="CV218">
            <v>4.6871375997386069E-3</v>
          </cell>
          <cell r="DG218">
            <v>203906417</v>
          </cell>
          <cell r="DR218">
            <v>73556121.539999887</v>
          </cell>
          <cell r="EC218">
            <v>2.7721202903434148</v>
          </cell>
          <cell r="EN218">
            <v>2.4095909012463064E-2</v>
          </cell>
        </row>
        <row r="219">
          <cell r="B219">
            <v>36405</v>
          </cell>
          <cell r="C219" t="str">
            <v>Nash Technical College</v>
          </cell>
          <cell r="D219">
            <v>7.9709936527595955E-4</v>
          </cell>
          <cell r="E219">
            <v>1379167.760789312</v>
          </cell>
          <cell r="F219">
            <v>1075368.7319895858</v>
          </cell>
          <cell r="G219">
            <v>260459</v>
          </cell>
          <cell r="H219">
            <v>-384836.81163961132</v>
          </cell>
          <cell r="I219">
            <v>-15925.273374971996</v>
          </cell>
          <cell r="J219">
            <v>1163824.6427072177</v>
          </cell>
          <cell r="K219">
            <v>0</v>
          </cell>
          <cell r="L219">
            <v>-61149.278777411964</v>
          </cell>
          <cell r="M219">
            <v>10973.676257128382</v>
          </cell>
          <cell r="N219">
            <v>413.67862859091747</v>
          </cell>
          <cell r="O219">
            <v>-186.68864234128247</v>
          </cell>
          <cell r="P219">
            <v>0</v>
          </cell>
          <cell r="Q219">
            <v>0</v>
          </cell>
          <cell r="R219">
            <v>0</v>
          </cell>
          <cell r="S219">
            <v>3428109.4379374981</v>
          </cell>
          <cell r="T219">
            <v>1302291.57</v>
          </cell>
          <cell r="U219">
            <v>5819123.2135360893</v>
          </cell>
          <cell r="V219">
            <v>43894.705028513526</v>
          </cell>
          <cell r="W219">
            <v>0</v>
          </cell>
          <cell r="X219">
            <v>7165309.488564603</v>
          </cell>
          <cell r="Y219">
            <v>0</v>
          </cell>
          <cell r="Z219">
            <v>0</v>
          </cell>
          <cell r="AA219">
            <v>0</v>
          </cell>
          <cell r="AB219">
            <v>79626.366874859974</v>
          </cell>
          <cell r="AC219">
            <v>79626.366874859974</v>
          </cell>
          <cell r="AD219" t="str">
            <v>N/A</v>
          </cell>
          <cell r="AE219">
            <v>1419331</v>
          </cell>
          <cell r="AF219">
            <v>1419332</v>
          </cell>
          <cell r="AG219">
            <v>1419332</v>
          </cell>
          <cell r="AH219">
            <v>1419332</v>
          </cell>
          <cell r="AI219">
            <v>1408358</v>
          </cell>
          <cell r="AJ219">
            <v>0</v>
          </cell>
          <cell r="AK219">
            <v>7085685</v>
          </cell>
          <cell r="AL219">
            <v>24893168</v>
          </cell>
          <cell r="AM219">
            <v>3428109.4379374981</v>
          </cell>
          <cell r="AN219">
            <v>-730429.57000000007</v>
          </cell>
          <cell r="AO219">
            <v>5783391.5516897431</v>
          </cell>
          <cell r="AP219">
            <v>0</v>
          </cell>
          <cell r="AQ219">
            <v>1302291.57</v>
          </cell>
          <cell r="AR219">
            <v>0</v>
          </cell>
          <cell r="AS219">
            <v>0</v>
          </cell>
          <cell r="AT219">
            <v>34676530.989627242</v>
          </cell>
          <cell r="AU219">
            <v>7.5082335496289888E-4</v>
          </cell>
          <cell r="AV219">
            <v>0</v>
          </cell>
          <cell r="AW219">
            <v>0</v>
          </cell>
          <cell r="AY219">
            <v>0</v>
          </cell>
          <cell r="AZ219">
            <v>0</v>
          </cell>
          <cell r="BA219">
            <v>0</v>
          </cell>
          <cell r="BB219">
            <v>0</v>
          </cell>
          <cell r="BC219">
            <v>0</v>
          </cell>
          <cell r="BD219">
            <v>0</v>
          </cell>
          <cell r="BE219">
            <v>0</v>
          </cell>
          <cell r="BF219">
            <v>0</v>
          </cell>
          <cell r="BG219">
            <v>0</v>
          </cell>
          <cell r="BH219">
            <v>0</v>
          </cell>
          <cell r="BJ219">
            <v>0</v>
          </cell>
          <cell r="BL219">
            <v>0</v>
          </cell>
          <cell r="BM219">
            <v>0</v>
          </cell>
          <cell r="BN219">
            <v>0</v>
          </cell>
          <cell r="BO219">
            <v>0</v>
          </cell>
          <cell r="BQ219">
            <v>0</v>
          </cell>
          <cell r="BR219">
            <v>0</v>
          </cell>
          <cell r="BS219">
            <v>0</v>
          </cell>
          <cell r="BT219">
            <v>0</v>
          </cell>
          <cell r="CB219">
            <v>0</v>
          </cell>
          <cell r="CC219">
            <v>0</v>
          </cell>
          <cell r="CD219">
            <v>0</v>
          </cell>
          <cell r="CE219">
            <v>0</v>
          </cell>
          <cell r="CF219">
            <v>0</v>
          </cell>
          <cell r="CI219">
            <v>0</v>
          </cell>
          <cell r="CJ219">
            <v>0</v>
          </cell>
          <cell r="CK219">
            <v>0</v>
          </cell>
          <cell r="CV219">
            <v>7.9709936527595955E-4</v>
          </cell>
          <cell r="DG219">
            <v>34676532</v>
          </cell>
          <cell r="DR219">
            <v>12522920.060000004</v>
          </cell>
          <cell r="EC219">
            <v>2.7690452253833193</v>
          </cell>
          <cell r="EN219">
            <v>2.4095909012463064E-2</v>
          </cell>
        </row>
        <row r="220">
          <cell r="B220">
            <v>36500</v>
          </cell>
          <cell r="C220" t="str">
            <v>New Hanover County Schools</v>
          </cell>
          <cell r="D220">
            <v>9.2600936236601917E-3</v>
          </cell>
          <cell r="E220">
            <v>16022121.135702267</v>
          </cell>
          <cell r="F220">
            <v>12492815.290014435</v>
          </cell>
          <cell r="G220">
            <v>792952</v>
          </cell>
          <cell r="H220">
            <v>-4470741.1156699881</v>
          </cell>
          <cell r="I220">
            <v>-185007.70275180053</v>
          </cell>
          <cell r="J220">
            <v>13520428.72253526</v>
          </cell>
          <cell r="K220">
            <v>0</v>
          </cell>
          <cell r="L220">
            <v>-710385.77016316436</v>
          </cell>
          <cell r="M220">
            <v>127483.81690351163</v>
          </cell>
          <cell r="N220">
            <v>4805.8033888071659</v>
          </cell>
          <cell r="O220">
            <v>-2168.8065275974536</v>
          </cell>
          <cell r="P220">
            <v>0</v>
          </cell>
          <cell r="Q220">
            <v>0</v>
          </cell>
          <cell r="R220">
            <v>0</v>
          </cell>
          <cell r="S220">
            <v>37592303.37343172</v>
          </cell>
          <cell r="T220">
            <v>4166781</v>
          </cell>
          <cell r="U220">
            <v>67602143.612676308</v>
          </cell>
          <cell r="V220">
            <v>509935.26761404652</v>
          </cell>
          <cell r="W220">
            <v>0</v>
          </cell>
          <cell r="X220">
            <v>72278859.880290359</v>
          </cell>
          <cell r="Y220">
            <v>202021.27000000048</v>
          </cell>
          <cell r="Z220">
            <v>0</v>
          </cell>
          <cell r="AA220">
            <v>0</v>
          </cell>
          <cell r="AB220">
            <v>925038.51375900256</v>
          </cell>
          <cell r="AC220">
            <v>1127059.783759003</v>
          </cell>
          <cell r="AD220" t="str">
            <v>N/A</v>
          </cell>
          <cell r="AE220">
            <v>14255857</v>
          </cell>
          <cell r="AF220">
            <v>14255857</v>
          </cell>
          <cell r="AG220">
            <v>14255857</v>
          </cell>
          <cell r="AH220">
            <v>14255857</v>
          </cell>
          <cell r="AI220">
            <v>14128373</v>
          </cell>
          <cell r="AJ220">
            <v>0</v>
          </cell>
          <cell r="AK220">
            <v>71151801</v>
          </cell>
          <cell r="AL220">
            <v>302013573</v>
          </cell>
          <cell r="AM220">
            <v>37592303.37343172</v>
          </cell>
          <cell r="AN220">
            <v>-7912128.7299999995</v>
          </cell>
          <cell r="AO220">
            <v>67187040.366531342</v>
          </cell>
          <cell r="AP220">
            <v>0</v>
          </cell>
          <cell r="AQ220">
            <v>3964759.7299999995</v>
          </cell>
          <cell r="AR220">
            <v>0</v>
          </cell>
          <cell r="AS220">
            <v>0</v>
          </cell>
          <cell r="AT220">
            <v>402845547.73996305</v>
          </cell>
          <cell r="AU220">
            <v>9.1092803688785605E-3</v>
          </cell>
          <cell r="AV220">
            <v>0</v>
          </cell>
          <cell r="AW220">
            <v>0</v>
          </cell>
          <cell r="AY220">
            <v>0</v>
          </cell>
          <cell r="AZ220">
            <v>0</v>
          </cell>
          <cell r="BA220">
            <v>0</v>
          </cell>
          <cell r="BB220">
            <v>0</v>
          </cell>
          <cell r="BC220">
            <v>0</v>
          </cell>
          <cell r="BD220">
            <v>0</v>
          </cell>
          <cell r="BE220">
            <v>0</v>
          </cell>
          <cell r="BF220">
            <v>0</v>
          </cell>
          <cell r="BG220">
            <v>0</v>
          </cell>
          <cell r="BH220">
            <v>0</v>
          </cell>
          <cell r="BJ220">
            <v>0</v>
          </cell>
          <cell r="BL220">
            <v>0</v>
          </cell>
          <cell r="BM220">
            <v>0</v>
          </cell>
          <cell r="BN220">
            <v>0</v>
          </cell>
          <cell r="BO220">
            <v>0</v>
          </cell>
          <cell r="BQ220">
            <v>0</v>
          </cell>
          <cell r="BR220">
            <v>0</v>
          </cell>
          <cell r="BS220">
            <v>0</v>
          </cell>
          <cell r="BT220">
            <v>0</v>
          </cell>
          <cell r="CB220">
            <v>0</v>
          </cell>
          <cell r="CC220">
            <v>0</v>
          </cell>
          <cell r="CD220">
            <v>0</v>
          </cell>
          <cell r="CE220">
            <v>0</v>
          </cell>
          <cell r="CF220">
            <v>0</v>
          </cell>
          <cell r="CI220">
            <v>0</v>
          </cell>
          <cell r="CJ220">
            <v>0</v>
          </cell>
          <cell r="CK220">
            <v>0</v>
          </cell>
          <cell r="CV220">
            <v>9.2600936236601917E-3</v>
          </cell>
          <cell r="DG220">
            <v>402845548</v>
          </cell>
          <cell r="DR220">
            <v>137779977.63999993</v>
          </cell>
          <cell r="EC220">
            <v>2.9238322933436658</v>
          </cell>
          <cell r="EN220">
            <v>2.4095909012463064E-2</v>
          </cell>
        </row>
        <row r="221">
          <cell r="B221">
            <v>36501</v>
          </cell>
          <cell r="C221" t="str">
            <v>Cape Fear Center For Inquiry</v>
          </cell>
          <cell r="D221">
            <v>1.1067121475554864E-4</v>
          </cell>
          <cell r="E221">
            <v>191487.0066235725</v>
          </cell>
          <cell r="F221">
            <v>149306.81049811002</v>
          </cell>
          <cell r="G221">
            <v>-6393</v>
          </cell>
          <cell r="H221">
            <v>-53431.679012895795</v>
          </cell>
          <cell r="I221">
            <v>-2211.1036923384972</v>
          </cell>
          <cell r="J221">
            <v>161588.2443040942</v>
          </cell>
          <cell r="K221">
            <v>0</v>
          </cell>
          <cell r="L221">
            <v>-8490.1146061996224</v>
          </cell>
          <cell r="M221">
            <v>1523.6119041320087</v>
          </cell>
          <cell r="N221">
            <v>57.436147033834636</v>
          </cell>
          <cell r="O221">
            <v>-25.920305207897048</v>
          </cell>
          <cell r="P221">
            <v>0</v>
          </cell>
          <cell r="Q221">
            <v>0</v>
          </cell>
          <cell r="R221">
            <v>0</v>
          </cell>
          <cell r="S221">
            <v>433411.29186030076</v>
          </cell>
          <cell r="T221">
            <v>0</v>
          </cell>
          <cell r="U221">
            <v>807941.22152047104</v>
          </cell>
          <cell r="V221">
            <v>6094.4476165280348</v>
          </cell>
          <cell r="W221">
            <v>0</v>
          </cell>
          <cell r="X221">
            <v>814035.66913699906</v>
          </cell>
          <cell r="Y221">
            <v>31959.699999999997</v>
          </cell>
          <cell r="Z221">
            <v>0</v>
          </cell>
          <cell r="AA221">
            <v>0</v>
          </cell>
          <cell r="AB221">
            <v>11055.518461692485</v>
          </cell>
          <cell r="AC221">
            <v>43015.218461692479</v>
          </cell>
          <cell r="AD221" t="str">
            <v>N/A</v>
          </cell>
          <cell r="AE221">
            <v>154509</v>
          </cell>
          <cell r="AF221">
            <v>154509</v>
          </cell>
          <cell r="AG221">
            <v>154509</v>
          </cell>
          <cell r="AH221">
            <v>154509</v>
          </cell>
          <cell r="AI221">
            <v>152985</v>
          </cell>
          <cell r="AJ221">
            <v>0</v>
          </cell>
          <cell r="AK221">
            <v>771021</v>
          </cell>
          <cell r="AL221">
            <v>3695273</v>
          </cell>
          <cell r="AM221">
            <v>433411.29186030076</v>
          </cell>
          <cell r="AN221">
            <v>-85130.3</v>
          </cell>
          <cell r="AO221">
            <v>802980.15067530656</v>
          </cell>
          <cell r="AP221">
            <v>0</v>
          </cell>
          <cell r="AQ221">
            <v>-31959.699999999997</v>
          </cell>
          <cell r="AR221">
            <v>0</v>
          </cell>
          <cell r="AS221">
            <v>0</v>
          </cell>
          <cell r="AT221">
            <v>4814574.4425356071</v>
          </cell>
          <cell r="AU221">
            <v>1.1145617199183244E-4</v>
          </cell>
          <cell r="AV221">
            <v>0</v>
          </cell>
          <cell r="AW221">
            <v>0</v>
          </cell>
          <cell r="AY221">
            <v>0</v>
          </cell>
          <cell r="AZ221">
            <v>0</v>
          </cell>
          <cell r="BA221">
            <v>0</v>
          </cell>
          <cell r="BB221">
            <v>0</v>
          </cell>
          <cell r="BC221">
            <v>0</v>
          </cell>
          <cell r="BD221">
            <v>0</v>
          </cell>
          <cell r="BE221">
            <v>0</v>
          </cell>
          <cell r="BF221">
            <v>0</v>
          </cell>
          <cell r="BG221">
            <v>0</v>
          </cell>
          <cell r="BH221">
            <v>0</v>
          </cell>
          <cell r="BJ221">
            <v>0</v>
          </cell>
          <cell r="BL221">
            <v>0</v>
          </cell>
          <cell r="BM221">
            <v>0</v>
          </cell>
          <cell r="BN221">
            <v>0</v>
          </cell>
          <cell r="BO221">
            <v>0</v>
          </cell>
          <cell r="BQ221">
            <v>0</v>
          </cell>
          <cell r="BR221">
            <v>0</v>
          </cell>
          <cell r="BS221">
            <v>0</v>
          </cell>
          <cell r="BT221">
            <v>0</v>
          </cell>
          <cell r="CB221">
            <v>0</v>
          </cell>
          <cell r="CC221">
            <v>0</v>
          </cell>
          <cell r="CD221">
            <v>0</v>
          </cell>
          <cell r="CE221">
            <v>0</v>
          </cell>
          <cell r="CF221">
            <v>0</v>
          </cell>
          <cell r="CI221">
            <v>0</v>
          </cell>
          <cell r="CJ221">
            <v>0</v>
          </cell>
          <cell r="CK221">
            <v>0</v>
          </cell>
          <cell r="CV221">
            <v>1.1067121475554864E-4</v>
          </cell>
          <cell r="DG221">
            <v>4814574</v>
          </cell>
          <cell r="DR221">
            <v>1499516.45</v>
          </cell>
          <cell r="EC221">
            <v>3.2107510391099745</v>
          </cell>
          <cell r="EN221">
            <v>2.4095909012463064E-2</v>
          </cell>
        </row>
        <row r="222">
          <cell r="B222">
            <v>36502</v>
          </cell>
          <cell r="C222" t="str">
            <v>Wilmington Preparatory Academy</v>
          </cell>
          <cell r="D222">
            <v>4.5678848884780135E-5</v>
          </cell>
          <cell r="E222">
            <v>79035.059462185251</v>
          </cell>
          <cell r="F222">
            <v>61625.448399352055</v>
          </cell>
          <cell r="G222">
            <v>-5546</v>
          </cell>
          <cell r="H222">
            <v>-22053.589966290467</v>
          </cell>
          <cell r="I222">
            <v>-912.61916347444628</v>
          </cell>
          <cell r="J222">
            <v>66694.533076439271</v>
          </cell>
          <cell r="K222">
            <v>0</v>
          </cell>
          <cell r="L222">
            <v>-3504.2414865299324</v>
          </cell>
          <cell r="M222">
            <v>628.86124528066432</v>
          </cell>
          <cell r="N222">
            <v>23.706408994223196</v>
          </cell>
          <cell r="O222">
            <v>-10.698443197304355</v>
          </cell>
          <cell r="P222">
            <v>0</v>
          </cell>
          <cell r="Q222">
            <v>0</v>
          </cell>
          <cell r="R222">
            <v>0</v>
          </cell>
          <cell r="S222">
            <v>175980.4595327593</v>
          </cell>
          <cell r="T222">
            <v>0</v>
          </cell>
          <cell r="U222">
            <v>333472.66538219637</v>
          </cell>
          <cell r="V222">
            <v>2515.4449811226573</v>
          </cell>
          <cell r="W222">
            <v>0</v>
          </cell>
          <cell r="X222">
            <v>335988.11036331905</v>
          </cell>
          <cell r="Y222">
            <v>27727.260000000006</v>
          </cell>
          <cell r="Z222">
            <v>0</v>
          </cell>
          <cell r="AA222">
            <v>0</v>
          </cell>
          <cell r="AB222">
            <v>4563.0958173722311</v>
          </cell>
          <cell r="AC222">
            <v>32290.355817372238</v>
          </cell>
          <cell r="AD222" t="str">
            <v>N/A</v>
          </cell>
          <cell r="AE222">
            <v>60866</v>
          </cell>
          <cell r="AF222">
            <v>60865</v>
          </cell>
          <cell r="AG222">
            <v>60865</v>
          </cell>
          <cell r="AH222">
            <v>60865</v>
          </cell>
          <cell r="AI222">
            <v>60236</v>
          </cell>
          <cell r="AJ222">
            <v>0</v>
          </cell>
          <cell r="AK222">
            <v>303697</v>
          </cell>
          <cell r="AL222">
            <v>1539314</v>
          </cell>
          <cell r="AM222">
            <v>175980.4595327593</v>
          </cell>
          <cell r="AN222">
            <v>-31806.739999999994</v>
          </cell>
          <cell r="AO222">
            <v>331425.01454594685</v>
          </cell>
          <cell r="AP222">
            <v>0</v>
          </cell>
          <cell r="AQ222">
            <v>-27727.260000000006</v>
          </cell>
          <cell r="AR222">
            <v>0</v>
          </cell>
          <cell r="AS222">
            <v>0</v>
          </cell>
          <cell r="AT222">
            <v>1987185.4740787062</v>
          </cell>
          <cell r="AU222">
            <v>4.6428511604156449E-5</v>
          </cell>
          <cell r="AV222">
            <v>0</v>
          </cell>
          <cell r="AW222">
            <v>0</v>
          </cell>
          <cell r="AY222">
            <v>0</v>
          </cell>
          <cell r="AZ222">
            <v>0</v>
          </cell>
          <cell r="BA222">
            <v>0</v>
          </cell>
          <cell r="BB222">
            <v>0</v>
          </cell>
          <cell r="BC222">
            <v>0</v>
          </cell>
          <cell r="BD222">
            <v>0</v>
          </cell>
          <cell r="BE222">
            <v>0</v>
          </cell>
          <cell r="BF222">
            <v>0</v>
          </cell>
          <cell r="BG222">
            <v>0</v>
          </cell>
          <cell r="BH222">
            <v>0</v>
          </cell>
          <cell r="BJ222">
            <v>0</v>
          </cell>
          <cell r="BL222">
            <v>0</v>
          </cell>
          <cell r="BM222">
            <v>0</v>
          </cell>
          <cell r="BN222">
            <v>0</v>
          </cell>
          <cell r="BO222">
            <v>0</v>
          </cell>
          <cell r="BQ222">
            <v>0</v>
          </cell>
          <cell r="BR222">
            <v>0</v>
          </cell>
          <cell r="BS222">
            <v>0</v>
          </cell>
          <cell r="BT222">
            <v>0</v>
          </cell>
          <cell r="CB222">
            <v>0</v>
          </cell>
          <cell r="CC222">
            <v>0</v>
          </cell>
          <cell r="CD222">
            <v>0</v>
          </cell>
          <cell r="CE222">
            <v>0</v>
          </cell>
          <cell r="CF222">
            <v>0</v>
          </cell>
          <cell r="CI222">
            <v>0</v>
          </cell>
          <cell r="CJ222">
            <v>0</v>
          </cell>
          <cell r="CK222">
            <v>0</v>
          </cell>
          <cell r="CV222">
            <v>4.5678848884780135E-5</v>
          </cell>
          <cell r="DG222">
            <v>1987185</v>
          </cell>
          <cell r="DR222">
            <v>539505.5</v>
          </cell>
          <cell r="EC222">
            <v>3.6833452114946001</v>
          </cell>
          <cell r="EN222">
            <v>2.4095909012463064E-2</v>
          </cell>
        </row>
        <row r="223">
          <cell r="B223">
            <v>36505</v>
          </cell>
          <cell r="C223" t="str">
            <v>Cape Fear Community College</v>
          </cell>
          <cell r="D223">
            <v>1.8479689584723819E-3</v>
          </cell>
          <cell r="E223">
            <v>3197417.187231299</v>
          </cell>
          <cell r="F223">
            <v>2493099.5082909972</v>
          </cell>
          <cell r="G223">
            <v>-104580</v>
          </cell>
          <cell r="H223">
            <v>-892193.01001610456</v>
          </cell>
          <cell r="I223">
            <v>-36920.630142449496</v>
          </cell>
          <cell r="J223">
            <v>2698172.7831179025</v>
          </cell>
          <cell r="K223">
            <v>0</v>
          </cell>
          <cell r="L223">
            <v>-141766.4772252196</v>
          </cell>
          <cell r="M223">
            <v>25441.010201379286</v>
          </cell>
          <cell r="N223">
            <v>959.05893006799681</v>
          </cell>
          <cell r="O223">
            <v>-432.81280976381657</v>
          </cell>
          <cell r="P223">
            <v>0</v>
          </cell>
          <cell r="Q223">
            <v>0</v>
          </cell>
          <cell r="R223">
            <v>0</v>
          </cell>
          <cell r="S223">
            <v>7239196.6175781097</v>
          </cell>
          <cell r="T223">
            <v>93130.929999999935</v>
          </cell>
          <cell r="U223">
            <v>13490863.915589513</v>
          </cell>
          <cell r="V223">
            <v>101764.04080551714</v>
          </cell>
          <cell r="W223">
            <v>0</v>
          </cell>
          <cell r="X223">
            <v>13685758.88639503</v>
          </cell>
          <cell r="Y223">
            <v>616031</v>
          </cell>
          <cell r="Z223">
            <v>0</v>
          </cell>
          <cell r="AA223">
            <v>0</v>
          </cell>
          <cell r="AB223">
            <v>184603.15071224747</v>
          </cell>
          <cell r="AC223">
            <v>800634.15071224747</v>
          </cell>
          <cell r="AD223" t="str">
            <v>N/A</v>
          </cell>
          <cell r="AE223">
            <v>2582113</v>
          </cell>
          <cell r="AF223">
            <v>2582113</v>
          </cell>
          <cell r="AG223">
            <v>2582113</v>
          </cell>
          <cell r="AH223">
            <v>2582113</v>
          </cell>
          <cell r="AI223">
            <v>2556672</v>
          </cell>
          <cell r="AJ223">
            <v>0</v>
          </cell>
          <cell r="AK223">
            <v>12885124</v>
          </cell>
          <cell r="AL223">
            <v>62007711</v>
          </cell>
          <cell r="AM223">
            <v>7239196.6175781097</v>
          </cell>
          <cell r="AN223">
            <v>-1739101.93</v>
          </cell>
          <cell r="AO223">
            <v>13408024.805682784</v>
          </cell>
          <cell r="AP223">
            <v>0</v>
          </cell>
          <cell r="AQ223">
            <v>-522900.07000000007</v>
          </cell>
          <cell r="AR223">
            <v>0</v>
          </cell>
          <cell r="AS223">
            <v>0</v>
          </cell>
          <cell r="AT223">
            <v>80392930.423260882</v>
          </cell>
          <cell r="AU223">
            <v>1.8702656823009782E-3</v>
          </cell>
          <cell r="AV223">
            <v>0</v>
          </cell>
          <cell r="AW223">
            <v>0</v>
          </cell>
          <cell r="AY223">
            <v>0</v>
          </cell>
          <cell r="AZ223">
            <v>0</v>
          </cell>
          <cell r="BA223">
            <v>0</v>
          </cell>
          <cell r="BB223">
            <v>0</v>
          </cell>
          <cell r="BC223">
            <v>0</v>
          </cell>
          <cell r="BD223">
            <v>0</v>
          </cell>
          <cell r="BE223">
            <v>0</v>
          </cell>
          <cell r="BF223">
            <v>0</v>
          </cell>
          <cell r="BG223">
            <v>0</v>
          </cell>
          <cell r="BH223">
            <v>0</v>
          </cell>
          <cell r="BJ223">
            <v>0</v>
          </cell>
          <cell r="BL223">
            <v>0</v>
          </cell>
          <cell r="BM223">
            <v>0</v>
          </cell>
          <cell r="BN223">
            <v>0</v>
          </cell>
          <cell r="BO223">
            <v>0</v>
          </cell>
          <cell r="BQ223">
            <v>0</v>
          </cell>
          <cell r="BR223">
            <v>0</v>
          </cell>
          <cell r="BS223">
            <v>0</v>
          </cell>
          <cell r="BT223">
            <v>0</v>
          </cell>
          <cell r="CB223">
            <v>0</v>
          </cell>
          <cell r="CC223">
            <v>0</v>
          </cell>
          <cell r="CD223">
            <v>0</v>
          </cell>
          <cell r="CE223">
            <v>0</v>
          </cell>
          <cell r="CF223">
            <v>0</v>
          </cell>
          <cell r="CI223">
            <v>0</v>
          </cell>
          <cell r="CJ223">
            <v>0</v>
          </cell>
          <cell r="CK223">
            <v>0</v>
          </cell>
          <cell r="CV223">
            <v>1.8479689584723819E-3</v>
          </cell>
          <cell r="DG223">
            <v>80392931</v>
          </cell>
          <cell r="DR223">
            <v>29087117.839999989</v>
          </cell>
          <cell r="EC223">
            <v>2.7638672020452071</v>
          </cell>
          <cell r="EN223">
            <v>2.4095909012463064E-2</v>
          </cell>
        </row>
        <row r="224">
          <cell r="B224">
            <v>36600</v>
          </cell>
          <cell r="C224" t="str">
            <v>Northampton County Schools</v>
          </cell>
          <cell r="D224">
            <v>6.8401931828023085E-4</v>
          </cell>
          <cell r="E224">
            <v>1183512.9127252235</v>
          </cell>
          <cell r="F224">
            <v>922812.15993784403</v>
          </cell>
          <cell r="G224">
            <v>-294057</v>
          </cell>
          <cell r="H224">
            <v>-330242.15676765854</v>
          </cell>
          <cell r="I224">
            <v>-13666.043547285199</v>
          </cell>
          <cell r="J224">
            <v>998719.32331387349</v>
          </cell>
          <cell r="K224">
            <v>0</v>
          </cell>
          <cell r="L224">
            <v>-52474.371207374272</v>
          </cell>
          <cell r="M224">
            <v>9416.901931455217</v>
          </cell>
          <cell r="N224">
            <v>354.99234580107418</v>
          </cell>
          <cell r="O224">
            <v>-160.20416453441285</v>
          </cell>
          <cell r="P224">
            <v>0</v>
          </cell>
          <cell r="Q224">
            <v>0</v>
          </cell>
          <cell r="R224">
            <v>0</v>
          </cell>
          <cell r="S224">
            <v>2424216.5145673454</v>
          </cell>
          <cell r="T224">
            <v>57133.199999999953</v>
          </cell>
          <cell r="U224">
            <v>4993596.6165693672</v>
          </cell>
          <cell r="V224">
            <v>37667.607725820868</v>
          </cell>
          <cell r="W224">
            <v>0</v>
          </cell>
          <cell r="X224">
            <v>5088397.4242951879</v>
          </cell>
          <cell r="Y224">
            <v>1527418</v>
          </cell>
          <cell r="Z224">
            <v>0</v>
          </cell>
          <cell r="AA224">
            <v>0</v>
          </cell>
          <cell r="AB224">
            <v>68330.217736425999</v>
          </cell>
          <cell r="AC224">
            <v>1595748.217736426</v>
          </cell>
          <cell r="AD224" t="str">
            <v>N/A</v>
          </cell>
          <cell r="AE224">
            <v>700413</v>
          </cell>
          <cell r="AF224">
            <v>700413</v>
          </cell>
          <cell r="AG224">
            <v>700413</v>
          </cell>
          <cell r="AH224">
            <v>700413</v>
          </cell>
          <cell r="AI224">
            <v>690996</v>
          </cell>
          <cell r="AJ224">
            <v>0</v>
          </cell>
          <cell r="AK224">
            <v>3492648</v>
          </cell>
          <cell r="AL224">
            <v>24511216</v>
          </cell>
          <cell r="AM224">
            <v>2424216.5145673454</v>
          </cell>
          <cell r="AN224">
            <v>-670916.19999999995</v>
          </cell>
          <cell r="AO224">
            <v>4962934.0065587629</v>
          </cell>
          <cell r="AP224">
            <v>0</v>
          </cell>
          <cell r="AQ224">
            <v>-1470284.8</v>
          </cell>
          <cell r="AR224">
            <v>0</v>
          </cell>
          <cell r="AS224">
            <v>0</v>
          </cell>
          <cell r="AT224">
            <v>29757165.52112611</v>
          </cell>
          <cell r="AU224">
            <v>7.393029996716463E-4</v>
          </cell>
          <cell r="AV224">
            <v>0</v>
          </cell>
          <cell r="AW224">
            <v>0</v>
          </cell>
          <cell r="AY224">
            <v>0</v>
          </cell>
          <cell r="AZ224">
            <v>0</v>
          </cell>
          <cell r="BA224">
            <v>0</v>
          </cell>
          <cell r="BB224">
            <v>0</v>
          </cell>
          <cell r="BC224">
            <v>0</v>
          </cell>
          <cell r="BD224">
            <v>0</v>
          </cell>
          <cell r="BE224">
            <v>0</v>
          </cell>
          <cell r="BF224">
            <v>0</v>
          </cell>
          <cell r="BG224">
            <v>0</v>
          </cell>
          <cell r="BH224">
            <v>0</v>
          </cell>
          <cell r="BJ224">
            <v>0</v>
          </cell>
          <cell r="BL224">
            <v>0</v>
          </cell>
          <cell r="BM224">
            <v>0</v>
          </cell>
          <cell r="BN224">
            <v>0</v>
          </cell>
          <cell r="BO224">
            <v>0</v>
          </cell>
          <cell r="BQ224">
            <v>0</v>
          </cell>
          <cell r="BR224">
            <v>0</v>
          </cell>
          <cell r="BS224">
            <v>0</v>
          </cell>
          <cell r="BT224">
            <v>0</v>
          </cell>
          <cell r="CB224">
            <v>0</v>
          </cell>
          <cell r="CC224">
            <v>0</v>
          </cell>
          <cell r="CD224">
            <v>0</v>
          </cell>
          <cell r="CE224">
            <v>0</v>
          </cell>
          <cell r="CF224">
            <v>0</v>
          </cell>
          <cell r="CI224">
            <v>0</v>
          </cell>
          <cell r="CJ224">
            <v>0</v>
          </cell>
          <cell r="CK224">
            <v>0</v>
          </cell>
          <cell r="CV224">
            <v>6.8401931828023085E-4</v>
          </cell>
          <cell r="DG224">
            <v>29757165</v>
          </cell>
          <cell r="DR224">
            <v>11393591.629999992</v>
          </cell>
          <cell r="EC224">
            <v>2.6117457924020768</v>
          </cell>
          <cell r="EN224">
            <v>2.4095909012463064E-2</v>
          </cell>
        </row>
        <row r="225">
          <cell r="B225">
            <v>36601</v>
          </cell>
          <cell r="C225" t="str">
            <v>Gaston College Preparatory Charter</v>
          </cell>
          <cell r="D225">
            <v>3.6765854569084986E-4</v>
          </cell>
          <cell r="E225">
            <v>636135.01062061044</v>
          </cell>
          <cell r="F225">
            <v>496009.05647168087</v>
          </cell>
          <cell r="G225">
            <v>305635</v>
          </cell>
          <cell r="H225">
            <v>-177504.27193821565</v>
          </cell>
          <cell r="I225">
            <v>-7345.4616875078873</v>
          </cell>
          <cell r="J225">
            <v>536808.95283208648</v>
          </cell>
          <cell r="K225">
            <v>0</v>
          </cell>
          <cell r="L225">
            <v>-28204.833531092125</v>
          </cell>
          <cell r="M225">
            <v>5061.5594859760595</v>
          </cell>
          <cell r="N225">
            <v>190.80743204263726</v>
          </cell>
          <cell r="O225">
            <v>-86.109307986253938</v>
          </cell>
          <cell r="P225">
            <v>0</v>
          </cell>
          <cell r="Q225">
            <v>0</v>
          </cell>
          <cell r="R225">
            <v>0</v>
          </cell>
          <cell r="S225">
            <v>1766699.7103775947</v>
          </cell>
          <cell r="T225">
            <v>1577724</v>
          </cell>
          <cell r="U225">
            <v>2684044.7641604324</v>
          </cell>
          <cell r="V225">
            <v>20246.237943904238</v>
          </cell>
          <cell r="W225">
            <v>0</v>
          </cell>
          <cell r="X225">
            <v>4282015.0021043364</v>
          </cell>
          <cell r="Y225">
            <v>49549.429999999993</v>
          </cell>
          <cell r="Z225">
            <v>0</v>
          </cell>
          <cell r="AA225">
            <v>0</v>
          </cell>
          <cell r="AB225">
            <v>36727.308437539439</v>
          </cell>
          <cell r="AC225">
            <v>86276.738437539432</v>
          </cell>
          <cell r="AD225" t="str">
            <v>N/A</v>
          </cell>
          <cell r="AE225">
            <v>840160</v>
          </cell>
          <cell r="AF225">
            <v>840160</v>
          </cell>
          <cell r="AG225">
            <v>840160</v>
          </cell>
          <cell r="AH225">
            <v>840160</v>
          </cell>
          <cell r="AI225">
            <v>835098</v>
          </cell>
          <cell r="AJ225">
            <v>0</v>
          </cell>
          <cell r="AK225">
            <v>4195738</v>
          </cell>
          <cell r="AL225">
            <v>10296264</v>
          </cell>
          <cell r="AM225">
            <v>1766699.7103775947</v>
          </cell>
          <cell r="AN225">
            <v>-264305.57</v>
          </cell>
          <cell r="AO225">
            <v>2667563.6936667976</v>
          </cell>
          <cell r="AP225">
            <v>0</v>
          </cell>
          <cell r="AQ225">
            <v>1528174.57</v>
          </cell>
          <cell r="AR225">
            <v>0</v>
          </cell>
          <cell r="AS225">
            <v>0</v>
          </cell>
          <cell r="AT225">
            <v>15994396.404044392</v>
          </cell>
          <cell r="AU225">
            <v>3.1055410582913327E-4</v>
          </cell>
          <cell r="AV225">
            <v>0</v>
          </cell>
          <cell r="AW225">
            <v>0</v>
          </cell>
          <cell r="AY225">
            <v>0</v>
          </cell>
          <cell r="AZ225">
            <v>0</v>
          </cell>
          <cell r="BA225">
            <v>0</v>
          </cell>
          <cell r="BB225">
            <v>0</v>
          </cell>
          <cell r="BC225">
            <v>0</v>
          </cell>
          <cell r="BD225">
            <v>0</v>
          </cell>
          <cell r="BE225">
            <v>0</v>
          </cell>
          <cell r="BF225">
            <v>0</v>
          </cell>
          <cell r="BG225">
            <v>0</v>
          </cell>
          <cell r="BH225">
            <v>0</v>
          </cell>
          <cell r="BJ225">
            <v>0</v>
          </cell>
          <cell r="BL225">
            <v>0</v>
          </cell>
          <cell r="BM225">
            <v>0</v>
          </cell>
          <cell r="BN225">
            <v>0</v>
          </cell>
          <cell r="BO225">
            <v>0</v>
          </cell>
          <cell r="BQ225">
            <v>0</v>
          </cell>
          <cell r="BR225">
            <v>0</v>
          </cell>
          <cell r="BS225">
            <v>0</v>
          </cell>
          <cell r="BT225">
            <v>0</v>
          </cell>
          <cell r="CB225">
            <v>0</v>
          </cell>
          <cell r="CC225">
            <v>0</v>
          </cell>
          <cell r="CD225">
            <v>0</v>
          </cell>
          <cell r="CE225">
            <v>0</v>
          </cell>
          <cell r="CF225">
            <v>0</v>
          </cell>
          <cell r="CI225">
            <v>0</v>
          </cell>
          <cell r="CJ225">
            <v>0</v>
          </cell>
          <cell r="CK225">
            <v>0</v>
          </cell>
          <cell r="CV225">
            <v>3.6765854569084986E-4</v>
          </cell>
          <cell r="DG225">
            <v>15994396</v>
          </cell>
          <cell r="DR225">
            <v>4426537.1399999978</v>
          </cell>
          <cell r="EC225">
            <v>3.6132975945165136</v>
          </cell>
          <cell r="EN225">
            <v>2.4095909012463064E-2</v>
          </cell>
        </row>
        <row r="226">
          <cell r="B226">
            <v>36700</v>
          </cell>
          <cell r="C226" t="str">
            <v>Onslow County Schools</v>
          </cell>
          <cell r="D226">
            <v>8.0039556616394655E-3</v>
          </cell>
          <cell r="E226">
            <v>13848709.568973944</v>
          </cell>
          <cell r="F226">
            <v>10798156.447883062</v>
          </cell>
          <cell r="G226">
            <v>-1582057</v>
          </cell>
          <cell r="H226">
            <v>-3864282.0600713464</v>
          </cell>
          <cell r="I226">
            <v>-159911.28276539812</v>
          </cell>
          <cell r="J226">
            <v>11686373.423377395</v>
          </cell>
          <cell r="K226">
            <v>0</v>
          </cell>
          <cell r="L226">
            <v>-614021.46005497244</v>
          </cell>
          <cell r="M226">
            <v>110190.55093191945</v>
          </cell>
          <cell r="N226">
            <v>4153.8929092776498</v>
          </cell>
          <cell r="O226">
            <v>-1874.6064555125793</v>
          </cell>
          <cell r="P226">
            <v>0</v>
          </cell>
          <cell r="Q226">
            <v>0</v>
          </cell>
          <cell r="R226">
            <v>0</v>
          </cell>
          <cell r="S226">
            <v>30225437.474728368</v>
          </cell>
          <cell r="T226">
            <v>0</v>
          </cell>
          <cell r="U226">
            <v>58431867.116886973</v>
          </cell>
          <cell r="V226">
            <v>440762.20372767781</v>
          </cell>
          <cell r="W226">
            <v>0</v>
          </cell>
          <cell r="X226">
            <v>58872629.320614651</v>
          </cell>
          <cell r="Y226">
            <v>7910288.0799999991</v>
          </cell>
          <cell r="Z226">
            <v>0</v>
          </cell>
          <cell r="AA226">
            <v>0</v>
          </cell>
          <cell r="AB226">
            <v>799556.41382699064</v>
          </cell>
          <cell r="AC226">
            <v>8709844.4938269891</v>
          </cell>
          <cell r="AD226" t="str">
            <v>N/A</v>
          </cell>
          <cell r="AE226">
            <v>10054596</v>
          </cell>
          <cell r="AF226">
            <v>10054595</v>
          </cell>
          <cell r="AG226">
            <v>10054595</v>
          </cell>
          <cell r="AH226">
            <v>10054595</v>
          </cell>
          <cell r="AI226">
            <v>9944404</v>
          </cell>
          <cell r="AJ226">
            <v>0</v>
          </cell>
          <cell r="AK226">
            <v>50162785</v>
          </cell>
          <cell r="AL226">
            <v>274531987</v>
          </cell>
          <cell r="AM226">
            <v>30225437.474728368</v>
          </cell>
          <cell r="AN226">
            <v>-6720931.9200000009</v>
          </cell>
          <cell r="AO226">
            <v>58073072.906787664</v>
          </cell>
          <cell r="AP226">
            <v>0</v>
          </cell>
          <cell r="AQ226">
            <v>-7910288.0799999991</v>
          </cell>
          <cell r="AR226">
            <v>0</v>
          </cell>
          <cell r="AS226">
            <v>0</v>
          </cell>
          <cell r="AT226">
            <v>348199277.38151604</v>
          </cell>
          <cell r="AU226">
            <v>8.2803856072083161E-3</v>
          </cell>
          <cell r="AV226">
            <v>0</v>
          </cell>
          <cell r="AW226">
            <v>0</v>
          </cell>
          <cell r="AY226">
            <v>0</v>
          </cell>
          <cell r="AZ226">
            <v>0</v>
          </cell>
          <cell r="BA226">
            <v>0</v>
          </cell>
          <cell r="BB226">
            <v>0</v>
          </cell>
          <cell r="BC226">
            <v>0</v>
          </cell>
          <cell r="BD226">
            <v>0</v>
          </cell>
          <cell r="BE226">
            <v>0</v>
          </cell>
          <cell r="BF226">
            <v>0</v>
          </cell>
          <cell r="BG226">
            <v>0</v>
          </cell>
          <cell r="BH226">
            <v>0</v>
          </cell>
          <cell r="BJ226">
            <v>0</v>
          </cell>
          <cell r="BL226">
            <v>0</v>
          </cell>
          <cell r="BM226">
            <v>0</v>
          </cell>
          <cell r="BN226">
            <v>0</v>
          </cell>
          <cell r="BO226">
            <v>0</v>
          </cell>
          <cell r="BQ226">
            <v>0</v>
          </cell>
          <cell r="BR226">
            <v>0</v>
          </cell>
          <cell r="BS226">
            <v>0</v>
          </cell>
          <cell r="BT226">
            <v>0</v>
          </cell>
          <cell r="CB226">
            <v>0</v>
          </cell>
          <cell r="CC226">
            <v>0</v>
          </cell>
          <cell r="CD226">
            <v>0</v>
          </cell>
          <cell r="CE226">
            <v>0</v>
          </cell>
          <cell r="CF226">
            <v>0</v>
          </cell>
          <cell r="CI226">
            <v>0</v>
          </cell>
          <cell r="CJ226">
            <v>0</v>
          </cell>
          <cell r="CK226">
            <v>0</v>
          </cell>
          <cell r="CV226">
            <v>8.0039556616394655E-3</v>
          </cell>
          <cell r="DG226">
            <v>348199277</v>
          </cell>
          <cell r="DR226">
            <v>117141754.23999991</v>
          </cell>
          <cell r="EC226">
            <v>2.9724608382303179</v>
          </cell>
          <cell r="EN226">
            <v>2.4095909012463064E-2</v>
          </cell>
        </row>
        <row r="227">
          <cell r="B227">
            <v>36701</v>
          </cell>
          <cell r="C227" t="str">
            <v>Zeca School Of The Arts And Technology</v>
          </cell>
          <cell r="D227">
            <v>4.1016009576822938E-5</v>
          </cell>
          <cell r="E227">
            <v>70967.2602298407</v>
          </cell>
          <cell r="F227">
            <v>55334.800316433102</v>
          </cell>
          <cell r="G227">
            <v>83303</v>
          </cell>
          <cell r="H227">
            <v>-19802.387304949923</v>
          </cell>
          <cell r="I227">
            <v>-819.46014978350513</v>
          </cell>
          <cell r="J227">
            <v>59886.439220153617</v>
          </cell>
          <cell r="K227">
            <v>0</v>
          </cell>
          <cell r="L227">
            <v>-3146.532933296</v>
          </cell>
          <cell r="M227">
            <v>564.66788215231702</v>
          </cell>
          <cell r="N227">
            <v>21.286488650179567</v>
          </cell>
          <cell r="O227">
            <v>-9.6063596029877001</v>
          </cell>
          <cell r="P227">
            <v>0</v>
          </cell>
          <cell r="Q227">
            <v>0</v>
          </cell>
          <cell r="R227">
            <v>0</v>
          </cell>
          <cell r="S227">
            <v>246299.4673895975</v>
          </cell>
          <cell r="T227">
            <v>424246</v>
          </cell>
          <cell r="U227">
            <v>299432.19610076811</v>
          </cell>
          <cell r="V227">
            <v>2258.6715286092681</v>
          </cell>
          <cell r="W227">
            <v>0</v>
          </cell>
          <cell r="X227">
            <v>725936.8676293774</v>
          </cell>
          <cell r="Y227">
            <v>7731.5299999999952</v>
          </cell>
          <cell r="Z227">
            <v>0</v>
          </cell>
          <cell r="AA227">
            <v>0</v>
          </cell>
          <cell r="AB227">
            <v>4097.3007489175252</v>
          </cell>
          <cell r="AC227">
            <v>11828.83074891752</v>
          </cell>
          <cell r="AD227" t="str">
            <v>N/A</v>
          </cell>
          <cell r="AE227">
            <v>142935</v>
          </cell>
          <cell r="AF227">
            <v>142935</v>
          </cell>
          <cell r="AG227">
            <v>142935</v>
          </cell>
          <cell r="AH227">
            <v>142935</v>
          </cell>
          <cell r="AI227">
            <v>142370</v>
          </cell>
          <cell r="AJ227">
            <v>0</v>
          </cell>
          <cell r="AK227">
            <v>714110</v>
          </cell>
          <cell r="AL227">
            <v>850770</v>
          </cell>
          <cell r="AM227">
            <v>246299.4673895975</v>
          </cell>
          <cell r="AN227">
            <v>-26841.470000000005</v>
          </cell>
          <cell r="AO227">
            <v>297593.56688045984</v>
          </cell>
          <cell r="AP227">
            <v>0</v>
          </cell>
          <cell r="AQ227">
            <v>416514.47000000003</v>
          </cell>
          <cell r="AR227">
            <v>0</v>
          </cell>
          <cell r="AS227">
            <v>0</v>
          </cell>
          <cell r="AT227">
            <v>1784336.0342700575</v>
          </cell>
          <cell r="AU227">
            <v>2.5660768930669772E-5</v>
          </cell>
          <cell r="AV227">
            <v>0</v>
          </cell>
          <cell r="AW227">
            <v>0</v>
          </cell>
          <cell r="AY227">
            <v>0</v>
          </cell>
          <cell r="AZ227">
            <v>0</v>
          </cell>
          <cell r="BA227">
            <v>0</v>
          </cell>
          <cell r="BB227">
            <v>0</v>
          </cell>
          <cell r="BC227">
            <v>0</v>
          </cell>
          <cell r="BD227">
            <v>0</v>
          </cell>
          <cell r="BE227">
            <v>0</v>
          </cell>
          <cell r="BF227">
            <v>0</v>
          </cell>
          <cell r="BG227">
            <v>0</v>
          </cell>
          <cell r="BH227">
            <v>0</v>
          </cell>
          <cell r="BJ227">
            <v>0</v>
          </cell>
          <cell r="BL227">
            <v>0</v>
          </cell>
          <cell r="BM227">
            <v>0</v>
          </cell>
          <cell r="BN227">
            <v>0</v>
          </cell>
          <cell r="BO227">
            <v>0</v>
          </cell>
          <cell r="BQ227">
            <v>0</v>
          </cell>
          <cell r="BR227">
            <v>0</v>
          </cell>
          <cell r="BS227">
            <v>0</v>
          </cell>
          <cell r="BT227">
            <v>0</v>
          </cell>
          <cell r="CB227">
            <v>0</v>
          </cell>
          <cell r="CC227">
            <v>0</v>
          </cell>
          <cell r="CD227">
            <v>0</v>
          </cell>
          <cell r="CE227">
            <v>0</v>
          </cell>
          <cell r="CF227">
            <v>0</v>
          </cell>
          <cell r="CI227">
            <v>0</v>
          </cell>
          <cell r="CJ227">
            <v>0</v>
          </cell>
          <cell r="CK227">
            <v>0</v>
          </cell>
          <cell r="CV227">
            <v>4.1016009576822938E-5</v>
          </cell>
          <cell r="DG227">
            <v>1784336</v>
          </cell>
          <cell r="DR227">
            <v>473452.91000000003</v>
          </cell>
          <cell r="EC227">
            <v>3.7687718510379415</v>
          </cell>
          <cell r="EN227">
            <v>2.4095909012463064E-2</v>
          </cell>
        </row>
        <row r="228">
          <cell r="B228">
            <v>36705</v>
          </cell>
          <cell r="C228" t="str">
            <v>Coastal Carolina Community College</v>
          </cell>
          <cell r="D228">
            <v>9.2992830888104065E-4</v>
          </cell>
          <cell r="E228">
            <v>1608992.8048180537</v>
          </cell>
          <cell r="F228">
            <v>1254568.5894711688</v>
          </cell>
          <cell r="G228">
            <v>-43486</v>
          </cell>
          <cell r="H228">
            <v>-448966.16536546708</v>
          </cell>
          <cell r="I228">
            <v>-18579.067031283983</v>
          </cell>
          <cell r="J228">
            <v>1357764.8270389931</v>
          </cell>
          <cell r="K228">
            <v>0</v>
          </cell>
          <cell r="L228">
            <v>-71339.218019684762</v>
          </cell>
          <cell r="M228">
            <v>12802.333872724259</v>
          </cell>
          <cell r="N228">
            <v>482.61419374308247</v>
          </cell>
          <cell r="O228">
            <v>-217.79850922302853</v>
          </cell>
          <cell r="P228">
            <v>0</v>
          </cell>
          <cell r="Q228">
            <v>0</v>
          </cell>
          <cell r="R228">
            <v>0</v>
          </cell>
          <cell r="S228">
            <v>3652022.9204690247</v>
          </cell>
          <cell r="T228">
            <v>6272.6099999998696</v>
          </cell>
          <cell r="U228">
            <v>6788824.1351949656</v>
          </cell>
          <cell r="V228">
            <v>51209.335490897036</v>
          </cell>
          <cell r="W228">
            <v>0</v>
          </cell>
          <cell r="X228">
            <v>6846306.0806858633</v>
          </cell>
          <cell r="Y228">
            <v>223706</v>
          </cell>
          <cell r="Z228">
            <v>0</v>
          </cell>
          <cell r="AA228">
            <v>0</v>
          </cell>
          <cell r="AB228">
            <v>92895.335156419911</v>
          </cell>
          <cell r="AC228">
            <v>316601.3351564199</v>
          </cell>
          <cell r="AD228" t="str">
            <v>N/A</v>
          </cell>
          <cell r="AE228">
            <v>1308502</v>
          </cell>
          <cell r="AF228">
            <v>1308501</v>
          </cell>
          <cell r="AG228">
            <v>1308501</v>
          </cell>
          <cell r="AH228">
            <v>1308501</v>
          </cell>
          <cell r="AI228">
            <v>1295699</v>
          </cell>
          <cell r="AJ228">
            <v>0</v>
          </cell>
          <cell r="AK228">
            <v>6529704</v>
          </cell>
          <cell r="AL228">
            <v>31099749</v>
          </cell>
          <cell r="AM228">
            <v>3652022.9204690247</v>
          </cell>
          <cell r="AN228">
            <v>-826433.60999999987</v>
          </cell>
          <cell r="AO228">
            <v>6747138.1355294436</v>
          </cell>
          <cell r="AP228">
            <v>0</v>
          </cell>
          <cell r="AQ228">
            <v>-217433.39000000013</v>
          </cell>
          <cell r="AR228">
            <v>0</v>
          </cell>
          <cell r="AS228">
            <v>0</v>
          </cell>
          <cell r="AT228">
            <v>40455043.055998467</v>
          </cell>
          <cell r="AU228">
            <v>9.3802516072585785E-4</v>
          </cell>
          <cell r="AV228">
            <v>0</v>
          </cell>
          <cell r="AW228">
            <v>0</v>
          </cell>
          <cell r="AY228">
            <v>0</v>
          </cell>
          <cell r="AZ228">
            <v>0</v>
          </cell>
          <cell r="BA228">
            <v>0</v>
          </cell>
          <cell r="BB228">
            <v>0</v>
          </cell>
          <cell r="BC228">
            <v>0</v>
          </cell>
          <cell r="BD228">
            <v>0</v>
          </cell>
          <cell r="BE228">
            <v>0</v>
          </cell>
          <cell r="BF228">
            <v>0</v>
          </cell>
          <cell r="BG228">
            <v>0</v>
          </cell>
          <cell r="BH228">
            <v>0</v>
          </cell>
          <cell r="BJ228">
            <v>0</v>
          </cell>
          <cell r="BL228">
            <v>0</v>
          </cell>
          <cell r="BM228">
            <v>0</v>
          </cell>
          <cell r="BN228">
            <v>0</v>
          </cell>
          <cell r="BO228">
            <v>0</v>
          </cell>
          <cell r="BQ228">
            <v>0</v>
          </cell>
          <cell r="BR228">
            <v>0</v>
          </cell>
          <cell r="BS228">
            <v>0</v>
          </cell>
          <cell r="BT228">
            <v>0</v>
          </cell>
          <cell r="CB228">
            <v>0</v>
          </cell>
          <cell r="CC228">
            <v>0</v>
          </cell>
          <cell r="CD228">
            <v>0</v>
          </cell>
          <cell r="CE228">
            <v>0</v>
          </cell>
          <cell r="CF228">
            <v>0</v>
          </cell>
          <cell r="CI228">
            <v>0</v>
          </cell>
          <cell r="CJ228">
            <v>0</v>
          </cell>
          <cell r="CK228">
            <v>0</v>
          </cell>
          <cell r="CV228">
            <v>9.2992830888104065E-4</v>
          </cell>
          <cell r="DG228">
            <v>40455042</v>
          </cell>
          <cell r="DR228">
            <v>13842596.460000001</v>
          </cell>
          <cell r="EC228">
            <v>2.9225038898518898</v>
          </cell>
          <cell r="EN228">
            <v>2.4095909012463064E-2</v>
          </cell>
        </row>
        <row r="229">
          <cell r="B229">
            <v>36800</v>
          </cell>
          <cell r="C229" t="str">
            <v>Orange County Schools</v>
          </cell>
          <cell r="D229">
            <v>3.0289783852879425E-3</v>
          </cell>
          <cell r="E229">
            <v>5240838.8704092596</v>
          </cell>
          <cell r="F229">
            <v>4086402.2571179392</v>
          </cell>
          <cell r="G229">
            <v>611596</v>
          </cell>
          <cell r="H229">
            <v>-1462380.2691348928</v>
          </cell>
          <cell r="I229">
            <v>-60516.054752962642</v>
          </cell>
          <cell r="J229">
            <v>4422534.8063163804</v>
          </cell>
          <cell r="K229">
            <v>0</v>
          </cell>
          <cell r="L229">
            <v>-232367.32051417901</v>
          </cell>
          <cell r="M229">
            <v>41699.980752690535</v>
          </cell>
          <cell r="N229">
            <v>1571.9792023967364</v>
          </cell>
          <cell r="O229">
            <v>-709.41702761828901</v>
          </cell>
          <cell r="P229">
            <v>0</v>
          </cell>
          <cell r="Q229">
            <v>0</v>
          </cell>
          <cell r="R229">
            <v>0</v>
          </cell>
          <cell r="S229">
            <v>12648670.832369013</v>
          </cell>
          <cell r="T229">
            <v>3080509</v>
          </cell>
          <cell r="U229">
            <v>22112674.031581901</v>
          </cell>
          <cell r="V229">
            <v>166799.92301076214</v>
          </cell>
          <cell r="W229">
            <v>0</v>
          </cell>
          <cell r="X229">
            <v>25359982.954592664</v>
          </cell>
          <cell r="Y229">
            <v>22529.39000000013</v>
          </cell>
          <cell r="Z229">
            <v>0</v>
          </cell>
          <cell r="AA229">
            <v>0</v>
          </cell>
          <cell r="AB229">
            <v>302580.2737648132</v>
          </cell>
          <cell r="AC229">
            <v>325109.66376481333</v>
          </cell>
          <cell r="AD229" t="str">
            <v>N/A</v>
          </cell>
          <cell r="AE229">
            <v>5015315</v>
          </cell>
          <cell r="AF229">
            <v>5015315</v>
          </cell>
          <cell r="AG229">
            <v>5015315</v>
          </cell>
          <cell r="AH229">
            <v>5015315</v>
          </cell>
          <cell r="AI229">
            <v>4973615</v>
          </cell>
          <cell r="AJ229">
            <v>0</v>
          </cell>
          <cell r="AK229">
            <v>25034875</v>
          </cell>
          <cell r="AL229">
            <v>96727632</v>
          </cell>
          <cell r="AM229">
            <v>12648670.832369013</v>
          </cell>
          <cell r="AN229">
            <v>-2640320.61</v>
          </cell>
          <cell r="AO229">
            <v>21976893.680827852</v>
          </cell>
          <cell r="AP229">
            <v>0</v>
          </cell>
          <cell r="AQ229">
            <v>3057979.61</v>
          </cell>
          <cell r="AR229">
            <v>0</v>
          </cell>
          <cell r="AS229">
            <v>0</v>
          </cell>
          <cell r="AT229">
            <v>131770855.51319687</v>
          </cell>
          <cell r="AU229">
            <v>2.917481854009773E-3</v>
          </cell>
          <cell r="AV229">
            <v>0</v>
          </cell>
          <cell r="AW229">
            <v>0</v>
          </cell>
          <cell r="AY229">
            <v>0</v>
          </cell>
          <cell r="AZ229">
            <v>0</v>
          </cell>
          <cell r="BA229">
            <v>0</v>
          </cell>
          <cell r="BB229">
            <v>0</v>
          </cell>
          <cell r="BC229">
            <v>0</v>
          </cell>
          <cell r="BD229">
            <v>0</v>
          </cell>
          <cell r="BE229">
            <v>0</v>
          </cell>
          <cell r="BF229">
            <v>0</v>
          </cell>
          <cell r="BG229">
            <v>0</v>
          </cell>
          <cell r="BH229">
            <v>0</v>
          </cell>
          <cell r="BJ229">
            <v>0</v>
          </cell>
          <cell r="BL229">
            <v>0</v>
          </cell>
          <cell r="BM229">
            <v>0</v>
          </cell>
          <cell r="BN229">
            <v>0</v>
          </cell>
          <cell r="BO229">
            <v>0</v>
          </cell>
          <cell r="BQ229">
            <v>0</v>
          </cell>
          <cell r="BR229">
            <v>0</v>
          </cell>
          <cell r="BS229">
            <v>0</v>
          </cell>
          <cell r="BT229">
            <v>0</v>
          </cell>
          <cell r="CB229">
            <v>0</v>
          </cell>
          <cell r="CC229">
            <v>0</v>
          </cell>
          <cell r="CD229">
            <v>0</v>
          </cell>
          <cell r="CE229">
            <v>0</v>
          </cell>
          <cell r="CF229">
            <v>0</v>
          </cell>
          <cell r="CI229">
            <v>0</v>
          </cell>
          <cell r="CJ229">
            <v>0</v>
          </cell>
          <cell r="CK229">
            <v>0</v>
          </cell>
          <cell r="CV229">
            <v>3.0289783852879425E-3</v>
          </cell>
          <cell r="DG229">
            <v>131770855</v>
          </cell>
          <cell r="DR229">
            <v>45896753.31000001</v>
          </cell>
          <cell r="EC229">
            <v>2.8710278069122093</v>
          </cell>
          <cell r="EN229">
            <v>2.4095909012463064E-2</v>
          </cell>
        </row>
        <row r="230">
          <cell r="B230">
            <v>36802</v>
          </cell>
          <cell r="C230" t="str">
            <v>Orange Charter School</v>
          </cell>
          <cell r="D230">
            <v>8.1244009819497317E-5</v>
          </cell>
          <cell r="E230">
            <v>140571.08057225597</v>
          </cell>
          <cell r="F230">
            <v>109606.49528443086</v>
          </cell>
          <cell r="G230">
            <v>-31201</v>
          </cell>
          <cell r="H230">
            <v>-39224.326433791968</v>
          </cell>
          <cell r="I230">
            <v>-1623.1766362108103</v>
          </cell>
          <cell r="J230">
            <v>118622.32592236878</v>
          </cell>
          <cell r="K230">
            <v>0</v>
          </cell>
          <cell r="L230">
            <v>-6232.6139272828141</v>
          </cell>
          <cell r="M230">
            <v>1118.4872306120399</v>
          </cell>
          <cell r="N230">
            <v>42.164016216122718</v>
          </cell>
          <cell r="O230">
            <v>-19.028159539824468</v>
          </cell>
          <cell r="P230">
            <v>0</v>
          </cell>
          <cell r="Q230">
            <v>0</v>
          </cell>
          <cell r="R230">
            <v>0</v>
          </cell>
          <cell r="S230">
            <v>291660.40786905837</v>
          </cell>
          <cell r="T230">
            <v>0</v>
          </cell>
          <cell r="U230">
            <v>593111.62961184396</v>
          </cell>
          <cell r="V230">
            <v>4473.9489224481595</v>
          </cell>
          <cell r="W230">
            <v>0</v>
          </cell>
          <cell r="X230">
            <v>597585.57853429217</v>
          </cell>
          <cell r="Y230">
            <v>156007.63</v>
          </cell>
          <cell r="Z230">
            <v>0</v>
          </cell>
          <cell r="AA230">
            <v>0</v>
          </cell>
          <cell r="AB230">
            <v>8115.8831810540505</v>
          </cell>
          <cell r="AC230">
            <v>164123.51318105406</v>
          </cell>
          <cell r="AD230" t="str">
            <v>N/A</v>
          </cell>
          <cell r="AE230">
            <v>86916</v>
          </cell>
          <cell r="AF230">
            <v>86917</v>
          </cell>
          <cell r="AG230">
            <v>86917</v>
          </cell>
          <cell r="AH230">
            <v>86917</v>
          </cell>
          <cell r="AI230">
            <v>85798</v>
          </cell>
          <cell r="AJ230">
            <v>0</v>
          </cell>
          <cell r="AK230">
            <v>433465</v>
          </cell>
          <cell r="AL230">
            <v>2864028</v>
          </cell>
          <cell r="AM230">
            <v>291660.40786905837</v>
          </cell>
          <cell r="AN230">
            <v>-54759.369999999995</v>
          </cell>
          <cell r="AO230">
            <v>589469.69535323803</v>
          </cell>
          <cell r="AP230">
            <v>0</v>
          </cell>
          <cell r="AQ230">
            <v>-156007.63</v>
          </cell>
          <cell r="AR230">
            <v>0</v>
          </cell>
          <cell r="AS230">
            <v>0</v>
          </cell>
          <cell r="AT230">
            <v>3534391.1032222961</v>
          </cell>
          <cell r="AU230">
            <v>8.6384295463492395E-5</v>
          </cell>
          <cell r="AV230">
            <v>0</v>
          </cell>
          <cell r="AW230">
            <v>0</v>
          </cell>
          <cell r="AY230">
            <v>0</v>
          </cell>
          <cell r="AZ230">
            <v>0</v>
          </cell>
          <cell r="BA230">
            <v>0</v>
          </cell>
          <cell r="BB230">
            <v>0</v>
          </cell>
          <cell r="BC230">
            <v>0</v>
          </cell>
          <cell r="BD230">
            <v>0</v>
          </cell>
          <cell r="BE230">
            <v>0</v>
          </cell>
          <cell r="BF230">
            <v>0</v>
          </cell>
          <cell r="BG230">
            <v>0</v>
          </cell>
          <cell r="BH230">
            <v>0</v>
          </cell>
          <cell r="BJ230">
            <v>0</v>
          </cell>
          <cell r="BL230">
            <v>0</v>
          </cell>
          <cell r="BM230">
            <v>0</v>
          </cell>
          <cell r="BN230">
            <v>0</v>
          </cell>
          <cell r="BO230">
            <v>0</v>
          </cell>
          <cell r="BQ230">
            <v>0</v>
          </cell>
          <cell r="BR230">
            <v>0</v>
          </cell>
          <cell r="BS230">
            <v>0</v>
          </cell>
          <cell r="BT230">
            <v>0</v>
          </cell>
          <cell r="CB230">
            <v>0</v>
          </cell>
          <cell r="CC230">
            <v>0</v>
          </cell>
          <cell r="CD230">
            <v>0</v>
          </cell>
          <cell r="CE230">
            <v>0</v>
          </cell>
          <cell r="CF230">
            <v>0</v>
          </cell>
          <cell r="CI230">
            <v>0</v>
          </cell>
          <cell r="CJ230">
            <v>0</v>
          </cell>
          <cell r="CK230">
            <v>0</v>
          </cell>
          <cell r="CV230">
            <v>8.1244009819497317E-5</v>
          </cell>
          <cell r="DG230">
            <v>3534391</v>
          </cell>
          <cell r="DR230">
            <v>1024131.2600000001</v>
          </cell>
          <cell r="EC230">
            <v>3.4511113350841369</v>
          </cell>
          <cell r="EN230">
            <v>2.4095909012463064E-2</v>
          </cell>
        </row>
        <row r="231">
          <cell r="B231">
            <v>36810</v>
          </cell>
          <cell r="C231" t="str">
            <v>Chapel Hill - Carboro City Schools</v>
          </cell>
          <cell r="D231">
            <v>5.9267746782739779E-3</v>
          </cell>
          <cell r="E231">
            <v>10254702.133538941</v>
          </cell>
          <cell r="F231">
            <v>7995826.4279346755</v>
          </cell>
          <cell r="G231">
            <v>1004407</v>
          </cell>
          <cell r="H231">
            <v>-2861426.2786468319</v>
          </cell>
          <cell r="I231">
            <v>-118411.21834377335</v>
          </cell>
          <cell r="J231">
            <v>8653533.9542772975</v>
          </cell>
          <cell r="K231">
            <v>0</v>
          </cell>
          <cell r="L231">
            <v>-454671.03957260179</v>
          </cell>
          <cell r="M231">
            <v>81593.976110880743</v>
          </cell>
          <cell r="N231">
            <v>3075.877522530629</v>
          </cell>
          <cell r="O231">
            <v>-1388.1098973985484</v>
          </cell>
          <cell r="P231">
            <v>0</v>
          </cell>
          <cell r="Q231">
            <v>0</v>
          </cell>
          <cell r="R231">
            <v>0</v>
          </cell>
          <cell r="S231">
            <v>24557242.722923722</v>
          </cell>
          <cell r="T231">
            <v>5338032</v>
          </cell>
          <cell r="U231">
            <v>43267669.771386489</v>
          </cell>
          <cell r="V231">
            <v>326375.90444352297</v>
          </cell>
          <cell r="W231">
            <v>0</v>
          </cell>
          <cell r="X231">
            <v>48932077.675830014</v>
          </cell>
          <cell r="Y231">
            <v>315995.75999999978</v>
          </cell>
          <cell r="Z231">
            <v>0</v>
          </cell>
          <cell r="AA231">
            <v>0</v>
          </cell>
          <cell r="AB231">
            <v>592056.09171886672</v>
          </cell>
          <cell r="AC231">
            <v>908051.8517188665</v>
          </cell>
          <cell r="AD231" t="str">
            <v>N/A</v>
          </cell>
          <cell r="AE231">
            <v>9621124</v>
          </cell>
          <cell r="AF231">
            <v>9621125</v>
          </cell>
          <cell r="AG231">
            <v>9621125</v>
          </cell>
          <cell r="AH231">
            <v>9621125</v>
          </cell>
          <cell r="AI231">
            <v>9539531</v>
          </cell>
          <cell r="AJ231">
            <v>0</v>
          </cell>
          <cell r="AK231">
            <v>48024030</v>
          </cell>
          <cell r="AL231">
            <v>190093572</v>
          </cell>
          <cell r="AM231">
            <v>24557242.722923722</v>
          </cell>
          <cell r="AN231">
            <v>-4839997.24</v>
          </cell>
          <cell r="AO231">
            <v>43001989.584111147</v>
          </cell>
          <cell r="AP231">
            <v>0</v>
          </cell>
          <cell r="AQ231">
            <v>5022036.24</v>
          </cell>
          <cell r="AR231">
            <v>0</v>
          </cell>
          <cell r="AS231">
            <v>0</v>
          </cell>
          <cell r="AT231">
            <v>257834843.30703488</v>
          </cell>
          <cell r="AU231">
            <v>5.7335689430849501E-3</v>
          </cell>
          <cell r="AV231">
            <v>0</v>
          </cell>
          <cell r="AW231">
            <v>0</v>
          </cell>
          <cell r="AY231">
            <v>0</v>
          </cell>
          <cell r="AZ231">
            <v>0</v>
          </cell>
          <cell r="BA231">
            <v>0</v>
          </cell>
          <cell r="BB231">
            <v>0</v>
          </cell>
          <cell r="BC231">
            <v>0</v>
          </cell>
          <cell r="BD231">
            <v>0</v>
          </cell>
          <cell r="BE231">
            <v>0</v>
          </cell>
          <cell r="BF231">
            <v>0</v>
          </cell>
          <cell r="BG231">
            <v>0</v>
          </cell>
          <cell r="BH231">
            <v>0</v>
          </cell>
          <cell r="BJ231">
            <v>0</v>
          </cell>
          <cell r="BL231">
            <v>0</v>
          </cell>
          <cell r="BM231">
            <v>0</v>
          </cell>
          <cell r="BN231">
            <v>0</v>
          </cell>
          <cell r="BO231">
            <v>0</v>
          </cell>
          <cell r="BQ231">
            <v>0</v>
          </cell>
          <cell r="BR231">
            <v>0</v>
          </cell>
          <cell r="BS231">
            <v>0</v>
          </cell>
          <cell r="BT231">
            <v>0</v>
          </cell>
          <cell r="CB231">
            <v>0</v>
          </cell>
          <cell r="CC231">
            <v>0</v>
          </cell>
          <cell r="CD231">
            <v>0</v>
          </cell>
          <cell r="CE231">
            <v>0</v>
          </cell>
          <cell r="CF231">
            <v>0</v>
          </cell>
          <cell r="CI231">
            <v>0</v>
          </cell>
          <cell r="CJ231">
            <v>0</v>
          </cell>
          <cell r="CK231">
            <v>0</v>
          </cell>
          <cell r="CV231">
            <v>5.9267746782739779E-3</v>
          </cell>
          <cell r="DG231">
            <v>257834844</v>
          </cell>
          <cell r="DR231">
            <v>85427898.969999939</v>
          </cell>
          <cell r="EC231">
            <v>3.018157383111399</v>
          </cell>
          <cell r="EN231">
            <v>2.4095909012463064E-2</v>
          </cell>
        </row>
        <row r="232">
          <cell r="B232">
            <v>36900</v>
          </cell>
          <cell r="C232" t="str">
            <v>Pamlico County Schools</v>
          </cell>
          <cell r="D232">
            <v>5.6583106420348881E-4</v>
          </cell>
          <cell r="E232">
            <v>979019.67533544486</v>
          </cell>
          <cell r="F232">
            <v>763364.09303520899</v>
          </cell>
          <cell r="G232">
            <v>121593</v>
          </cell>
          <cell r="H232">
            <v>-273181.27721671417</v>
          </cell>
          <cell r="I232">
            <v>-11304.756689113952</v>
          </cell>
          <cell r="J232">
            <v>826155.6398320361</v>
          </cell>
          <cell r="K232">
            <v>0</v>
          </cell>
          <cell r="L232">
            <v>-43407.58880659764</v>
          </cell>
          <cell r="M232">
            <v>7789.8028593283843</v>
          </cell>
          <cell r="N232">
            <v>293.65500570032663</v>
          </cell>
          <cell r="O232">
            <v>-132.52329354709912</v>
          </cell>
          <cell r="P232">
            <v>0</v>
          </cell>
          <cell r="Q232">
            <v>0</v>
          </cell>
          <cell r="R232">
            <v>0</v>
          </cell>
          <cell r="S232">
            <v>2370189.720061746</v>
          </cell>
          <cell r="T232">
            <v>607962.10000000009</v>
          </cell>
          <cell r="U232">
            <v>4130778.1991601801</v>
          </cell>
          <cell r="V232">
            <v>31159.211437313537</v>
          </cell>
          <cell r="W232">
            <v>0</v>
          </cell>
          <cell r="X232">
            <v>4769899.5105974944</v>
          </cell>
          <cell r="Y232">
            <v>0</v>
          </cell>
          <cell r="Z232">
            <v>0</v>
          </cell>
          <cell r="AA232">
            <v>0</v>
          </cell>
          <cell r="AB232">
            <v>56523.783445569759</v>
          </cell>
          <cell r="AC232">
            <v>56523.783445569759</v>
          </cell>
          <cell r="AD232" t="str">
            <v>N/A</v>
          </cell>
          <cell r="AE232">
            <v>944234</v>
          </cell>
          <cell r="AF232">
            <v>944234</v>
          </cell>
          <cell r="AG232">
            <v>944234</v>
          </cell>
          <cell r="AH232">
            <v>944234</v>
          </cell>
          <cell r="AI232">
            <v>936444</v>
          </cell>
          <cell r="AJ232">
            <v>0</v>
          </cell>
          <cell r="AK232">
            <v>4713380</v>
          </cell>
          <cell r="AL232">
            <v>18039016</v>
          </cell>
          <cell r="AM232">
            <v>2370189.720061746</v>
          </cell>
          <cell r="AN232">
            <v>-507007.10000000003</v>
          </cell>
          <cell r="AO232">
            <v>4105413.6271519242</v>
          </cell>
          <cell r="AP232">
            <v>0</v>
          </cell>
          <cell r="AQ232">
            <v>607962.10000000009</v>
          </cell>
          <cell r="AR232">
            <v>0</v>
          </cell>
          <cell r="AS232">
            <v>0</v>
          </cell>
          <cell r="AT232">
            <v>24615574.347213671</v>
          </cell>
          <cell r="AU232">
            <v>5.4408963391395701E-4</v>
          </cell>
          <cell r="AV232">
            <v>0</v>
          </cell>
          <cell r="AW232">
            <v>0</v>
          </cell>
          <cell r="AY232">
            <v>0</v>
          </cell>
          <cell r="AZ232">
            <v>0</v>
          </cell>
          <cell r="BA232">
            <v>0</v>
          </cell>
          <cell r="BB232">
            <v>0</v>
          </cell>
          <cell r="BC232">
            <v>0</v>
          </cell>
          <cell r="BD232">
            <v>0</v>
          </cell>
          <cell r="BE232">
            <v>0</v>
          </cell>
          <cell r="BF232">
            <v>0</v>
          </cell>
          <cell r="BG232">
            <v>0</v>
          </cell>
          <cell r="BH232">
            <v>0</v>
          </cell>
          <cell r="BJ232">
            <v>0</v>
          </cell>
          <cell r="BL232">
            <v>0</v>
          </cell>
          <cell r="BM232">
            <v>0</v>
          </cell>
          <cell r="BN232">
            <v>0</v>
          </cell>
          <cell r="BO232">
            <v>0</v>
          </cell>
          <cell r="BQ232">
            <v>0</v>
          </cell>
          <cell r="BR232">
            <v>0</v>
          </cell>
          <cell r="BS232">
            <v>0</v>
          </cell>
          <cell r="BT232">
            <v>0</v>
          </cell>
          <cell r="CB232">
            <v>0</v>
          </cell>
          <cell r="CC232">
            <v>0</v>
          </cell>
          <cell r="CD232">
            <v>0</v>
          </cell>
          <cell r="CE232">
            <v>0</v>
          </cell>
          <cell r="CF232">
            <v>0</v>
          </cell>
          <cell r="CI232">
            <v>0</v>
          </cell>
          <cell r="CJ232">
            <v>0</v>
          </cell>
          <cell r="CK232">
            <v>0</v>
          </cell>
          <cell r="CV232">
            <v>5.6583106420348881E-4</v>
          </cell>
          <cell r="DG232">
            <v>24615575</v>
          </cell>
          <cell r="DR232">
            <v>8727933.4099999983</v>
          </cell>
          <cell r="EC232">
            <v>2.8203211279999905</v>
          </cell>
          <cell r="EN232">
            <v>2.4095909012463064E-2</v>
          </cell>
        </row>
        <row r="233">
          <cell r="B233">
            <v>36901</v>
          </cell>
          <cell r="C233" t="str">
            <v>Arapahoe Charter School</v>
          </cell>
          <cell r="D233">
            <v>1.8517054549559798E-4</v>
          </cell>
          <cell r="E233">
            <v>320388.21973830718</v>
          </cell>
          <cell r="F233">
            <v>249814.04249705121</v>
          </cell>
          <cell r="G233">
            <v>37389</v>
          </cell>
          <cell r="H233">
            <v>-89399.697757158312</v>
          </cell>
          <cell r="I233">
            <v>-3699.5281723617568</v>
          </cell>
          <cell r="J233">
            <v>270362.83472225041</v>
          </cell>
          <cell r="K233">
            <v>0</v>
          </cell>
          <cell r="L233">
            <v>-14205.312161998367</v>
          </cell>
          <cell r="M233">
            <v>2549.2450592042132</v>
          </cell>
          <cell r="N233">
            <v>96.099809701305446</v>
          </cell>
          <cell r="O233">
            <v>-43.368793460524003</v>
          </cell>
          <cell r="P233">
            <v>0</v>
          </cell>
          <cell r="Q233">
            <v>0</v>
          </cell>
          <cell r="R233">
            <v>0</v>
          </cell>
          <cell r="S233">
            <v>773251.53494153533</v>
          </cell>
          <cell r="T233">
            <v>186944.29</v>
          </cell>
          <cell r="U233">
            <v>1351814.1736112519</v>
          </cell>
          <cell r="V233">
            <v>10196.980236816853</v>
          </cell>
          <cell r="W233">
            <v>0</v>
          </cell>
          <cell r="X233">
            <v>1548955.4438480688</v>
          </cell>
          <cell r="Y233">
            <v>0</v>
          </cell>
          <cell r="Z233">
            <v>0</v>
          </cell>
          <cell r="AA233">
            <v>0</v>
          </cell>
          <cell r="AB233">
            <v>18497.640861808784</v>
          </cell>
          <cell r="AC233">
            <v>18497.640861808784</v>
          </cell>
          <cell r="AD233" t="str">
            <v>N/A</v>
          </cell>
          <cell r="AE233">
            <v>306602</v>
          </cell>
          <cell r="AF233">
            <v>306602</v>
          </cell>
          <cell r="AG233">
            <v>306602</v>
          </cell>
          <cell r="AH233">
            <v>306602</v>
          </cell>
          <cell r="AI233">
            <v>304052</v>
          </cell>
          <cell r="AJ233">
            <v>0</v>
          </cell>
          <cell r="AK233">
            <v>1530460</v>
          </cell>
          <cell r="AL233">
            <v>5918622</v>
          </cell>
          <cell r="AM233">
            <v>773251.53494153533</v>
          </cell>
          <cell r="AN233">
            <v>-166782.29</v>
          </cell>
          <cell r="AO233">
            <v>1343513.51298626</v>
          </cell>
          <cell r="AP233">
            <v>0</v>
          </cell>
          <cell r="AQ233">
            <v>186944.29</v>
          </cell>
          <cell r="AR233">
            <v>0</v>
          </cell>
          <cell r="AS233">
            <v>0</v>
          </cell>
          <cell r="AT233">
            <v>8055549.0479277959</v>
          </cell>
          <cell r="AU233">
            <v>1.7851645264140253E-4</v>
          </cell>
          <cell r="AV233">
            <v>0</v>
          </cell>
          <cell r="AW233">
            <v>0</v>
          </cell>
          <cell r="AY233">
            <v>0</v>
          </cell>
          <cell r="AZ233">
            <v>0</v>
          </cell>
          <cell r="BA233">
            <v>0</v>
          </cell>
          <cell r="BB233">
            <v>0</v>
          </cell>
          <cell r="BC233">
            <v>0</v>
          </cell>
          <cell r="BD233">
            <v>0</v>
          </cell>
          <cell r="BE233">
            <v>0</v>
          </cell>
          <cell r="BF233">
            <v>0</v>
          </cell>
          <cell r="BG233">
            <v>0</v>
          </cell>
          <cell r="BH233">
            <v>0</v>
          </cell>
          <cell r="BJ233">
            <v>0</v>
          </cell>
          <cell r="BL233">
            <v>0</v>
          </cell>
          <cell r="BM233">
            <v>0</v>
          </cell>
          <cell r="BN233">
            <v>0</v>
          </cell>
          <cell r="BO233">
            <v>0</v>
          </cell>
          <cell r="BQ233">
            <v>0</v>
          </cell>
          <cell r="BR233">
            <v>0</v>
          </cell>
          <cell r="BS233">
            <v>0</v>
          </cell>
          <cell r="BT233">
            <v>0</v>
          </cell>
          <cell r="CB233">
            <v>0</v>
          </cell>
          <cell r="CC233">
            <v>0</v>
          </cell>
          <cell r="CD233">
            <v>0</v>
          </cell>
          <cell r="CE233">
            <v>0</v>
          </cell>
          <cell r="CF233">
            <v>0</v>
          </cell>
          <cell r="CI233">
            <v>0</v>
          </cell>
          <cell r="CJ233">
            <v>0</v>
          </cell>
          <cell r="CK233">
            <v>0</v>
          </cell>
          <cell r="CV233">
            <v>1.8517054549559798E-4</v>
          </cell>
          <cell r="DG233">
            <v>8055548</v>
          </cell>
          <cell r="DR233">
            <v>2816867.1299999994</v>
          </cell>
          <cell r="EC233">
            <v>2.8597543399215999</v>
          </cell>
          <cell r="EN233">
            <v>2.4095909012463064E-2</v>
          </cell>
        </row>
        <row r="234">
          <cell r="B234">
            <v>36905</v>
          </cell>
          <cell r="C234" t="str">
            <v>Pamlico Community College</v>
          </cell>
          <cell r="D234">
            <v>1.694935486756108E-4</v>
          </cell>
          <cell r="E234">
            <v>293263.35985005781</v>
          </cell>
          <cell r="F234">
            <v>228664.16717896226</v>
          </cell>
          <cell r="G234">
            <v>-142563</v>
          </cell>
          <cell r="H234">
            <v>-81830.898012600112</v>
          </cell>
          <cell r="I234">
            <v>-3386.3169581357502</v>
          </cell>
          <cell r="J234">
            <v>247473.24778044273</v>
          </cell>
          <cell r="K234">
            <v>0</v>
          </cell>
          <cell r="L234">
            <v>-13002.655265381578</v>
          </cell>
          <cell r="M234">
            <v>2333.4196611661514</v>
          </cell>
          <cell r="N234">
            <v>87.963761891668497</v>
          </cell>
          <cell r="O234">
            <v>-39.697084035314809</v>
          </cell>
          <cell r="P234">
            <v>0</v>
          </cell>
          <cell r="Q234">
            <v>0</v>
          </cell>
          <cell r="R234">
            <v>0</v>
          </cell>
          <cell r="S234">
            <v>530999.59091236803</v>
          </cell>
          <cell r="T234">
            <v>28381.440000000002</v>
          </cell>
          <cell r="U234">
            <v>1237366.2389022138</v>
          </cell>
          <cell r="V234">
            <v>9333.6786446646056</v>
          </cell>
          <cell r="W234">
            <v>0</v>
          </cell>
          <cell r="X234">
            <v>1275081.3575468783</v>
          </cell>
          <cell r="Y234">
            <v>741196</v>
          </cell>
          <cell r="Z234">
            <v>0</v>
          </cell>
          <cell r="AA234">
            <v>0</v>
          </cell>
          <cell r="AB234">
            <v>16931.584790678749</v>
          </cell>
          <cell r="AC234">
            <v>758127.58479067869</v>
          </cell>
          <cell r="AD234" t="str">
            <v>N/A</v>
          </cell>
          <cell r="AE234">
            <v>103857</v>
          </cell>
          <cell r="AF234">
            <v>103857</v>
          </cell>
          <cell r="AG234">
            <v>103857</v>
          </cell>
          <cell r="AH234">
            <v>103857</v>
          </cell>
          <cell r="AI234">
            <v>101524</v>
          </cell>
          <cell r="AJ234">
            <v>0</v>
          </cell>
          <cell r="AK234">
            <v>516952</v>
          </cell>
          <cell r="AL234">
            <v>6508908</v>
          </cell>
          <cell r="AM234">
            <v>530999.59091236803</v>
          </cell>
          <cell r="AN234">
            <v>-183315.44</v>
          </cell>
          <cell r="AO234">
            <v>1229768.3327561996</v>
          </cell>
          <cell r="AP234">
            <v>0</v>
          </cell>
          <cell r="AQ234">
            <v>-712814.56</v>
          </cell>
          <cell r="AR234">
            <v>0</v>
          </cell>
          <cell r="AS234">
            <v>0</v>
          </cell>
          <cell r="AT234">
            <v>7373545.9236685671</v>
          </cell>
          <cell r="AU234">
            <v>1.9632055372632428E-4</v>
          </cell>
          <cell r="AV234">
            <v>0</v>
          </cell>
          <cell r="AW234">
            <v>0</v>
          </cell>
          <cell r="AY234">
            <v>0</v>
          </cell>
          <cell r="AZ234">
            <v>0</v>
          </cell>
          <cell r="BA234">
            <v>0</v>
          </cell>
          <cell r="BB234">
            <v>0</v>
          </cell>
          <cell r="BC234">
            <v>0</v>
          </cell>
          <cell r="BD234">
            <v>0</v>
          </cell>
          <cell r="BE234">
            <v>0</v>
          </cell>
          <cell r="BF234">
            <v>0</v>
          </cell>
          <cell r="BG234">
            <v>0</v>
          </cell>
          <cell r="BH234">
            <v>0</v>
          </cell>
          <cell r="BJ234">
            <v>0</v>
          </cell>
          <cell r="BL234">
            <v>0</v>
          </cell>
          <cell r="BM234">
            <v>0</v>
          </cell>
          <cell r="BN234">
            <v>0</v>
          </cell>
          <cell r="BO234">
            <v>0</v>
          </cell>
          <cell r="BQ234">
            <v>0</v>
          </cell>
          <cell r="BR234">
            <v>0</v>
          </cell>
          <cell r="BS234">
            <v>0</v>
          </cell>
          <cell r="BT234">
            <v>0</v>
          </cell>
          <cell r="CB234">
            <v>0</v>
          </cell>
          <cell r="CC234">
            <v>0</v>
          </cell>
          <cell r="CD234">
            <v>0</v>
          </cell>
          <cell r="CE234">
            <v>0</v>
          </cell>
          <cell r="CF234">
            <v>0</v>
          </cell>
          <cell r="CI234">
            <v>0</v>
          </cell>
          <cell r="CJ234">
            <v>0</v>
          </cell>
          <cell r="CK234">
            <v>0</v>
          </cell>
          <cell r="CV234">
            <v>1.694935486756108E-4</v>
          </cell>
          <cell r="DG234">
            <v>7373545</v>
          </cell>
          <cell r="DR234">
            <v>3036657.6600000006</v>
          </cell>
          <cell r="EC234">
            <v>2.4281778934540807</v>
          </cell>
          <cell r="EN234">
            <v>2.4095909012463064E-2</v>
          </cell>
        </row>
        <row r="235">
          <cell r="B235">
            <v>37000</v>
          </cell>
          <cell r="C235" t="str">
            <v>Elizabeth City And Pasquotank County Schools</v>
          </cell>
          <cell r="D235">
            <v>1.9540507202358863E-3</v>
          </cell>
          <cell r="E235">
            <v>3380963.37006047</v>
          </cell>
          <cell r="F235">
            <v>2636214.6763671217</v>
          </cell>
          <cell r="G235">
            <v>535482</v>
          </cell>
          <cell r="H235">
            <v>-943408.91702670197</v>
          </cell>
          <cell r="I235">
            <v>-39040.041008618718</v>
          </cell>
          <cell r="J235">
            <v>2853060.0830713031</v>
          </cell>
          <cell r="K235">
            <v>0</v>
          </cell>
          <cell r="L235">
            <v>-149904.51309108653</v>
          </cell>
          <cell r="M235">
            <v>26901.439052649916</v>
          </cell>
          <cell r="N235">
            <v>1014.1132427880202</v>
          </cell>
          <cell r="O235">
            <v>-457.6582191864469</v>
          </cell>
          <cell r="P235">
            <v>0</v>
          </cell>
          <cell r="Q235">
            <v>0</v>
          </cell>
          <cell r="R235">
            <v>0</v>
          </cell>
          <cell r="S235">
            <v>8300824.5524487384</v>
          </cell>
          <cell r="T235">
            <v>2677408.52</v>
          </cell>
          <cell r="U235">
            <v>14265300.415356515</v>
          </cell>
          <cell r="V235">
            <v>107605.75621059966</v>
          </cell>
          <cell r="W235">
            <v>0</v>
          </cell>
          <cell r="X235">
            <v>17050314.691567115</v>
          </cell>
          <cell r="Y235">
            <v>0</v>
          </cell>
          <cell r="Z235">
            <v>0</v>
          </cell>
          <cell r="AA235">
            <v>0</v>
          </cell>
          <cell r="AB235">
            <v>195200.20504309356</v>
          </cell>
          <cell r="AC235">
            <v>195200.20504309356</v>
          </cell>
          <cell r="AD235" t="str">
            <v>N/A</v>
          </cell>
          <cell r="AE235">
            <v>3376403</v>
          </cell>
          <cell r="AF235">
            <v>3376403</v>
          </cell>
          <cell r="AG235">
            <v>3376403</v>
          </cell>
          <cell r="AH235">
            <v>3376403</v>
          </cell>
          <cell r="AI235">
            <v>3349502</v>
          </cell>
          <cell r="AJ235">
            <v>0</v>
          </cell>
          <cell r="AK235">
            <v>16855114</v>
          </cell>
          <cell r="AL235">
            <v>61585438</v>
          </cell>
          <cell r="AM235">
            <v>8300824.5524487384</v>
          </cell>
          <cell r="AN235">
            <v>-1733528.52</v>
          </cell>
          <cell r="AO235">
            <v>14177705.966524022</v>
          </cell>
          <cell r="AP235">
            <v>0</v>
          </cell>
          <cell r="AQ235">
            <v>2677408.52</v>
          </cell>
          <cell r="AR235">
            <v>0</v>
          </cell>
          <cell r="AS235">
            <v>0</v>
          </cell>
          <cell r="AT235">
            <v>85007848.518972754</v>
          </cell>
          <cell r="AU235">
            <v>1.8575291550537419E-3</v>
          </cell>
          <cell r="AV235">
            <v>0</v>
          </cell>
          <cell r="AW235">
            <v>0</v>
          </cell>
          <cell r="AY235">
            <v>0</v>
          </cell>
          <cell r="AZ235">
            <v>0</v>
          </cell>
          <cell r="BA235">
            <v>0</v>
          </cell>
          <cell r="BB235">
            <v>0</v>
          </cell>
          <cell r="BC235">
            <v>0</v>
          </cell>
          <cell r="BD235">
            <v>0</v>
          </cell>
          <cell r="BE235">
            <v>0</v>
          </cell>
          <cell r="BF235">
            <v>0</v>
          </cell>
          <cell r="BG235">
            <v>0</v>
          </cell>
          <cell r="BH235">
            <v>0</v>
          </cell>
          <cell r="BJ235">
            <v>0</v>
          </cell>
          <cell r="BL235">
            <v>0</v>
          </cell>
          <cell r="BM235">
            <v>0</v>
          </cell>
          <cell r="BN235">
            <v>0</v>
          </cell>
          <cell r="BO235">
            <v>0</v>
          </cell>
          <cell r="BQ235">
            <v>0</v>
          </cell>
          <cell r="BR235">
            <v>0</v>
          </cell>
          <cell r="BS235">
            <v>0</v>
          </cell>
          <cell r="BT235">
            <v>0</v>
          </cell>
          <cell r="CB235">
            <v>0</v>
          </cell>
          <cell r="CC235">
            <v>0</v>
          </cell>
          <cell r="CD235">
            <v>0</v>
          </cell>
          <cell r="CE235">
            <v>0</v>
          </cell>
          <cell r="CF235">
            <v>0</v>
          </cell>
          <cell r="CI235">
            <v>0</v>
          </cell>
          <cell r="CJ235">
            <v>0</v>
          </cell>
          <cell r="CK235">
            <v>0</v>
          </cell>
          <cell r="CV235">
            <v>1.9540507202358863E-3</v>
          </cell>
          <cell r="DG235">
            <v>85007848</v>
          </cell>
          <cell r="DR235">
            <v>29918337.110000029</v>
          </cell>
          <cell r="EC235">
            <v>2.8413293054173998</v>
          </cell>
          <cell r="EN235">
            <v>2.4095909012463064E-2</v>
          </cell>
        </row>
        <row r="236">
          <cell r="B236">
            <v>37001</v>
          </cell>
          <cell r="C236" t="str">
            <v>N.E. ACADEMY OF AEROSPACE &amp; ADV.TECH</v>
          </cell>
          <cell r="D236">
            <v>3.1564032534837588E-5</v>
          </cell>
          <cell r="E236">
            <v>54613.136039171142</v>
          </cell>
          <cell r="F236">
            <v>42583.114630526783</v>
          </cell>
          <cell r="G236">
            <v>174684</v>
          </cell>
          <cell r="H236">
            <v>-15239.005539780484</v>
          </cell>
          <cell r="I236">
            <v>-630.61880216122563</v>
          </cell>
          <cell r="J236">
            <v>46085.846366893697</v>
          </cell>
          <cell r="K236">
            <v>0</v>
          </cell>
          <cell r="L236">
            <v>-2421.4268746078715</v>
          </cell>
          <cell r="M236">
            <v>434.54240399107442</v>
          </cell>
          <cell r="N236">
            <v>16.381101604930013</v>
          </cell>
          <cell r="O236">
            <v>-7.3926120599843115</v>
          </cell>
          <cell r="P236">
            <v>0</v>
          </cell>
          <cell r="Q236">
            <v>0</v>
          </cell>
          <cell r="R236">
            <v>0</v>
          </cell>
          <cell r="S236">
            <v>300118.57671357814</v>
          </cell>
          <cell r="T236">
            <v>873420.79</v>
          </cell>
          <cell r="U236">
            <v>230429.23183446849</v>
          </cell>
          <cell r="V236">
            <v>1738.1696159642977</v>
          </cell>
          <cell r="W236">
            <v>0</v>
          </cell>
          <cell r="X236">
            <v>1105588.1914504329</v>
          </cell>
          <cell r="Y236">
            <v>0</v>
          </cell>
          <cell r="Z236">
            <v>0</v>
          </cell>
          <cell r="AA236">
            <v>0</v>
          </cell>
          <cell r="AB236">
            <v>3153.0940108061282</v>
          </cell>
          <cell r="AC236">
            <v>3153.0940108061282</v>
          </cell>
          <cell r="AD236" t="str">
            <v>N/A</v>
          </cell>
          <cell r="AE236">
            <v>220574</v>
          </cell>
          <cell r="AF236">
            <v>220574</v>
          </cell>
          <cell r="AG236">
            <v>220574</v>
          </cell>
          <cell r="AH236">
            <v>220574</v>
          </cell>
          <cell r="AI236">
            <v>220139</v>
          </cell>
          <cell r="AJ236">
            <v>0</v>
          </cell>
          <cell r="AK236">
            <v>1102435</v>
          </cell>
          <cell r="AL236">
            <v>0</v>
          </cell>
          <cell r="AM236">
            <v>300118.57671357814</v>
          </cell>
          <cell r="AN236">
            <v>-29411.79</v>
          </cell>
          <cell r="AO236">
            <v>229014.30743962669</v>
          </cell>
          <cell r="AP236">
            <v>0</v>
          </cell>
          <cell r="AQ236">
            <v>873420.79</v>
          </cell>
          <cell r="AR236">
            <v>0</v>
          </cell>
          <cell r="AS236">
            <v>0</v>
          </cell>
          <cell r="AT236">
            <v>1373141.884153205</v>
          </cell>
          <cell r="AU236">
            <v>0</v>
          </cell>
          <cell r="AV236">
            <v>0</v>
          </cell>
          <cell r="AW236">
            <v>0</v>
          </cell>
          <cell r="AY236">
            <v>0</v>
          </cell>
          <cell r="AZ236">
            <v>0</v>
          </cell>
          <cell r="BA236">
            <v>0</v>
          </cell>
          <cell r="BB236">
            <v>0</v>
          </cell>
          <cell r="BC236">
            <v>0</v>
          </cell>
          <cell r="BD236">
            <v>0</v>
          </cell>
          <cell r="BE236">
            <v>0</v>
          </cell>
          <cell r="BF236">
            <v>0</v>
          </cell>
          <cell r="BG236">
            <v>0</v>
          </cell>
          <cell r="BH236">
            <v>0</v>
          </cell>
          <cell r="BJ236">
            <v>0</v>
          </cell>
          <cell r="BL236">
            <v>0</v>
          </cell>
          <cell r="BM236">
            <v>0</v>
          </cell>
          <cell r="BN236">
            <v>0</v>
          </cell>
          <cell r="BO236">
            <v>0</v>
          </cell>
          <cell r="BQ236">
            <v>0</v>
          </cell>
          <cell r="BR236">
            <v>0</v>
          </cell>
          <cell r="BS236">
            <v>0</v>
          </cell>
          <cell r="BT236">
            <v>0</v>
          </cell>
          <cell r="CB236">
            <v>0</v>
          </cell>
          <cell r="CC236">
            <v>0</v>
          </cell>
          <cell r="CD236">
            <v>0</v>
          </cell>
          <cell r="CE236">
            <v>0</v>
          </cell>
          <cell r="CF236">
            <v>0</v>
          </cell>
          <cell r="CI236">
            <v>0</v>
          </cell>
          <cell r="CJ236">
            <v>0</v>
          </cell>
          <cell r="CK236">
            <v>0</v>
          </cell>
          <cell r="CV236">
            <v>3.1564032534837588E-5</v>
          </cell>
          <cell r="DG236">
            <v>1373143</v>
          </cell>
          <cell r="DR236">
            <v>343321.99000000005</v>
          </cell>
          <cell r="EC236">
            <v>3.9995777724578603</v>
          </cell>
          <cell r="EN236">
            <v>2.4095909012463064E-2</v>
          </cell>
        </row>
        <row r="237">
          <cell r="B237">
            <v>37005</v>
          </cell>
          <cell r="C237" t="str">
            <v>College Of The Albemarle</v>
          </cell>
          <cell r="D237">
            <v>4.596533387831449E-4</v>
          </cell>
          <cell r="E237">
            <v>795307.4530041914</v>
          </cell>
          <cell r="F237">
            <v>620119.46015147329</v>
          </cell>
          <cell r="G237">
            <v>-141828</v>
          </cell>
          <cell r="H237">
            <v>-221919.03928510455</v>
          </cell>
          <cell r="I237">
            <v>-9183.4285620161609</v>
          </cell>
          <cell r="J237">
            <v>671128.22576802468</v>
          </cell>
          <cell r="K237">
            <v>0</v>
          </cell>
          <cell r="L237">
            <v>-35262.19111275766</v>
          </cell>
          <cell r="M237">
            <v>6328.0528752749651</v>
          </cell>
          <cell r="N237">
            <v>238.55088976167653</v>
          </cell>
          <cell r="O237">
            <v>-107.65540847640037</v>
          </cell>
          <cell r="P237">
            <v>0</v>
          </cell>
          <cell r="Q237">
            <v>0</v>
          </cell>
          <cell r="R237">
            <v>0</v>
          </cell>
          <cell r="S237">
            <v>1684821.4283203713</v>
          </cell>
          <cell r="T237">
            <v>48687.900000000023</v>
          </cell>
          <cell r="U237">
            <v>3355641.1288401233</v>
          </cell>
          <cell r="V237">
            <v>25312.21150109986</v>
          </cell>
          <cell r="W237">
            <v>0</v>
          </cell>
          <cell r="X237">
            <v>3429641.2403412228</v>
          </cell>
          <cell r="Y237">
            <v>757829</v>
          </cell>
          <cell r="Z237">
            <v>0</v>
          </cell>
          <cell r="AA237">
            <v>0</v>
          </cell>
          <cell r="AB237">
            <v>45917.142810080804</v>
          </cell>
          <cell r="AC237">
            <v>803746.14281008078</v>
          </cell>
          <cell r="AD237" t="str">
            <v>N/A</v>
          </cell>
          <cell r="AE237">
            <v>526445</v>
          </cell>
          <cell r="AF237">
            <v>526444</v>
          </cell>
          <cell r="AG237">
            <v>526444</v>
          </cell>
          <cell r="AH237">
            <v>526444</v>
          </cell>
          <cell r="AI237">
            <v>520116</v>
          </cell>
          <cell r="AJ237">
            <v>0</v>
          </cell>
          <cell r="AK237">
            <v>2625893</v>
          </cell>
          <cell r="AL237">
            <v>16148968</v>
          </cell>
          <cell r="AM237">
            <v>1684821.4283203713</v>
          </cell>
          <cell r="AN237">
            <v>-463201.9</v>
          </cell>
          <cell r="AO237">
            <v>3335036.1975311427</v>
          </cell>
          <cell r="AP237">
            <v>0</v>
          </cell>
          <cell r="AQ237">
            <v>-709141.1</v>
          </cell>
          <cell r="AR237">
            <v>0</v>
          </cell>
          <cell r="AS237">
            <v>0</v>
          </cell>
          <cell r="AT237">
            <v>19996482.625851512</v>
          </cell>
          <cell r="AU237">
            <v>4.8708232843368933E-4</v>
          </cell>
          <cell r="AV237">
            <v>0</v>
          </cell>
          <cell r="AW237">
            <v>0</v>
          </cell>
          <cell r="AY237">
            <v>0</v>
          </cell>
          <cell r="AZ237">
            <v>0</v>
          </cell>
          <cell r="BA237">
            <v>0</v>
          </cell>
          <cell r="BB237">
            <v>0</v>
          </cell>
          <cell r="BC237">
            <v>0</v>
          </cell>
          <cell r="BD237">
            <v>0</v>
          </cell>
          <cell r="BE237">
            <v>0</v>
          </cell>
          <cell r="BF237">
            <v>0</v>
          </cell>
          <cell r="BG237">
            <v>0</v>
          </cell>
          <cell r="BH237">
            <v>0</v>
          </cell>
          <cell r="BJ237">
            <v>0</v>
          </cell>
          <cell r="BL237">
            <v>0</v>
          </cell>
          <cell r="BM237">
            <v>0</v>
          </cell>
          <cell r="BN237">
            <v>0</v>
          </cell>
          <cell r="BO237">
            <v>0</v>
          </cell>
          <cell r="BQ237">
            <v>0</v>
          </cell>
          <cell r="BR237">
            <v>0</v>
          </cell>
          <cell r="BS237">
            <v>0</v>
          </cell>
          <cell r="BT237">
            <v>0</v>
          </cell>
          <cell r="CB237">
            <v>0</v>
          </cell>
          <cell r="CC237">
            <v>0</v>
          </cell>
          <cell r="CD237">
            <v>0</v>
          </cell>
          <cell r="CE237">
            <v>0</v>
          </cell>
          <cell r="CF237">
            <v>0</v>
          </cell>
          <cell r="CI237">
            <v>0</v>
          </cell>
          <cell r="CJ237">
            <v>0</v>
          </cell>
          <cell r="CK237">
            <v>0</v>
          </cell>
          <cell r="CV237">
            <v>4.596533387831449E-4</v>
          </cell>
          <cell r="DG237">
            <v>19996483</v>
          </cell>
          <cell r="DR237">
            <v>7770150.4700000007</v>
          </cell>
          <cell r="EC237">
            <v>2.5735000985122491</v>
          </cell>
          <cell r="EN237">
            <v>2.4095909012463064E-2</v>
          </cell>
        </row>
        <row r="238">
          <cell r="B238">
            <v>37100</v>
          </cell>
          <cell r="C238" t="str">
            <v>Pender County Schools</v>
          </cell>
          <cell r="D238">
            <v>2.754611115011029E-3</v>
          </cell>
          <cell r="E238">
            <v>4766119.5188881559</v>
          </cell>
          <cell r="F238">
            <v>3716252.6918438757</v>
          </cell>
          <cell r="G238">
            <v>515945</v>
          </cell>
          <cell r="H238">
            <v>-1329916.7017161979</v>
          </cell>
          <cell r="I238">
            <v>-55034.46240118354</v>
          </cell>
          <cell r="J238">
            <v>4021938.0874994793</v>
          </cell>
          <cell r="K238">
            <v>0</v>
          </cell>
          <cell r="L238">
            <v>-211319.30388233523</v>
          </cell>
          <cell r="M238">
            <v>37922.763343254344</v>
          </cell>
          <cell r="N238">
            <v>1429.5880764684239</v>
          </cell>
          <cell r="O238">
            <v>-645.15746924673306</v>
          </cell>
          <cell r="P238">
            <v>0</v>
          </cell>
          <cell r="Q238">
            <v>0</v>
          </cell>
          <cell r="R238">
            <v>0</v>
          </cell>
          <cell r="S238">
            <v>11462692.024182271</v>
          </cell>
          <cell r="T238">
            <v>2653879</v>
          </cell>
          <cell r="U238">
            <v>20109690.437497396</v>
          </cell>
          <cell r="V238">
            <v>151691.05337301738</v>
          </cell>
          <cell r="W238">
            <v>0</v>
          </cell>
          <cell r="X238">
            <v>22915260.490870412</v>
          </cell>
          <cell r="Y238">
            <v>74152.149999999907</v>
          </cell>
          <cell r="Z238">
            <v>0</v>
          </cell>
          <cell r="AA238">
            <v>0</v>
          </cell>
          <cell r="AB238">
            <v>275172.31200591772</v>
          </cell>
          <cell r="AC238">
            <v>349324.46200591762</v>
          </cell>
          <cell r="AD238" t="str">
            <v>N/A</v>
          </cell>
          <cell r="AE238">
            <v>4520772</v>
          </cell>
          <cell r="AF238">
            <v>4520771</v>
          </cell>
          <cell r="AG238">
            <v>4520771</v>
          </cell>
          <cell r="AH238">
            <v>4520771</v>
          </cell>
          <cell r="AI238">
            <v>4482849</v>
          </cell>
          <cell r="AJ238">
            <v>0</v>
          </cell>
          <cell r="AK238">
            <v>22565934</v>
          </cell>
          <cell r="AL238">
            <v>88143080</v>
          </cell>
          <cell r="AM238">
            <v>11462692.024182271</v>
          </cell>
          <cell r="AN238">
            <v>-2336761.85</v>
          </cell>
          <cell r="AO238">
            <v>19986209.178864498</v>
          </cell>
          <cell r="AP238">
            <v>0</v>
          </cell>
          <cell r="AQ238">
            <v>2579726.85</v>
          </cell>
          <cell r="AR238">
            <v>0</v>
          </cell>
          <cell r="AS238">
            <v>0</v>
          </cell>
          <cell r="AT238">
            <v>119834946.20304677</v>
          </cell>
          <cell r="AU238">
            <v>2.6585561174162693E-3</v>
          </cell>
          <cell r="AV238">
            <v>0</v>
          </cell>
          <cell r="AW238">
            <v>0</v>
          </cell>
          <cell r="AY238">
            <v>0</v>
          </cell>
          <cell r="AZ238">
            <v>0</v>
          </cell>
          <cell r="BA238">
            <v>0</v>
          </cell>
          <cell r="BB238">
            <v>0</v>
          </cell>
          <cell r="BC238">
            <v>0</v>
          </cell>
          <cell r="BD238">
            <v>0</v>
          </cell>
          <cell r="BE238">
            <v>0</v>
          </cell>
          <cell r="BF238">
            <v>0</v>
          </cell>
          <cell r="BG238">
            <v>0</v>
          </cell>
          <cell r="BH238">
            <v>0</v>
          </cell>
          <cell r="BJ238">
            <v>0</v>
          </cell>
          <cell r="BL238">
            <v>0</v>
          </cell>
          <cell r="BM238">
            <v>0</v>
          </cell>
          <cell r="BN238">
            <v>0</v>
          </cell>
          <cell r="BO238">
            <v>0</v>
          </cell>
          <cell r="BQ238">
            <v>0</v>
          </cell>
          <cell r="BR238">
            <v>0</v>
          </cell>
          <cell r="BS238">
            <v>0</v>
          </cell>
          <cell r="BT238">
            <v>0</v>
          </cell>
          <cell r="CB238">
            <v>0</v>
          </cell>
          <cell r="CC238">
            <v>0</v>
          </cell>
          <cell r="CD238">
            <v>0</v>
          </cell>
          <cell r="CE238">
            <v>0</v>
          </cell>
          <cell r="CF238">
            <v>0</v>
          </cell>
          <cell r="CI238">
            <v>0</v>
          </cell>
          <cell r="CJ238">
            <v>0</v>
          </cell>
          <cell r="CK238">
            <v>0</v>
          </cell>
          <cell r="CV238">
            <v>2.754611115011029E-3</v>
          </cell>
          <cell r="DG238">
            <v>119834946</v>
          </cell>
          <cell r="DR238">
            <v>39904202.460000046</v>
          </cell>
          <cell r="EC238">
            <v>3.0030658079214212</v>
          </cell>
          <cell r="EN238">
            <v>2.4095909012463064E-2</v>
          </cell>
        </row>
        <row r="239">
          <cell r="B239">
            <v>37200</v>
          </cell>
          <cell r="C239" t="str">
            <v>Perquimans County Schools</v>
          </cell>
          <cell r="D239">
            <v>6.2291965627409203E-4</v>
          </cell>
          <cell r="E239">
            <v>1077796.2509075131</v>
          </cell>
          <cell r="F239">
            <v>840382.454284037</v>
          </cell>
          <cell r="G239">
            <v>-13319</v>
          </cell>
          <cell r="H239">
            <v>-300743.45165884198</v>
          </cell>
          <cell r="I239">
            <v>-12445.331471784695</v>
          </cell>
          <cell r="J239">
            <v>909509.25064092898</v>
          </cell>
          <cell r="K239">
            <v>0</v>
          </cell>
          <cell r="L239">
            <v>-47787.125892700686</v>
          </cell>
          <cell r="M239">
            <v>8575.742172102995</v>
          </cell>
          <cell r="N239">
            <v>323.28284321312827</v>
          </cell>
          <cell r="O239">
            <v>-145.8940126959551</v>
          </cell>
          <cell r="P239">
            <v>0</v>
          </cell>
          <cell r="Q239">
            <v>0</v>
          </cell>
          <cell r="R239">
            <v>0</v>
          </cell>
          <cell r="S239">
            <v>2462146.1778117716</v>
          </cell>
          <cell r="T239">
            <v>15891.79999999993</v>
          </cell>
          <cell r="U239">
            <v>4547546.2532046447</v>
          </cell>
          <cell r="V239">
            <v>34302.96868841198</v>
          </cell>
          <cell r="W239">
            <v>0</v>
          </cell>
          <cell r="X239">
            <v>4597741.0218930561</v>
          </cell>
          <cell r="Y239">
            <v>82486</v>
          </cell>
          <cell r="Z239">
            <v>0</v>
          </cell>
          <cell r="AA239">
            <v>0</v>
          </cell>
          <cell r="AB239">
            <v>62226.657358923476</v>
          </cell>
          <cell r="AC239">
            <v>144712.65735892346</v>
          </cell>
          <cell r="AD239" t="str">
            <v>N/A</v>
          </cell>
          <cell r="AE239">
            <v>892321</v>
          </cell>
          <cell r="AF239">
            <v>892321</v>
          </cell>
          <cell r="AG239">
            <v>892321</v>
          </cell>
          <cell r="AH239">
            <v>892321</v>
          </cell>
          <cell r="AI239">
            <v>883745</v>
          </cell>
          <cell r="AJ239">
            <v>0</v>
          </cell>
          <cell r="AK239">
            <v>4453029</v>
          </cell>
          <cell r="AL239">
            <v>20751568</v>
          </cell>
          <cell r="AM239">
            <v>2462146.1778117716</v>
          </cell>
          <cell r="AN239">
            <v>-567620.79999999993</v>
          </cell>
          <cell r="AO239">
            <v>4519622.5645341333</v>
          </cell>
          <cell r="AP239">
            <v>0</v>
          </cell>
          <cell r="AQ239">
            <v>-66594.20000000007</v>
          </cell>
          <cell r="AR239">
            <v>0</v>
          </cell>
          <cell r="AS239">
            <v>0</v>
          </cell>
          <cell r="AT239">
            <v>27099121.742345903</v>
          </cell>
          <cell r="AU239">
            <v>6.2590514962913239E-4</v>
          </cell>
          <cell r="AV239">
            <v>0</v>
          </cell>
          <cell r="AW239">
            <v>0</v>
          </cell>
          <cell r="AY239">
            <v>0</v>
          </cell>
          <cell r="AZ239">
            <v>0</v>
          </cell>
          <cell r="BA239">
            <v>0</v>
          </cell>
          <cell r="BB239">
            <v>0</v>
          </cell>
          <cell r="BC239">
            <v>0</v>
          </cell>
          <cell r="BD239">
            <v>0</v>
          </cell>
          <cell r="BE239">
            <v>0</v>
          </cell>
          <cell r="BF239">
            <v>0</v>
          </cell>
          <cell r="BG239">
            <v>0</v>
          </cell>
          <cell r="BH239">
            <v>0</v>
          </cell>
          <cell r="BJ239">
            <v>0</v>
          </cell>
          <cell r="BL239">
            <v>0</v>
          </cell>
          <cell r="BM239">
            <v>0</v>
          </cell>
          <cell r="BN239">
            <v>0</v>
          </cell>
          <cell r="BO239">
            <v>0</v>
          </cell>
          <cell r="BQ239">
            <v>0</v>
          </cell>
          <cell r="BR239">
            <v>0</v>
          </cell>
          <cell r="BS239">
            <v>0</v>
          </cell>
          <cell r="BT239">
            <v>0</v>
          </cell>
          <cell r="CB239">
            <v>0</v>
          </cell>
          <cell r="CC239">
            <v>0</v>
          </cell>
          <cell r="CD239">
            <v>0</v>
          </cell>
          <cell r="CE239">
            <v>0</v>
          </cell>
          <cell r="CF239">
            <v>0</v>
          </cell>
          <cell r="CI239">
            <v>0</v>
          </cell>
          <cell r="CJ239">
            <v>0</v>
          </cell>
          <cell r="CK239">
            <v>0</v>
          </cell>
          <cell r="CV239">
            <v>6.2291965627409203E-4</v>
          </cell>
          <cell r="DG239">
            <v>27099122</v>
          </cell>
          <cell r="DR239">
            <v>9714594.7999999952</v>
          </cell>
          <cell r="EC239">
            <v>2.7895267438226052</v>
          </cell>
          <cell r="EN239">
            <v>2.4095909012463064E-2</v>
          </cell>
        </row>
        <row r="240">
          <cell r="B240">
            <v>37300</v>
          </cell>
          <cell r="C240" t="str">
            <v>Person County Schools</v>
          </cell>
          <cell r="D240">
            <v>1.6377178690144558E-3</v>
          </cell>
          <cell r="E240">
            <v>2833633.7784328088</v>
          </cell>
          <cell r="F240">
            <v>2209449.2416877579</v>
          </cell>
          <cell r="G240">
            <v>112004</v>
          </cell>
          <cell r="H240">
            <v>-790684.51253695926</v>
          </cell>
          <cell r="I240">
            <v>-32720.016990732875</v>
          </cell>
          <cell r="J240">
            <v>2391190.4798733634</v>
          </cell>
          <cell r="K240">
            <v>0</v>
          </cell>
          <cell r="L240">
            <v>-125637.11739557495</v>
          </cell>
          <cell r="M240">
            <v>22546.481000968939</v>
          </cell>
          <cell r="N240">
            <v>849.94281966112226</v>
          </cell>
          <cell r="O240">
            <v>-383.5699021018757</v>
          </cell>
          <cell r="P240">
            <v>0</v>
          </cell>
          <cell r="Q240">
            <v>0</v>
          </cell>
          <cell r="R240">
            <v>0</v>
          </cell>
          <cell r="S240">
            <v>6620248.7069891915</v>
          </cell>
          <cell r="T240">
            <v>578585</v>
          </cell>
          <cell r="U240">
            <v>11955952.399366817</v>
          </cell>
          <cell r="V240">
            <v>90185.924003875756</v>
          </cell>
          <cell r="W240">
            <v>0</v>
          </cell>
          <cell r="X240">
            <v>12624723.323370691</v>
          </cell>
          <cell r="Y240">
            <v>18567.469999999972</v>
          </cell>
          <cell r="Z240">
            <v>0</v>
          </cell>
          <cell r="AA240">
            <v>0</v>
          </cell>
          <cell r="AB240">
            <v>163600.08495366437</v>
          </cell>
          <cell r="AC240">
            <v>182167.55495366434</v>
          </cell>
          <cell r="AD240" t="str">
            <v>N/A</v>
          </cell>
          <cell r="AE240">
            <v>2493021</v>
          </cell>
          <cell r="AF240">
            <v>2493020</v>
          </cell>
          <cell r="AG240">
            <v>2493020</v>
          </cell>
          <cell r="AH240">
            <v>2493020</v>
          </cell>
          <cell r="AI240">
            <v>2470473</v>
          </cell>
          <cell r="AJ240">
            <v>0</v>
          </cell>
          <cell r="AK240">
            <v>12442554</v>
          </cell>
          <cell r="AL240">
            <v>53603404</v>
          </cell>
          <cell r="AM240">
            <v>6620248.7069891915</v>
          </cell>
          <cell r="AN240">
            <v>-1419914.53</v>
          </cell>
          <cell r="AO240">
            <v>11882538.238417029</v>
          </cell>
          <cell r="AP240">
            <v>0</v>
          </cell>
          <cell r="AQ240">
            <v>560017.53</v>
          </cell>
          <cell r="AR240">
            <v>0</v>
          </cell>
          <cell r="AS240">
            <v>0</v>
          </cell>
          <cell r="AT240">
            <v>71246293.945406228</v>
          </cell>
          <cell r="AU240">
            <v>1.6167764569411669E-3</v>
          </cell>
          <cell r="AV240">
            <v>0</v>
          </cell>
          <cell r="AW240">
            <v>0</v>
          </cell>
          <cell r="AY240">
            <v>0</v>
          </cell>
          <cell r="AZ240">
            <v>0</v>
          </cell>
          <cell r="BA240">
            <v>0</v>
          </cell>
          <cell r="BB240">
            <v>0</v>
          </cell>
          <cell r="BC240">
            <v>0</v>
          </cell>
          <cell r="BD240">
            <v>0</v>
          </cell>
          <cell r="BE240">
            <v>0</v>
          </cell>
          <cell r="BF240">
            <v>0</v>
          </cell>
          <cell r="BG240">
            <v>0</v>
          </cell>
          <cell r="BH240">
            <v>0</v>
          </cell>
          <cell r="BJ240">
            <v>0</v>
          </cell>
          <cell r="BL240">
            <v>0</v>
          </cell>
          <cell r="BM240">
            <v>0</v>
          </cell>
          <cell r="BN240">
            <v>0</v>
          </cell>
          <cell r="BO240">
            <v>0</v>
          </cell>
          <cell r="BQ240">
            <v>0</v>
          </cell>
          <cell r="BR240">
            <v>0</v>
          </cell>
          <cell r="BS240">
            <v>0</v>
          </cell>
          <cell r="BT240">
            <v>0</v>
          </cell>
          <cell r="CB240">
            <v>0</v>
          </cell>
          <cell r="CC240">
            <v>0</v>
          </cell>
          <cell r="CD240">
            <v>0</v>
          </cell>
          <cell r="CE240">
            <v>0</v>
          </cell>
          <cell r="CF240">
            <v>0</v>
          </cell>
          <cell r="CI240">
            <v>0</v>
          </cell>
          <cell r="CJ240">
            <v>0</v>
          </cell>
          <cell r="CK240">
            <v>0</v>
          </cell>
          <cell r="CV240">
            <v>1.6377178690144558E-3</v>
          </cell>
          <cell r="DG240">
            <v>71246294</v>
          </cell>
          <cell r="DR240">
            <v>23993814.67999997</v>
          </cell>
          <cell r="EC240">
            <v>2.969360851961039</v>
          </cell>
          <cell r="EN240">
            <v>2.4095909012463064E-2</v>
          </cell>
        </row>
        <row r="241">
          <cell r="B241">
            <v>37301</v>
          </cell>
          <cell r="C241" t="str">
            <v>Roxboro Community School</v>
          </cell>
          <cell r="D241">
            <v>1.7931735082704975E-4</v>
          </cell>
          <cell r="E241">
            <v>310260.82817817107</v>
          </cell>
          <cell r="F241">
            <v>241917.48304285345</v>
          </cell>
          <cell r="G241">
            <v>14926</v>
          </cell>
          <cell r="H241">
            <v>-86573.795652255445</v>
          </cell>
          <cell r="I241">
            <v>-3582.5870113544484</v>
          </cell>
          <cell r="J241">
            <v>261816.733081007</v>
          </cell>
          <cell r="K241">
            <v>0</v>
          </cell>
          <cell r="L241">
            <v>-13756.285794499498</v>
          </cell>
          <cell r="M241">
            <v>2468.6640599452803</v>
          </cell>
          <cell r="N241">
            <v>93.062118732222274</v>
          </cell>
          <cell r="O241">
            <v>-41.997916737203319</v>
          </cell>
          <cell r="P241">
            <v>0</v>
          </cell>
          <cell r="Q241">
            <v>0</v>
          </cell>
          <cell r="R241">
            <v>0</v>
          </cell>
          <cell r="S241">
            <v>727528.10410586244</v>
          </cell>
          <cell r="T241">
            <v>86431</v>
          </cell>
          <cell r="U241">
            <v>1309083.665405035</v>
          </cell>
          <cell r="V241">
            <v>9874.6562397811213</v>
          </cell>
          <cell r="W241">
            <v>0</v>
          </cell>
          <cell r="X241">
            <v>1405389.3216448161</v>
          </cell>
          <cell r="Y241">
            <v>11798.450000000012</v>
          </cell>
          <cell r="Z241">
            <v>0</v>
          </cell>
          <cell r="AA241">
            <v>0</v>
          </cell>
          <cell r="AB241">
            <v>17912.935056772243</v>
          </cell>
          <cell r="AC241">
            <v>29711.385056772255</v>
          </cell>
          <cell r="AD241" t="str">
            <v>N/A</v>
          </cell>
          <cell r="AE241">
            <v>275629</v>
          </cell>
          <cell r="AF241">
            <v>275629</v>
          </cell>
          <cell r="AG241">
            <v>275629</v>
          </cell>
          <cell r="AH241">
            <v>275629</v>
          </cell>
          <cell r="AI241">
            <v>273160</v>
          </cell>
          <cell r="AJ241">
            <v>0</v>
          </cell>
          <cell r="AK241">
            <v>1375676</v>
          </cell>
          <cell r="AL241">
            <v>5841459</v>
          </cell>
          <cell r="AM241">
            <v>727528.10410586244</v>
          </cell>
          <cell r="AN241">
            <v>-143750.54999999999</v>
          </cell>
          <cell r="AO241">
            <v>1301045.386588044</v>
          </cell>
          <cell r="AP241">
            <v>0</v>
          </cell>
          <cell r="AQ241">
            <v>74632.549999999988</v>
          </cell>
          <cell r="AR241">
            <v>0</v>
          </cell>
          <cell r="AS241">
            <v>0</v>
          </cell>
          <cell r="AT241">
            <v>7800914.4906939073</v>
          </cell>
          <cell r="AU241">
            <v>1.7618907416997172E-4</v>
          </cell>
          <cell r="AV241">
            <v>0</v>
          </cell>
          <cell r="AW241">
            <v>0</v>
          </cell>
          <cell r="AY241">
            <v>0</v>
          </cell>
          <cell r="AZ241">
            <v>0</v>
          </cell>
          <cell r="BA241">
            <v>0</v>
          </cell>
          <cell r="BB241">
            <v>0</v>
          </cell>
          <cell r="BC241">
            <v>0</v>
          </cell>
          <cell r="BD241">
            <v>0</v>
          </cell>
          <cell r="BE241">
            <v>0</v>
          </cell>
          <cell r="BF241">
            <v>0</v>
          </cell>
          <cell r="BG241">
            <v>0</v>
          </cell>
          <cell r="BH241">
            <v>0</v>
          </cell>
          <cell r="BJ241">
            <v>0</v>
          </cell>
          <cell r="BL241">
            <v>0</v>
          </cell>
          <cell r="BM241">
            <v>0</v>
          </cell>
          <cell r="BN241">
            <v>0</v>
          </cell>
          <cell r="BO241">
            <v>0</v>
          </cell>
          <cell r="BQ241">
            <v>0</v>
          </cell>
          <cell r="BR241">
            <v>0</v>
          </cell>
          <cell r="BS241">
            <v>0</v>
          </cell>
          <cell r="BT241">
            <v>0</v>
          </cell>
          <cell r="CB241">
            <v>0</v>
          </cell>
          <cell r="CC241">
            <v>0</v>
          </cell>
          <cell r="CD241">
            <v>0</v>
          </cell>
          <cell r="CE241">
            <v>0</v>
          </cell>
          <cell r="CF241">
            <v>0</v>
          </cell>
          <cell r="CI241">
            <v>0</v>
          </cell>
          <cell r="CJ241">
            <v>0</v>
          </cell>
          <cell r="CK241">
            <v>0</v>
          </cell>
          <cell r="CV241">
            <v>1.7931735082704975E-4</v>
          </cell>
          <cell r="DG241">
            <v>7800914</v>
          </cell>
          <cell r="DR241">
            <v>2604506.2000000002</v>
          </cell>
          <cell r="EC241">
            <v>2.995160464582499</v>
          </cell>
          <cell r="EN241">
            <v>2.4095909012463064E-2</v>
          </cell>
        </row>
        <row r="242">
          <cell r="B242">
            <v>37305</v>
          </cell>
          <cell r="C242" t="str">
            <v>Piedmont Community College</v>
          </cell>
          <cell r="D242">
            <v>4.8043594409186781E-4</v>
          </cell>
          <cell r="E242">
            <v>831266.2060475793</v>
          </cell>
          <cell r="F242">
            <v>648157.3245531643</v>
          </cell>
          <cell r="G242">
            <v>-442300</v>
          </cell>
          <cell r="H242">
            <v>-231952.80911730669</v>
          </cell>
          <cell r="I242">
            <v>-9598.6448893694942</v>
          </cell>
          <cell r="J242">
            <v>701472.38265940023</v>
          </cell>
          <cell r="K242">
            <v>0</v>
          </cell>
          <cell r="L242">
            <v>-36856.523489755666</v>
          </cell>
          <cell r="M242">
            <v>6614.1672449165053</v>
          </cell>
          <cell r="N242">
            <v>249.33664626479757</v>
          </cell>
          <cell r="O242">
            <v>-112.52290246575636</v>
          </cell>
          <cell r="P242">
            <v>0</v>
          </cell>
          <cell r="Q242">
            <v>0</v>
          </cell>
          <cell r="R242">
            <v>0</v>
          </cell>
          <cell r="S242">
            <v>1466938.9167524278</v>
          </cell>
          <cell r="T242">
            <v>69136.13</v>
          </cell>
          <cell r="U242">
            <v>3507361.9132970013</v>
          </cell>
          <cell r="V242">
            <v>26456.668979666021</v>
          </cell>
          <cell r="W242">
            <v>0</v>
          </cell>
          <cell r="X242">
            <v>3602954.7122766674</v>
          </cell>
          <cell r="Y242">
            <v>2280634</v>
          </cell>
          <cell r="Z242">
            <v>0</v>
          </cell>
          <cell r="AA242">
            <v>0</v>
          </cell>
          <cell r="AB242">
            <v>47993.224446847467</v>
          </cell>
          <cell r="AC242">
            <v>2328627.2244468476</v>
          </cell>
          <cell r="AD242" t="str">
            <v>N/A</v>
          </cell>
          <cell r="AE242">
            <v>256188</v>
          </cell>
          <cell r="AF242">
            <v>256188</v>
          </cell>
          <cell r="AG242">
            <v>256188</v>
          </cell>
          <cell r="AH242">
            <v>256188</v>
          </cell>
          <cell r="AI242">
            <v>249574</v>
          </cell>
          <cell r="AJ242">
            <v>0</v>
          </cell>
          <cell r="AK242">
            <v>1274326</v>
          </cell>
          <cell r="AL242">
            <v>18665371</v>
          </cell>
          <cell r="AM242">
            <v>1466938.9167524278</v>
          </cell>
          <cell r="AN242">
            <v>-506041.13</v>
          </cell>
          <cell r="AO242">
            <v>3485825.3578298199</v>
          </cell>
          <cell r="AP242">
            <v>0</v>
          </cell>
          <cell r="AQ242">
            <v>-2211497.87</v>
          </cell>
          <cell r="AR242">
            <v>0</v>
          </cell>
          <cell r="AS242">
            <v>0</v>
          </cell>
          <cell r="AT242">
            <v>20900596.274582248</v>
          </cell>
          <cell r="AU242">
            <v>5.6298165415007942E-4</v>
          </cell>
          <cell r="AV242">
            <v>0</v>
          </cell>
          <cell r="AW242">
            <v>0</v>
          </cell>
          <cell r="AY242">
            <v>0</v>
          </cell>
          <cell r="AZ242">
            <v>0</v>
          </cell>
          <cell r="BA242">
            <v>0</v>
          </cell>
          <cell r="BB242">
            <v>0</v>
          </cell>
          <cell r="BC242">
            <v>0</v>
          </cell>
          <cell r="BD242">
            <v>0</v>
          </cell>
          <cell r="BE242">
            <v>0</v>
          </cell>
          <cell r="BF242">
            <v>0</v>
          </cell>
          <cell r="BG242">
            <v>0</v>
          </cell>
          <cell r="BH242">
            <v>0</v>
          </cell>
          <cell r="BJ242">
            <v>0</v>
          </cell>
          <cell r="BL242">
            <v>0</v>
          </cell>
          <cell r="BM242">
            <v>0</v>
          </cell>
          <cell r="BN242">
            <v>0</v>
          </cell>
          <cell r="BO242">
            <v>0</v>
          </cell>
          <cell r="BQ242">
            <v>0</v>
          </cell>
          <cell r="BR242">
            <v>0</v>
          </cell>
          <cell r="BS242">
            <v>0</v>
          </cell>
          <cell r="BT242">
            <v>0</v>
          </cell>
          <cell r="CB242">
            <v>0</v>
          </cell>
          <cell r="CC242">
            <v>0</v>
          </cell>
          <cell r="CD242">
            <v>0</v>
          </cell>
          <cell r="CE242">
            <v>0</v>
          </cell>
          <cell r="CF242">
            <v>0</v>
          </cell>
          <cell r="CI242">
            <v>0</v>
          </cell>
          <cell r="CJ242">
            <v>0</v>
          </cell>
          <cell r="CK242">
            <v>0</v>
          </cell>
          <cell r="CV242">
            <v>4.8043594409186781E-4</v>
          </cell>
          <cell r="DG242">
            <v>20900597</v>
          </cell>
          <cell r="DR242">
            <v>8940572.0300000012</v>
          </cell>
          <cell r="EC242">
            <v>2.3377248043937517</v>
          </cell>
          <cell r="EN242">
            <v>2.4095909012463064E-2</v>
          </cell>
        </row>
        <row r="243">
          <cell r="B243">
            <v>37400</v>
          </cell>
          <cell r="C243" t="str">
            <v>Pitt County Schools</v>
          </cell>
          <cell r="D243">
            <v>8.0746685606175768E-3</v>
          </cell>
          <cell r="E243">
            <v>13971059.372262018</v>
          </cell>
          <cell r="F243">
            <v>10893555.395394547</v>
          </cell>
          <cell r="G243">
            <v>199670</v>
          </cell>
          <cell r="H243">
            <v>-3898422.0026807711</v>
          </cell>
          <cell r="I243">
            <v>-161324.05800575143</v>
          </cell>
          <cell r="J243">
            <v>11789619.540452775</v>
          </cell>
          <cell r="K243">
            <v>0</v>
          </cell>
          <cell r="L243">
            <v>-619446.1824435977</v>
          </cell>
          <cell r="M243">
            <v>111164.05623676958</v>
          </cell>
          <cell r="N243">
            <v>4190.5914895893102</v>
          </cell>
          <cell r="O243">
            <v>-1891.1681235822427</v>
          </cell>
          <cell r="P243">
            <v>0</v>
          </cell>
          <cell r="Q243">
            <v>0</v>
          </cell>
          <cell r="R243">
            <v>0</v>
          </cell>
          <cell r="S243">
            <v>32288175.544582002</v>
          </cell>
          <cell r="T243">
            <v>1466652</v>
          </cell>
          <cell r="U243">
            <v>58948097.702263869</v>
          </cell>
          <cell r="V243">
            <v>444656.22494707833</v>
          </cell>
          <cell r="W243">
            <v>0</v>
          </cell>
          <cell r="X243">
            <v>60859405.927210949</v>
          </cell>
          <cell r="Y243">
            <v>468304.48000000045</v>
          </cell>
          <cell r="Z243">
            <v>0</v>
          </cell>
          <cell r="AA243">
            <v>0</v>
          </cell>
          <cell r="AB243">
            <v>806620.29002875707</v>
          </cell>
          <cell r="AC243">
            <v>1274924.7700287574</v>
          </cell>
          <cell r="AD243" t="str">
            <v>N/A</v>
          </cell>
          <cell r="AE243">
            <v>11939129</v>
          </cell>
          <cell r="AF243">
            <v>11939130</v>
          </cell>
          <cell r="AG243">
            <v>11939130</v>
          </cell>
          <cell r="AH243">
            <v>11939130</v>
          </cell>
          <cell r="AI243">
            <v>11827965</v>
          </cell>
          <cell r="AJ243">
            <v>0</v>
          </cell>
          <cell r="AK243">
            <v>59584484</v>
          </cell>
          <cell r="AL243">
            <v>265951560</v>
          </cell>
          <cell r="AM243">
            <v>32288175.544582002</v>
          </cell>
          <cell r="AN243">
            <v>-6548688.5199999996</v>
          </cell>
          <cell r="AO243">
            <v>58586133.637182198</v>
          </cell>
          <cell r="AP243">
            <v>0</v>
          </cell>
          <cell r="AQ243">
            <v>998347.51999999955</v>
          </cell>
          <cell r="AR243">
            <v>0</v>
          </cell>
          <cell r="AS243">
            <v>0</v>
          </cell>
          <cell r="AT243">
            <v>351275528.18176419</v>
          </cell>
          <cell r="AU243">
            <v>8.0215842587854757E-3</v>
          </cell>
          <cell r="AV243">
            <v>0</v>
          </cell>
          <cell r="AW243">
            <v>0</v>
          </cell>
          <cell r="AY243">
            <v>0</v>
          </cell>
          <cell r="AZ243">
            <v>0</v>
          </cell>
          <cell r="BA243">
            <v>0</v>
          </cell>
          <cell r="BB243">
            <v>0</v>
          </cell>
          <cell r="BC243">
            <v>0</v>
          </cell>
          <cell r="BD243">
            <v>0</v>
          </cell>
          <cell r="BE243">
            <v>0</v>
          </cell>
          <cell r="BF243">
            <v>0</v>
          </cell>
          <cell r="BG243">
            <v>0</v>
          </cell>
          <cell r="BH243">
            <v>0</v>
          </cell>
          <cell r="BJ243">
            <v>0</v>
          </cell>
          <cell r="BL243">
            <v>0</v>
          </cell>
          <cell r="BM243">
            <v>0</v>
          </cell>
          <cell r="BN243">
            <v>0</v>
          </cell>
          <cell r="BO243">
            <v>0</v>
          </cell>
          <cell r="BQ243">
            <v>0</v>
          </cell>
          <cell r="BR243">
            <v>0</v>
          </cell>
          <cell r="BS243">
            <v>0</v>
          </cell>
          <cell r="BT243">
            <v>0</v>
          </cell>
          <cell r="CB243">
            <v>0</v>
          </cell>
          <cell r="CC243">
            <v>0</v>
          </cell>
          <cell r="CD243">
            <v>0</v>
          </cell>
          <cell r="CE243">
            <v>0</v>
          </cell>
          <cell r="CF243">
            <v>0</v>
          </cell>
          <cell r="CI243">
            <v>0</v>
          </cell>
          <cell r="CJ243">
            <v>0</v>
          </cell>
          <cell r="CK243">
            <v>0</v>
          </cell>
          <cell r="CV243">
            <v>8.0746685606175768E-3</v>
          </cell>
          <cell r="DG243">
            <v>351275528</v>
          </cell>
          <cell r="DR243">
            <v>113908109.3899996</v>
          </cell>
          <cell r="EC243">
            <v>3.083850042645337</v>
          </cell>
          <cell r="EN243">
            <v>2.4095909012463064E-2</v>
          </cell>
        </row>
        <row r="244">
          <cell r="B244">
            <v>37405</v>
          </cell>
          <cell r="C244" t="str">
            <v>Pitt Community College</v>
          </cell>
          <cell r="D244">
            <v>1.7930074196734541E-3</v>
          </cell>
          <cell r="E244">
            <v>3102320.9097821135</v>
          </cell>
          <cell r="F244">
            <v>2418950.759890053</v>
          </cell>
          <cell r="G244">
            <v>421243</v>
          </cell>
          <cell r="H244">
            <v>-865657.76952339185</v>
          </cell>
          <cell r="I244">
            <v>-35822.551824222472</v>
          </cell>
          <cell r="J244">
            <v>2617924.8290461339</v>
          </cell>
          <cell r="K244">
            <v>0</v>
          </cell>
          <cell r="L244">
            <v>-137550.11649974386</v>
          </cell>
          <cell r="M244">
            <v>24684.354055800464</v>
          </cell>
          <cell r="N244">
            <v>930.53499066212919</v>
          </cell>
          <cell r="O244">
            <v>-419.94026776171967</v>
          </cell>
          <cell r="P244">
            <v>0</v>
          </cell>
          <cell r="Q244">
            <v>0</v>
          </cell>
          <cell r="R244">
            <v>0</v>
          </cell>
          <cell r="S244">
            <v>7546604.0096496437</v>
          </cell>
          <cell r="T244">
            <v>2131272</v>
          </cell>
          <cell r="U244">
            <v>13089624.14523067</v>
          </cell>
          <cell r="V244">
            <v>98737.416223201857</v>
          </cell>
          <cell r="W244">
            <v>0</v>
          </cell>
          <cell r="X244">
            <v>15319633.561453871</v>
          </cell>
          <cell r="Y244">
            <v>25060.489999999991</v>
          </cell>
          <cell r="Z244">
            <v>0</v>
          </cell>
          <cell r="AA244">
            <v>0</v>
          </cell>
          <cell r="AB244">
            <v>179112.75912111232</v>
          </cell>
          <cell r="AC244">
            <v>204173.24912111231</v>
          </cell>
          <cell r="AD244" t="str">
            <v>N/A</v>
          </cell>
          <cell r="AE244">
            <v>3028029</v>
          </cell>
          <cell r="AF244">
            <v>3028030</v>
          </cell>
          <cell r="AG244">
            <v>3028030</v>
          </cell>
          <cell r="AH244">
            <v>3028030</v>
          </cell>
          <cell r="AI244">
            <v>3003345</v>
          </cell>
          <cell r="AJ244">
            <v>0</v>
          </cell>
          <cell r="AK244">
            <v>15115464</v>
          </cell>
          <cell r="AL244">
            <v>56888725</v>
          </cell>
          <cell r="AM244">
            <v>7546604.0096496437</v>
          </cell>
          <cell r="AN244">
            <v>-1548872.51</v>
          </cell>
          <cell r="AO244">
            <v>13009248.802332761</v>
          </cell>
          <cell r="AP244">
            <v>0</v>
          </cell>
          <cell r="AQ244">
            <v>2106211.5099999998</v>
          </cell>
          <cell r="AR244">
            <v>0</v>
          </cell>
          <cell r="AS244">
            <v>0</v>
          </cell>
          <cell r="AT244">
            <v>78001916.811982408</v>
          </cell>
          <cell r="AU244">
            <v>1.7158677328418088E-3</v>
          </cell>
          <cell r="AV244">
            <v>0</v>
          </cell>
          <cell r="AW244">
            <v>0</v>
          </cell>
          <cell r="AY244">
            <v>0</v>
          </cell>
          <cell r="AZ244">
            <v>0</v>
          </cell>
          <cell r="BA244">
            <v>0</v>
          </cell>
          <cell r="BB244">
            <v>0</v>
          </cell>
          <cell r="BC244">
            <v>0</v>
          </cell>
          <cell r="BD244">
            <v>0</v>
          </cell>
          <cell r="BE244">
            <v>0</v>
          </cell>
          <cell r="BF244">
            <v>0</v>
          </cell>
          <cell r="BG244">
            <v>0</v>
          </cell>
          <cell r="BH244">
            <v>0</v>
          </cell>
          <cell r="BJ244">
            <v>0</v>
          </cell>
          <cell r="BL244">
            <v>0</v>
          </cell>
          <cell r="BM244">
            <v>0</v>
          </cell>
          <cell r="BN244">
            <v>0</v>
          </cell>
          <cell r="BO244">
            <v>0</v>
          </cell>
          <cell r="BQ244">
            <v>0</v>
          </cell>
          <cell r="BR244">
            <v>0</v>
          </cell>
          <cell r="BS244">
            <v>0</v>
          </cell>
          <cell r="BT244">
            <v>0</v>
          </cell>
          <cell r="CB244">
            <v>0</v>
          </cell>
          <cell r="CC244">
            <v>0</v>
          </cell>
          <cell r="CD244">
            <v>0</v>
          </cell>
          <cell r="CE244">
            <v>0</v>
          </cell>
          <cell r="CF244">
            <v>0</v>
          </cell>
          <cell r="CI244">
            <v>0</v>
          </cell>
          <cell r="CJ244">
            <v>0</v>
          </cell>
          <cell r="CK244">
            <v>0</v>
          </cell>
          <cell r="CV244">
            <v>1.7930074196734541E-3</v>
          </cell>
          <cell r="DG244">
            <v>78001917</v>
          </cell>
          <cell r="DR244">
            <v>26844527.370000001</v>
          </cell>
          <cell r="EC244">
            <v>2.9056915744834733</v>
          </cell>
          <cell r="EN244">
            <v>2.4095909012463064E-2</v>
          </cell>
        </row>
        <row r="245">
          <cell r="B245">
            <v>37500</v>
          </cell>
          <cell r="C245" t="str">
            <v>Polk County Schools</v>
          </cell>
          <cell r="D245">
            <v>9.118318190722808E-4</v>
          </cell>
          <cell r="E245">
            <v>1577681.6579084671</v>
          </cell>
          <cell r="F245">
            <v>1230154.5701570632</v>
          </cell>
          <cell r="G245">
            <v>-137069</v>
          </cell>
          <cell r="H245">
            <v>-440229.24278937042</v>
          </cell>
          <cell r="I245">
            <v>-18217.516690277098</v>
          </cell>
          <cell r="J245">
            <v>1331342.5995182833</v>
          </cell>
          <cell r="K245">
            <v>0</v>
          </cell>
          <cell r="L245">
            <v>-69950.950322563527</v>
          </cell>
          <cell r="M245">
            <v>12553.199286494846</v>
          </cell>
          <cell r="N245">
            <v>473.2224774621323</v>
          </cell>
          <cell r="O245">
            <v>-213.56013034491889</v>
          </cell>
          <cell r="P245">
            <v>0</v>
          </cell>
          <cell r="Q245">
            <v>0</v>
          </cell>
          <cell r="R245">
            <v>0</v>
          </cell>
          <cell r="S245">
            <v>3486524.9794152151</v>
          </cell>
          <cell r="T245">
            <v>32310.280000000028</v>
          </cell>
          <cell r="U245">
            <v>6656712.9975914164</v>
          </cell>
          <cell r="V245">
            <v>50212.797145979384</v>
          </cell>
          <cell r="W245">
            <v>0</v>
          </cell>
          <cell r="X245">
            <v>6739236.0747373961</v>
          </cell>
          <cell r="Y245">
            <v>717656</v>
          </cell>
          <cell r="Z245">
            <v>0</v>
          </cell>
          <cell r="AA245">
            <v>0</v>
          </cell>
          <cell r="AB245">
            <v>91087.583451385493</v>
          </cell>
          <cell r="AC245">
            <v>808743.58345138549</v>
          </cell>
          <cell r="AD245" t="str">
            <v>N/A</v>
          </cell>
          <cell r="AE245">
            <v>1188609</v>
          </cell>
          <cell r="AF245">
            <v>1188609</v>
          </cell>
          <cell r="AG245">
            <v>1188609</v>
          </cell>
          <cell r="AH245">
            <v>1188609</v>
          </cell>
          <cell r="AI245">
            <v>1176056</v>
          </cell>
          <cell r="AJ245">
            <v>0</v>
          </cell>
          <cell r="AK245">
            <v>5930492</v>
          </cell>
          <cell r="AL245">
            <v>31092509</v>
          </cell>
          <cell r="AM245">
            <v>3486524.9794152151</v>
          </cell>
          <cell r="AN245">
            <v>-841742.28</v>
          </cell>
          <cell r="AO245">
            <v>6615838.2112860112</v>
          </cell>
          <cell r="AP245">
            <v>0</v>
          </cell>
          <cell r="AQ245">
            <v>-685345.72</v>
          </cell>
          <cell r="AR245">
            <v>0</v>
          </cell>
          <cell r="AS245">
            <v>0</v>
          </cell>
          <cell r="AT245">
            <v>39667784.190701224</v>
          </cell>
          <cell r="AU245">
            <v>9.3780679031075706E-4</v>
          </cell>
          <cell r="AV245">
            <v>0</v>
          </cell>
          <cell r="AW245">
            <v>0</v>
          </cell>
          <cell r="AY245">
            <v>0</v>
          </cell>
          <cell r="AZ245">
            <v>0</v>
          </cell>
          <cell r="BA245">
            <v>0</v>
          </cell>
          <cell r="BB245">
            <v>0</v>
          </cell>
          <cell r="BC245">
            <v>0</v>
          </cell>
          <cell r="BD245">
            <v>0</v>
          </cell>
          <cell r="BE245">
            <v>0</v>
          </cell>
          <cell r="BF245">
            <v>0</v>
          </cell>
          <cell r="BG245">
            <v>0</v>
          </cell>
          <cell r="BH245">
            <v>0</v>
          </cell>
          <cell r="BJ245">
            <v>0</v>
          </cell>
          <cell r="BL245">
            <v>0</v>
          </cell>
          <cell r="BM245">
            <v>0</v>
          </cell>
          <cell r="BN245">
            <v>0</v>
          </cell>
          <cell r="BO245">
            <v>0</v>
          </cell>
          <cell r="BQ245">
            <v>0</v>
          </cell>
          <cell r="BR245">
            <v>0</v>
          </cell>
          <cell r="BS245">
            <v>0</v>
          </cell>
          <cell r="BT245">
            <v>0</v>
          </cell>
          <cell r="CB245">
            <v>0</v>
          </cell>
          <cell r="CC245">
            <v>0</v>
          </cell>
          <cell r="CD245">
            <v>0</v>
          </cell>
          <cell r="CE245">
            <v>0</v>
          </cell>
          <cell r="CF245">
            <v>0</v>
          </cell>
          <cell r="CI245">
            <v>0</v>
          </cell>
          <cell r="CJ245">
            <v>0</v>
          </cell>
          <cell r="CK245">
            <v>0</v>
          </cell>
          <cell r="CV245">
            <v>9.118318190722808E-4</v>
          </cell>
          <cell r="DG245">
            <v>39667783</v>
          </cell>
          <cell r="DR245">
            <v>14478684.469999995</v>
          </cell>
          <cell r="EC245">
            <v>2.7397366854835545</v>
          </cell>
          <cell r="EN245">
            <v>2.4095909012463064E-2</v>
          </cell>
        </row>
        <row r="246">
          <cell r="B246">
            <v>37600</v>
          </cell>
          <cell r="C246" t="str">
            <v>Randolph County Schools</v>
          </cell>
          <cell r="D246">
            <v>5.5740698920838461E-3</v>
          </cell>
          <cell r="E246">
            <v>9644440.6136077214</v>
          </cell>
          <cell r="F246">
            <v>7519991.5255186781</v>
          </cell>
          <cell r="G246">
            <v>-384987</v>
          </cell>
          <cell r="H246">
            <v>-2691141.6299814181</v>
          </cell>
          <cell r="I246">
            <v>-111364.51828926471</v>
          </cell>
          <cell r="J246">
            <v>8138558.6078513926</v>
          </cell>
          <cell r="K246">
            <v>0</v>
          </cell>
          <cell r="L246">
            <v>-427613.37996776565</v>
          </cell>
          <cell r="M246">
            <v>76738.285206334345</v>
          </cell>
          <cell r="N246">
            <v>2892.8307925936742</v>
          </cell>
          <cell r="O246">
            <v>-1305.5029094249576</v>
          </cell>
          <cell r="P246">
            <v>0</v>
          </cell>
          <cell r="Q246">
            <v>0</v>
          </cell>
          <cell r="R246">
            <v>0</v>
          </cell>
          <cell r="S246">
            <v>21766209.831828848</v>
          </cell>
          <cell r="T246">
            <v>0</v>
          </cell>
          <cell r="U246">
            <v>40692793.039256968</v>
          </cell>
          <cell r="V246">
            <v>306953.14082533738</v>
          </cell>
          <cell r="W246">
            <v>0</v>
          </cell>
          <cell r="X246">
            <v>40999746.180082306</v>
          </cell>
          <cell r="Y246">
            <v>1924935.5700000003</v>
          </cell>
          <cell r="Z246">
            <v>0</v>
          </cell>
          <cell r="AA246">
            <v>0</v>
          </cell>
          <cell r="AB246">
            <v>556822.59144632355</v>
          </cell>
          <cell r="AC246">
            <v>2481758.1614463236</v>
          </cell>
          <cell r="AD246" t="str">
            <v>N/A</v>
          </cell>
          <cell r="AE246">
            <v>7718945</v>
          </cell>
          <cell r="AF246">
            <v>7718945</v>
          </cell>
          <cell r="AG246">
            <v>7718945</v>
          </cell>
          <cell r="AH246">
            <v>7718945</v>
          </cell>
          <cell r="AI246">
            <v>7642207</v>
          </cell>
          <cell r="AJ246">
            <v>0</v>
          </cell>
          <cell r="AK246">
            <v>38517987</v>
          </cell>
          <cell r="AL246">
            <v>186878911</v>
          </cell>
          <cell r="AM246">
            <v>21766209.831828848</v>
          </cell>
          <cell r="AN246">
            <v>-4672122.43</v>
          </cell>
          <cell r="AO246">
            <v>40442923.588635981</v>
          </cell>
          <cell r="AP246">
            <v>0</v>
          </cell>
          <cell r="AQ246">
            <v>-1924935.5700000003</v>
          </cell>
          <cell r="AR246">
            <v>0</v>
          </cell>
          <cell r="AS246">
            <v>0</v>
          </cell>
          <cell r="AT246">
            <v>242490986.42046481</v>
          </cell>
          <cell r="AU246">
            <v>5.6366089039696851E-3</v>
          </cell>
          <cell r="AV246">
            <v>0</v>
          </cell>
          <cell r="AW246">
            <v>0</v>
          </cell>
          <cell r="AY246">
            <v>0</v>
          </cell>
          <cell r="AZ246">
            <v>0</v>
          </cell>
          <cell r="BA246">
            <v>0</v>
          </cell>
          <cell r="BB246">
            <v>0</v>
          </cell>
          <cell r="BC246">
            <v>0</v>
          </cell>
          <cell r="BD246">
            <v>0</v>
          </cell>
          <cell r="BE246">
            <v>0</v>
          </cell>
          <cell r="BF246">
            <v>0</v>
          </cell>
          <cell r="BG246">
            <v>0</v>
          </cell>
          <cell r="BH246">
            <v>0</v>
          </cell>
          <cell r="BJ246">
            <v>0</v>
          </cell>
          <cell r="BL246">
            <v>0</v>
          </cell>
          <cell r="BM246">
            <v>0</v>
          </cell>
          <cell r="BN246">
            <v>0</v>
          </cell>
          <cell r="BO246">
            <v>0</v>
          </cell>
          <cell r="BQ246">
            <v>0</v>
          </cell>
          <cell r="BR246">
            <v>0</v>
          </cell>
          <cell r="BS246">
            <v>0</v>
          </cell>
          <cell r="BT246">
            <v>0</v>
          </cell>
          <cell r="CB246">
            <v>0</v>
          </cell>
          <cell r="CC246">
            <v>0</v>
          </cell>
          <cell r="CD246">
            <v>0</v>
          </cell>
          <cell r="CE246">
            <v>0</v>
          </cell>
          <cell r="CF246">
            <v>0</v>
          </cell>
          <cell r="CI246">
            <v>0</v>
          </cell>
          <cell r="CJ246">
            <v>0</v>
          </cell>
          <cell r="CK246">
            <v>0</v>
          </cell>
          <cell r="CV246">
            <v>5.5740698920838461E-3</v>
          </cell>
          <cell r="DG246">
            <v>242490987</v>
          </cell>
          <cell r="DR246">
            <v>81665226.429999739</v>
          </cell>
          <cell r="EC246">
            <v>2.9693297576031807</v>
          </cell>
          <cell r="EN246">
            <v>2.4095909012463064E-2</v>
          </cell>
        </row>
        <row r="247">
          <cell r="B247">
            <v>37601</v>
          </cell>
          <cell r="C247" t="str">
            <v>Uwharrie Charter Academy</v>
          </cell>
          <cell r="D247">
            <v>1.7666679564248822E-4</v>
          </cell>
          <cell r="E247">
            <v>305674.74968157778</v>
          </cell>
          <cell r="F247">
            <v>238341.61246503211</v>
          </cell>
          <cell r="G247">
            <v>597034</v>
          </cell>
          <cell r="H247">
            <v>-85294.116793210866</v>
          </cell>
          <cell r="I247">
            <v>-3529.6314856716772</v>
          </cell>
          <cell r="J247">
            <v>257946.72442834658</v>
          </cell>
          <cell r="K247">
            <v>0</v>
          </cell>
          <cell r="L247">
            <v>-13552.94911533961</v>
          </cell>
          <cell r="M247">
            <v>2432.1738358099724</v>
          </cell>
          <cell r="N247">
            <v>91.686533602538532</v>
          </cell>
          <cell r="O247">
            <v>-41.377130207427165</v>
          </cell>
          <cell r="P247">
            <v>0</v>
          </cell>
          <cell r="Q247">
            <v>0</v>
          </cell>
          <cell r="R247">
            <v>0</v>
          </cell>
          <cell r="S247">
            <v>1299102.8724199396</v>
          </cell>
          <cell r="T247">
            <v>3010156</v>
          </cell>
          <cell r="U247">
            <v>1289733.6221417328</v>
          </cell>
          <cell r="V247">
            <v>9728.6953432398896</v>
          </cell>
          <cell r="W247">
            <v>0</v>
          </cell>
          <cell r="X247">
            <v>4309618.317484973</v>
          </cell>
          <cell r="Y247">
            <v>24983.589999999997</v>
          </cell>
          <cell r="Z247">
            <v>0</v>
          </cell>
          <cell r="AA247">
            <v>0</v>
          </cell>
          <cell r="AB247">
            <v>17648.157428358387</v>
          </cell>
          <cell r="AC247">
            <v>42631.747428358387</v>
          </cell>
          <cell r="AD247" t="str">
            <v>N/A</v>
          </cell>
          <cell r="AE247">
            <v>853883</v>
          </cell>
          <cell r="AF247">
            <v>853883</v>
          </cell>
          <cell r="AG247">
            <v>853883</v>
          </cell>
          <cell r="AH247">
            <v>853883</v>
          </cell>
          <cell r="AI247">
            <v>851451</v>
          </cell>
          <cell r="AJ247">
            <v>0</v>
          </cell>
          <cell r="AK247">
            <v>4266983</v>
          </cell>
          <cell r="AL247">
            <v>2245111</v>
          </cell>
          <cell r="AM247">
            <v>1299102.8724199396</v>
          </cell>
          <cell r="AN247">
            <v>-125594.41</v>
          </cell>
          <cell r="AO247">
            <v>1281814.1600566145</v>
          </cell>
          <cell r="AP247">
            <v>0</v>
          </cell>
          <cell r="AQ247">
            <v>2985172.41</v>
          </cell>
          <cell r="AR247">
            <v>0</v>
          </cell>
          <cell r="AS247">
            <v>0</v>
          </cell>
          <cell r="AT247">
            <v>7685606.0324765537</v>
          </cell>
          <cell r="AU247">
            <v>6.7716651203526758E-5</v>
          </cell>
          <cell r="AV247">
            <v>0</v>
          </cell>
          <cell r="AW247">
            <v>0</v>
          </cell>
          <cell r="AY247">
            <v>0</v>
          </cell>
          <cell r="AZ247">
            <v>0</v>
          </cell>
          <cell r="BA247">
            <v>0</v>
          </cell>
          <cell r="BB247">
            <v>0</v>
          </cell>
          <cell r="BC247">
            <v>0</v>
          </cell>
          <cell r="BD247">
            <v>0</v>
          </cell>
          <cell r="BE247">
            <v>0</v>
          </cell>
          <cell r="BF247">
            <v>0</v>
          </cell>
          <cell r="BG247">
            <v>0</v>
          </cell>
          <cell r="BH247">
            <v>0</v>
          </cell>
          <cell r="BJ247">
            <v>0</v>
          </cell>
          <cell r="BL247">
            <v>0</v>
          </cell>
          <cell r="BM247">
            <v>0</v>
          </cell>
          <cell r="BN247">
            <v>0</v>
          </cell>
          <cell r="BO247">
            <v>0</v>
          </cell>
          <cell r="BQ247">
            <v>0</v>
          </cell>
          <cell r="BR247">
            <v>0</v>
          </cell>
          <cell r="BS247">
            <v>0</v>
          </cell>
          <cell r="BT247">
            <v>0</v>
          </cell>
          <cell r="CB247">
            <v>0</v>
          </cell>
          <cell r="CC247">
            <v>0</v>
          </cell>
          <cell r="CD247">
            <v>0</v>
          </cell>
          <cell r="CE247">
            <v>0</v>
          </cell>
          <cell r="CF247">
            <v>0</v>
          </cell>
          <cell r="CI247">
            <v>0</v>
          </cell>
          <cell r="CJ247">
            <v>0</v>
          </cell>
          <cell r="CK247">
            <v>0</v>
          </cell>
          <cell r="CV247">
            <v>1.7666679564248822E-4</v>
          </cell>
          <cell r="DG247">
            <v>7685606</v>
          </cell>
          <cell r="DR247">
            <v>2114213.23</v>
          </cell>
          <cell r="EC247">
            <v>3.6352085451664684</v>
          </cell>
          <cell r="EN247">
            <v>2.4095909012463064E-2</v>
          </cell>
        </row>
        <row r="248">
          <cell r="B248">
            <v>37605</v>
          </cell>
          <cell r="C248" t="str">
            <v>Randolph Community College</v>
          </cell>
          <cell r="D248">
            <v>6.714855743055173E-4</v>
          </cell>
          <cell r="E248">
            <v>1161826.6131684203</v>
          </cell>
          <cell r="F248">
            <v>905902.8548344539</v>
          </cell>
          <cell r="G248">
            <v>135756</v>
          </cell>
          <cell r="H248">
            <v>-324190.90860556014</v>
          </cell>
          <cell r="I248">
            <v>-13415.631480854663</v>
          </cell>
          <cell r="J248">
            <v>980419.12043000257</v>
          </cell>
          <cell r="K248">
            <v>0</v>
          </cell>
          <cell r="L248">
            <v>-51512.84816793599</v>
          </cell>
          <cell r="M248">
            <v>9244.3497319930793</v>
          </cell>
          <cell r="N248">
            <v>348.48758335307735</v>
          </cell>
          <cell r="O248">
            <v>-157.26863635809519</v>
          </cell>
          <cell r="P248">
            <v>0</v>
          </cell>
          <cell r="Q248">
            <v>0</v>
          </cell>
          <cell r="R248">
            <v>0</v>
          </cell>
          <cell r="S248">
            <v>2804220.7688575145</v>
          </cell>
          <cell r="T248">
            <v>687047</v>
          </cell>
          <cell r="U248">
            <v>4902095.6021500127</v>
          </cell>
          <cell r="V248">
            <v>36977.398927972317</v>
          </cell>
          <cell r="W248">
            <v>0</v>
          </cell>
          <cell r="X248">
            <v>5626120.0010779854</v>
          </cell>
          <cell r="Y248">
            <v>8266.0600000000559</v>
          </cell>
          <cell r="Z248">
            <v>0</v>
          </cell>
          <cell r="AA248">
            <v>0</v>
          </cell>
          <cell r="AB248">
            <v>67078.157404273312</v>
          </cell>
          <cell r="AC248">
            <v>75344.217404273368</v>
          </cell>
          <cell r="AD248" t="str">
            <v>N/A</v>
          </cell>
          <cell r="AE248">
            <v>1112004</v>
          </cell>
          <cell r="AF248">
            <v>1112005</v>
          </cell>
          <cell r="AG248">
            <v>1112005</v>
          </cell>
          <cell r="AH248">
            <v>1112005</v>
          </cell>
          <cell r="AI248">
            <v>1102760</v>
          </cell>
          <cell r="AJ248">
            <v>0</v>
          </cell>
          <cell r="AK248">
            <v>5550779</v>
          </cell>
          <cell r="AL248">
            <v>21438308</v>
          </cell>
          <cell r="AM248">
            <v>2804220.7688575145</v>
          </cell>
          <cell r="AN248">
            <v>-581399.93999999994</v>
          </cell>
          <cell r="AO248">
            <v>4871994.8436737126</v>
          </cell>
          <cell r="AP248">
            <v>0</v>
          </cell>
          <cell r="AQ248">
            <v>678780.94</v>
          </cell>
          <cell r="AR248">
            <v>0</v>
          </cell>
          <cell r="AS248">
            <v>0</v>
          </cell>
          <cell r="AT248">
            <v>29211904.61253123</v>
          </cell>
          <cell r="AU248">
            <v>6.4661847757700589E-4</v>
          </cell>
          <cell r="AV248">
            <v>0</v>
          </cell>
          <cell r="AW248">
            <v>0</v>
          </cell>
          <cell r="AY248">
            <v>0</v>
          </cell>
          <cell r="AZ248">
            <v>0</v>
          </cell>
          <cell r="BA248">
            <v>0</v>
          </cell>
          <cell r="BB248">
            <v>0</v>
          </cell>
          <cell r="BC248">
            <v>0</v>
          </cell>
          <cell r="BD248">
            <v>0</v>
          </cell>
          <cell r="BE248">
            <v>0</v>
          </cell>
          <cell r="BF248">
            <v>0</v>
          </cell>
          <cell r="BG248">
            <v>0</v>
          </cell>
          <cell r="BH248">
            <v>0</v>
          </cell>
          <cell r="BJ248">
            <v>0</v>
          </cell>
          <cell r="BL248">
            <v>0</v>
          </cell>
          <cell r="BM248">
            <v>0</v>
          </cell>
          <cell r="BN248">
            <v>0</v>
          </cell>
          <cell r="BO248">
            <v>0</v>
          </cell>
          <cell r="BQ248">
            <v>0</v>
          </cell>
          <cell r="BR248">
            <v>0</v>
          </cell>
          <cell r="BS248">
            <v>0</v>
          </cell>
          <cell r="BT248">
            <v>0</v>
          </cell>
          <cell r="CB248">
            <v>0</v>
          </cell>
          <cell r="CC248">
            <v>0</v>
          </cell>
          <cell r="CD248">
            <v>0</v>
          </cell>
          <cell r="CE248">
            <v>0</v>
          </cell>
          <cell r="CF248">
            <v>0</v>
          </cell>
          <cell r="CI248">
            <v>0</v>
          </cell>
          <cell r="CJ248">
            <v>0</v>
          </cell>
          <cell r="CK248">
            <v>0</v>
          </cell>
          <cell r="CV248">
            <v>6.714855743055173E-4</v>
          </cell>
          <cell r="DG248">
            <v>29211905</v>
          </cell>
          <cell r="DR248">
            <v>9863149.0599999987</v>
          </cell>
          <cell r="EC248">
            <v>2.9617219431944797</v>
          </cell>
          <cell r="EN248">
            <v>2.4095909012463064E-2</v>
          </cell>
        </row>
        <row r="249">
          <cell r="B249">
            <v>37610</v>
          </cell>
          <cell r="C249" t="str">
            <v>Asheboro City Schools</v>
          </cell>
          <cell r="D249">
            <v>1.707319596015172E-3</v>
          </cell>
          <cell r="E249">
            <v>2954060.9951091306</v>
          </cell>
          <cell r="F249">
            <v>2303349.1043267562</v>
          </cell>
          <cell r="G249">
            <v>-578780</v>
          </cell>
          <cell r="H249">
            <v>-824287.98516586178</v>
          </cell>
          <cell r="I249">
            <v>-34110.592091081664</v>
          </cell>
          <cell r="J249">
            <v>2492814.2028208403</v>
          </cell>
          <cell r="K249">
            <v>0</v>
          </cell>
          <cell r="L249">
            <v>-130976.59650340567</v>
          </cell>
          <cell r="M249">
            <v>23504.688788248339</v>
          </cell>
          <cell r="N249">
            <v>886.06472393995398</v>
          </cell>
          <cell r="O249">
            <v>-399.87132258271345</v>
          </cell>
          <cell r="P249">
            <v>0</v>
          </cell>
          <cell r="Q249">
            <v>0</v>
          </cell>
          <cell r="R249">
            <v>0</v>
          </cell>
          <cell r="S249">
            <v>6206060.0106859831</v>
          </cell>
          <cell r="T249">
            <v>0</v>
          </cell>
          <cell r="U249">
            <v>12464071.014104202</v>
          </cell>
          <cell r="V249">
            <v>94018.755152993355</v>
          </cell>
          <cell r="W249">
            <v>0</v>
          </cell>
          <cell r="X249">
            <v>12558089.769257195</v>
          </cell>
          <cell r="Y249">
            <v>2893896.16</v>
          </cell>
          <cell r="Z249">
            <v>0</v>
          </cell>
          <cell r="AA249">
            <v>0</v>
          </cell>
          <cell r="AB249">
            <v>170552.96045540832</v>
          </cell>
          <cell r="AC249">
            <v>3064449.1204554085</v>
          </cell>
          <cell r="AD249" t="str">
            <v>N/A</v>
          </cell>
          <cell r="AE249">
            <v>1903429</v>
          </cell>
          <cell r="AF249">
            <v>1903428</v>
          </cell>
          <cell r="AG249">
            <v>1903428</v>
          </cell>
          <cell r="AH249">
            <v>1903428</v>
          </cell>
          <cell r="AI249">
            <v>1879924</v>
          </cell>
          <cell r="AJ249">
            <v>0</v>
          </cell>
          <cell r="AK249">
            <v>9493637</v>
          </cell>
          <cell r="AL249">
            <v>59914805</v>
          </cell>
          <cell r="AM249">
            <v>6206060.0106859831</v>
          </cell>
          <cell r="AN249">
            <v>-1340299.8400000001</v>
          </cell>
          <cell r="AO249">
            <v>12387536.808801789</v>
          </cell>
          <cell r="AP249">
            <v>0</v>
          </cell>
          <cell r="AQ249">
            <v>-2893896.16</v>
          </cell>
          <cell r="AR249">
            <v>0</v>
          </cell>
          <cell r="AS249">
            <v>0</v>
          </cell>
          <cell r="AT249">
            <v>74274205.819487765</v>
          </cell>
          <cell r="AU249">
            <v>1.8071398300985161E-3</v>
          </cell>
          <cell r="AV249">
            <v>0</v>
          </cell>
          <cell r="AW249">
            <v>0</v>
          </cell>
          <cell r="AY249">
            <v>0</v>
          </cell>
          <cell r="AZ249">
            <v>0</v>
          </cell>
          <cell r="BA249">
            <v>0</v>
          </cell>
          <cell r="BB249">
            <v>0</v>
          </cell>
          <cell r="BC249">
            <v>0</v>
          </cell>
          <cell r="BD249">
            <v>0</v>
          </cell>
          <cell r="BE249">
            <v>0</v>
          </cell>
          <cell r="BF249">
            <v>0</v>
          </cell>
          <cell r="BG249">
            <v>0</v>
          </cell>
          <cell r="BH249">
            <v>0</v>
          </cell>
          <cell r="BJ249">
            <v>0</v>
          </cell>
          <cell r="BL249">
            <v>0</v>
          </cell>
          <cell r="BM249">
            <v>0</v>
          </cell>
          <cell r="BN249">
            <v>0</v>
          </cell>
          <cell r="BO249">
            <v>0</v>
          </cell>
          <cell r="BQ249">
            <v>0</v>
          </cell>
          <cell r="BR249">
            <v>0</v>
          </cell>
          <cell r="BS249">
            <v>0</v>
          </cell>
          <cell r="BT249">
            <v>0</v>
          </cell>
          <cell r="CB249">
            <v>0</v>
          </cell>
          <cell r="CC249">
            <v>0</v>
          </cell>
          <cell r="CD249">
            <v>0</v>
          </cell>
          <cell r="CE249">
            <v>0</v>
          </cell>
          <cell r="CF249">
            <v>0</v>
          </cell>
          <cell r="CI249">
            <v>0</v>
          </cell>
          <cell r="CJ249">
            <v>0</v>
          </cell>
          <cell r="CK249">
            <v>0</v>
          </cell>
          <cell r="CV249">
            <v>1.707319596015172E-3</v>
          </cell>
          <cell r="DG249">
            <v>74274206</v>
          </cell>
          <cell r="DR249">
            <v>23483385.259999994</v>
          </cell>
          <cell r="EC249">
            <v>3.1628406712942554</v>
          </cell>
          <cell r="EN249">
            <v>2.4095909012463064E-2</v>
          </cell>
        </row>
        <row r="250">
          <cell r="B250">
            <v>37700</v>
          </cell>
          <cell r="C250" t="str">
            <v>Richmond County Schools</v>
          </cell>
          <cell r="D250">
            <v>2.3816434519789462E-3</v>
          </cell>
          <cell r="E250">
            <v>4120798.4973456315</v>
          </cell>
          <cell r="F250">
            <v>3213081.0919906064</v>
          </cell>
          <cell r="G250">
            <v>220049</v>
          </cell>
          <cell r="H250">
            <v>-1149849.2063215023</v>
          </cell>
          <cell r="I250">
            <v>-47582.92969076163</v>
          </cell>
          <cell r="J250">
            <v>3477377.4265844086</v>
          </cell>
          <cell r="K250">
            <v>0</v>
          </cell>
          <cell r="L250">
            <v>-182707.18274005721</v>
          </cell>
          <cell r="M250">
            <v>32788.113176929262</v>
          </cell>
          <cell r="N250">
            <v>1236.0253187080334</v>
          </cell>
          <cell r="O250">
            <v>-557.80471288798901</v>
          </cell>
          <cell r="P250">
            <v>0</v>
          </cell>
          <cell r="Q250">
            <v>0</v>
          </cell>
          <cell r="R250">
            <v>0</v>
          </cell>
          <cell r="S250">
            <v>9684633.0309510753</v>
          </cell>
          <cell r="T250">
            <v>1125107</v>
          </cell>
          <cell r="U250">
            <v>17386887.132922042</v>
          </cell>
          <cell r="V250">
            <v>131152.45270771705</v>
          </cell>
          <cell r="W250">
            <v>0</v>
          </cell>
          <cell r="X250">
            <v>18643146.585629757</v>
          </cell>
          <cell r="Y250">
            <v>24862.29000000027</v>
          </cell>
          <cell r="Z250">
            <v>0</v>
          </cell>
          <cell r="AA250">
            <v>0</v>
          </cell>
          <cell r="AB250">
            <v>237914.64845380813</v>
          </cell>
          <cell r="AC250">
            <v>262776.93845380843</v>
          </cell>
          <cell r="AD250" t="str">
            <v>N/A</v>
          </cell>
          <cell r="AE250">
            <v>3682632</v>
          </cell>
          <cell r="AF250">
            <v>3682632</v>
          </cell>
          <cell r="AG250">
            <v>3682632</v>
          </cell>
          <cell r="AH250">
            <v>3682632</v>
          </cell>
          <cell r="AI250">
            <v>3649843</v>
          </cell>
          <cell r="AJ250">
            <v>0</v>
          </cell>
          <cell r="AK250">
            <v>18380371</v>
          </cell>
          <cell r="AL250">
            <v>77612052</v>
          </cell>
          <cell r="AM250">
            <v>9684633.0309510753</v>
          </cell>
          <cell r="AN250">
            <v>-2067469.7099999997</v>
          </cell>
          <cell r="AO250">
            <v>17280124.937175956</v>
          </cell>
          <cell r="AP250">
            <v>0</v>
          </cell>
          <cell r="AQ250">
            <v>1100244.7099999997</v>
          </cell>
          <cell r="AR250">
            <v>0</v>
          </cell>
          <cell r="AS250">
            <v>0</v>
          </cell>
          <cell r="AT250">
            <v>103609584.96812704</v>
          </cell>
          <cell r="AU250">
            <v>2.3409210972182718E-3</v>
          </cell>
          <cell r="AV250">
            <v>0</v>
          </cell>
          <cell r="AW250">
            <v>0</v>
          </cell>
          <cell r="AY250">
            <v>0</v>
          </cell>
          <cell r="AZ250">
            <v>0</v>
          </cell>
          <cell r="BA250">
            <v>0</v>
          </cell>
          <cell r="BB250">
            <v>0</v>
          </cell>
          <cell r="BC250">
            <v>0</v>
          </cell>
          <cell r="BD250">
            <v>0</v>
          </cell>
          <cell r="BE250">
            <v>0</v>
          </cell>
          <cell r="BF250">
            <v>0</v>
          </cell>
          <cell r="BG250">
            <v>0</v>
          </cell>
          <cell r="BH250">
            <v>0</v>
          </cell>
          <cell r="BJ250">
            <v>0</v>
          </cell>
          <cell r="BL250">
            <v>0</v>
          </cell>
          <cell r="BM250">
            <v>0</v>
          </cell>
          <cell r="BN250">
            <v>0</v>
          </cell>
          <cell r="BO250">
            <v>0</v>
          </cell>
          <cell r="BQ250">
            <v>0</v>
          </cell>
          <cell r="BR250">
            <v>0</v>
          </cell>
          <cell r="BS250">
            <v>0</v>
          </cell>
          <cell r="BT250">
            <v>0</v>
          </cell>
          <cell r="CB250">
            <v>0</v>
          </cell>
          <cell r="CC250">
            <v>0</v>
          </cell>
          <cell r="CD250">
            <v>0</v>
          </cell>
          <cell r="CE250">
            <v>0</v>
          </cell>
          <cell r="CF250">
            <v>0</v>
          </cell>
          <cell r="CI250">
            <v>0</v>
          </cell>
          <cell r="CJ250">
            <v>0</v>
          </cell>
          <cell r="CK250">
            <v>0</v>
          </cell>
          <cell r="CV250">
            <v>2.3816434519789462E-3</v>
          </cell>
          <cell r="DG250">
            <v>103609585</v>
          </cell>
          <cell r="DR250">
            <v>35867836.239999972</v>
          </cell>
          <cell r="EC250">
            <v>2.8886488804823451</v>
          </cell>
          <cell r="EN250">
            <v>2.4095909012463064E-2</v>
          </cell>
        </row>
        <row r="251">
          <cell r="B251">
            <v>37705</v>
          </cell>
          <cell r="C251" t="str">
            <v>Richmond Technical College</v>
          </cell>
          <cell r="D251">
            <v>6.9131020644434534E-4</v>
          </cell>
          <cell r="E251">
            <v>1196127.8492582438</v>
          </cell>
          <cell r="F251">
            <v>932648.31525507639</v>
          </cell>
          <cell r="G251">
            <v>84828</v>
          </cell>
          <cell r="H251">
            <v>-333762.17231067357</v>
          </cell>
          <cell r="I251">
            <v>-13811.708432013433</v>
          </cell>
          <cell r="J251">
            <v>1009364.5649013902</v>
          </cell>
          <cell r="K251">
            <v>0</v>
          </cell>
          <cell r="L251">
            <v>-53033.689872404226</v>
          </cell>
          <cell r="M251">
            <v>9517.2756738332737</v>
          </cell>
          <cell r="N251">
            <v>358.77617094048634</v>
          </cell>
          <cell r="O251">
            <v>-161.91176345133013</v>
          </cell>
          <cell r="P251">
            <v>0</v>
          </cell>
          <cell r="Q251">
            <v>0</v>
          </cell>
          <cell r="R251">
            <v>0</v>
          </cell>
          <cell r="S251">
            <v>2832075.2988809417</v>
          </cell>
          <cell r="T251">
            <v>424136.19000000006</v>
          </cell>
          <cell r="U251">
            <v>5046822.8245069506</v>
          </cell>
          <cell r="V251">
            <v>38069.102695333095</v>
          </cell>
          <cell r="W251">
            <v>0</v>
          </cell>
          <cell r="X251">
            <v>5509028.1172022838</v>
          </cell>
          <cell r="Y251">
            <v>0</v>
          </cell>
          <cell r="Z251">
            <v>0</v>
          </cell>
          <cell r="AA251">
            <v>0</v>
          </cell>
          <cell r="AB251">
            <v>69058.542160067169</v>
          </cell>
          <cell r="AC251">
            <v>69058.542160067169</v>
          </cell>
          <cell r="AD251" t="str">
            <v>N/A</v>
          </cell>
          <cell r="AE251">
            <v>1089897</v>
          </cell>
          <cell r="AF251">
            <v>1089898</v>
          </cell>
          <cell r="AG251">
            <v>1089898</v>
          </cell>
          <cell r="AH251">
            <v>1089898</v>
          </cell>
          <cell r="AI251">
            <v>1080381</v>
          </cell>
          <cell r="AJ251">
            <v>0</v>
          </cell>
          <cell r="AK251">
            <v>5439972</v>
          </cell>
          <cell r="AL251">
            <v>22415476</v>
          </cell>
          <cell r="AM251">
            <v>2832075.2988809417</v>
          </cell>
          <cell r="AN251">
            <v>-613177.19000000006</v>
          </cell>
          <cell r="AO251">
            <v>5015833.3850422176</v>
          </cell>
          <cell r="AP251">
            <v>0</v>
          </cell>
          <cell r="AQ251">
            <v>424136.19000000006</v>
          </cell>
          <cell r="AR251">
            <v>0</v>
          </cell>
          <cell r="AS251">
            <v>0</v>
          </cell>
          <cell r="AT251">
            <v>30074343.683923159</v>
          </cell>
          <cell r="AU251">
            <v>6.7609164069393809E-4</v>
          </cell>
          <cell r="AV251">
            <v>0</v>
          </cell>
          <cell r="AW251">
            <v>0</v>
          </cell>
          <cell r="AY251">
            <v>0</v>
          </cell>
          <cell r="AZ251">
            <v>0</v>
          </cell>
          <cell r="BA251">
            <v>0</v>
          </cell>
          <cell r="BB251">
            <v>0</v>
          </cell>
          <cell r="BC251">
            <v>0</v>
          </cell>
          <cell r="BD251">
            <v>0</v>
          </cell>
          <cell r="BE251">
            <v>0</v>
          </cell>
          <cell r="BF251">
            <v>0</v>
          </cell>
          <cell r="BG251">
            <v>0</v>
          </cell>
          <cell r="BH251">
            <v>0</v>
          </cell>
          <cell r="BJ251">
            <v>0</v>
          </cell>
          <cell r="BL251">
            <v>0</v>
          </cell>
          <cell r="BM251">
            <v>0</v>
          </cell>
          <cell r="BN251">
            <v>0</v>
          </cell>
          <cell r="BO251">
            <v>0</v>
          </cell>
          <cell r="BQ251">
            <v>0</v>
          </cell>
          <cell r="BR251">
            <v>0</v>
          </cell>
          <cell r="BS251">
            <v>0</v>
          </cell>
          <cell r="BT251">
            <v>0</v>
          </cell>
          <cell r="CB251">
            <v>0</v>
          </cell>
          <cell r="CC251">
            <v>0</v>
          </cell>
          <cell r="CD251">
            <v>0</v>
          </cell>
          <cell r="CE251">
            <v>0</v>
          </cell>
          <cell r="CF251">
            <v>0</v>
          </cell>
          <cell r="CI251">
            <v>0</v>
          </cell>
          <cell r="CJ251">
            <v>0</v>
          </cell>
          <cell r="CK251">
            <v>0</v>
          </cell>
          <cell r="CV251">
            <v>6.9131020644434534E-4</v>
          </cell>
          <cell r="DG251">
            <v>30074344</v>
          </cell>
          <cell r="DR251">
            <v>10587343.410000011</v>
          </cell>
          <cell r="EC251">
            <v>2.8405939842844834</v>
          </cell>
          <cell r="EN251">
            <v>2.4095909012463064E-2</v>
          </cell>
        </row>
        <row r="252">
          <cell r="B252">
            <v>37800</v>
          </cell>
          <cell r="C252" t="str">
            <v>Robeson County Schools</v>
          </cell>
          <cell r="D252">
            <v>7.1731948989898703E-3</v>
          </cell>
          <cell r="E252">
            <v>12411299.741933879</v>
          </cell>
          <cell r="F252">
            <v>9677375.0411535427</v>
          </cell>
          <cell r="G252">
            <v>242943</v>
          </cell>
          <cell r="H252">
            <v>-3463193.6424150635</v>
          </cell>
          <cell r="I252">
            <v>-143313.4872699586</v>
          </cell>
          <cell r="J252">
            <v>10473400.624896858</v>
          </cell>
          <cell r="K252">
            <v>0</v>
          </cell>
          <cell r="L252">
            <v>-550289.85558304051</v>
          </cell>
          <cell r="M252">
            <v>98753.457824605837</v>
          </cell>
          <cell r="N252">
            <v>3722.744688677763</v>
          </cell>
          <cell r="O252">
            <v>-1680.0339772924176</v>
          </cell>
          <cell r="P252">
            <v>0</v>
          </cell>
          <cell r="Q252">
            <v>0</v>
          </cell>
          <cell r="R252">
            <v>0</v>
          </cell>
          <cell r="S252">
            <v>28749017.591252204</v>
          </cell>
          <cell r="T252">
            <v>1214714.4499999993</v>
          </cell>
          <cell r="U252">
            <v>52367003.124484286</v>
          </cell>
          <cell r="V252">
            <v>395013.83129842335</v>
          </cell>
          <cell r="W252">
            <v>0</v>
          </cell>
          <cell r="X252">
            <v>53976731.405782714</v>
          </cell>
          <cell r="Y252">
            <v>0</v>
          </cell>
          <cell r="Z252">
            <v>0</v>
          </cell>
          <cell r="AA252">
            <v>0</v>
          </cell>
          <cell r="AB252">
            <v>716567.43634979299</v>
          </cell>
          <cell r="AC252">
            <v>716567.43634979299</v>
          </cell>
          <cell r="AD252" t="str">
            <v>N/A</v>
          </cell>
          <cell r="AE252">
            <v>10671783</v>
          </cell>
          <cell r="AF252">
            <v>10671785</v>
          </cell>
          <cell r="AG252">
            <v>10671785</v>
          </cell>
          <cell r="AH252">
            <v>10671785</v>
          </cell>
          <cell r="AI252">
            <v>10573031</v>
          </cell>
          <cell r="AJ252">
            <v>0</v>
          </cell>
          <cell r="AK252">
            <v>53260169</v>
          </cell>
          <cell r="AL252">
            <v>236376156</v>
          </cell>
          <cell r="AM252">
            <v>28749017.591252204</v>
          </cell>
          <cell r="AN252">
            <v>-6326977.4499999993</v>
          </cell>
          <cell r="AO252">
            <v>52045449.519432925</v>
          </cell>
          <cell r="AP252">
            <v>0</v>
          </cell>
          <cell r="AQ252">
            <v>1214714.4499999993</v>
          </cell>
          <cell r="AR252">
            <v>0</v>
          </cell>
          <cell r="AS252">
            <v>0</v>
          </cell>
          <cell r="AT252">
            <v>312058360.11068511</v>
          </cell>
          <cell r="AU252">
            <v>7.1295361318919059E-3</v>
          </cell>
          <cell r="AV252">
            <v>0</v>
          </cell>
          <cell r="AW252">
            <v>0</v>
          </cell>
          <cell r="AY252">
            <v>0</v>
          </cell>
          <cell r="AZ252">
            <v>0</v>
          </cell>
          <cell r="BA252">
            <v>0</v>
          </cell>
          <cell r="BB252">
            <v>0</v>
          </cell>
          <cell r="BC252">
            <v>0</v>
          </cell>
          <cell r="BD252">
            <v>0</v>
          </cell>
          <cell r="BE252">
            <v>0</v>
          </cell>
          <cell r="BF252">
            <v>0</v>
          </cell>
          <cell r="BG252">
            <v>0</v>
          </cell>
          <cell r="BH252">
            <v>0</v>
          </cell>
          <cell r="BJ252">
            <v>0</v>
          </cell>
          <cell r="BL252">
            <v>0</v>
          </cell>
          <cell r="BM252">
            <v>0</v>
          </cell>
          <cell r="BN252">
            <v>0</v>
          </cell>
          <cell r="BO252">
            <v>0</v>
          </cell>
          <cell r="BQ252">
            <v>0</v>
          </cell>
          <cell r="BR252">
            <v>0</v>
          </cell>
          <cell r="BS252">
            <v>0</v>
          </cell>
          <cell r="BT252">
            <v>0</v>
          </cell>
          <cell r="CB252">
            <v>0</v>
          </cell>
          <cell r="CC252">
            <v>0</v>
          </cell>
          <cell r="CD252">
            <v>0</v>
          </cell>
          <cell r="CE252">
            <v>0</v>
          </cell>
          <cell r="CF252">
            <v>0</v>
          </cell>
          <cell r="CI252">
            <v>0</v>
          </cell>
          <cell r="CJ252">
            <v>0</v>
          </cell>
          <cell r="CK252">
            <v>0</v>
          </cell>
          <cell r="CV252">
            <v>7.1731948989898703E-3</v>
          </cell>
          <cell r="DG252">
            <v>312058360</v>
          </cell>
          <cell r="DR252">
            <v>110477153.28999995</v>
          </cell>
          <cell r="EC252">
            <v>2.8246415725507887</v>
          </cell>
          <cell r="EN252">
            <v>2.4095909012463064E-2</v>
          </cell>
        </row>
        <row r="253">
          <cell r="B253">
            <v>37801</v>
          </cell>
          <cell r="C253" t="str">
            <v>Southeastern Academy Charter School</v>
          </cell>
          <cell r="D253">
            <v>4.4965534032614388E-5</v>
          </cell>
          <cell r="E253">
            <v>77800.858445027741</v>
          </cell>
          <cell r="F253">
            <v>60663.113561941595</v>
          </cell>
          <cell r="G253">
            <v>-21752</v>
          </cell>
          <cell r="H253">
            <v>-21709.204027270669</v>
          </cell>
          <cell r="I253">
            <v>-898.36782353110755</v>
          </cell>
          <cell r="J253">
            <v>65653.040084317588</v>
          </cell>
          <cell r="K253">
            <v>0</v>
          </cell>
          <cell r="L253">
            <v>-3449.5197157554057</v>
          </cell>
          <cell r="M253">
            <v>619.04103139257734</v>
          </cell>
          <cell r="N253">
            <v>23.336212852246216</v>
          </cell>
          <cell r="O253">
            <v>-10.531377725778617</v>
          </cell>
          <cell r="P253">
            <v>0</v>
          </cell>
          <cell r="Q253">
            <v>0</v>
          </cell>
          <cell r="R253">
            <v>0</v>
          </cell>
          <cell r="S253">
            <v>156939.76639124879</v>
          </cell>
          <cell r="T253">
            <v>0</v>
          </cell>
          <cell r="U253">
            <v>328265.20042158797</v>
          </cell>
          <cell r="V253">
            <v>2476.1641255703094</v>
          </cell>
          <cell r="W253">
            <v>0</v>
          </cell>
          <cell r="X253">
            <v>330741.3645471583</v>
          </cell>
          <cell r="Y253">
            <v>108760.39</v>
          </cell>
          <cell r="Z253">
            <v>0</v>
          </cell>
          <cell r="AA253">
            <v>0</v>
          </cell>
          <cell r="AB253">
            <v>4491.8391176555378</v>
          </cell>
          <cell r="AC253">
            <v>113252.22911765554</v>
          </cell>
          <cell r="AD253" t="str">
            <v>N/A</v>
          </cell>
          <cell r="AE253">
            <v>43622</v>
          </cell>
          <cell r="AF253">
            <v>43621</v>
          </cell>
          <cell r="AG253">
            <v>43621</v>
          </cell>
          <cell r="AH253">
            <v>43621</v>
          </cell>
          <cell r="AI253">
            <v>43002</v>
          </cell>
          <cell r="AJ253">
            <v>0</v>
          </cell>
          <cell r="AK253">
            <v>217487</v>
          </cell>
          <cell r="AL253">
            <v>1620531</v>
          </cell>
          <cell r="AM253">
            <v>156939.76639124879</v>
          </cell>
          <cell r="AN253">
            <v>-38806.61</v>
          </cell>
          <cell r="AO253">
            <v>326249.52542950277</v>
          </cell>
          <cell r="AP253">
            <v>0</v>
          </cell>
          <cell r="AQ253">
            <v>-108760.39</v>
          </cell>
          <cell r="AR253">
            <v>0</v>
          </cell>
          <cell r="AS253">
            <v>0</v>
          </cell>
          <cell r="AT253">
            <v>1956153.2918207517</v>
          </cell>
          <cell r="AU253">
            <v>4.8878182060460927E-5</v>
          </cell>
          <cell r="AV253">
            <v>0</v>
          </cell>
          <cell r="AW253">
            <v>0</v>
          </cell>
          <cell r="AY253">
            <v>0</v>
          </cell>
          <cell r="AZ253">
            <v>0</v>
          </cell>
          <cell r="BA253">
            <v>0</v>
          </cell>
          <cell r="BB253">
            <v>0</v>
          </cell>
          <cell r="BC253">
            <v>0</v>
          </cell>
          <cell r="BD253">
            <v>0</v>
          </cell>
          <cell r="BE253">
            <v>0</v>
          </cell>
          <cell r="BF253">
            <v>0</v>
          </cell>
          <cell r="BG253">
            <v>0</v>
          </cell>
          <cell r="BH253">
            <v>0</v>
          </cell>
          <cell r="BJ253">
            <v>0</v>
          </cell>
          <cell r="BL253">
            <v>0</v>
          </cell>
          <cell r="BM253">
            <v>0</v>
          </cell>
          <cell r="BN253">
            <v>0</v>
          </cell>
          <cell r="BO253">
            <v>0</v>
          </cell>
          <cell r="BQ253">
            <v>0</v>
          </cell>
          <cell r="BR253">
            <v>0</v>
          </cell>
          <cell r="BS253">
            <v>0</v>
          </cell>
          <cell r="BT253">
            <v>0</v>
          </cell>
          <cell r="CB253">
            <v>0</v>
          </cell>
          <cell r="CC253">
            <v>0</v>
          </cell>
          <cell r="CD253">
            <v>0</v>
          </cell>
          <cell r="CE253">
            <v>0</v>
          </cell>
          <cell r="CF253">
            <v>0</v>
          </cell>
          <cell r="CI253">
            <v>0</v>
          </cell>
          <cell r="CJ253">
            <v>0</v>
          </cell>
          <cell r="CK253">
            <v>0</v>
          </cell>
          <cell r="CV253">
            <v>4.4965534032614388E-5</v>
          </cell>
          <cell r="DG253">
            <v>1956154</v>
          </cell>
          <cell r="DR253">
            <v>600184.69000000006</v>
          </cell>
          <cell r="EC253">
            <v>3.2592534141449021</v>
          </cell>
          <cell r="EN253">
            <v>2.4095909012463064E-2</v>
          </cell>
        </row>
        <row r="254">
          <cell r="B254">
            <v>37805</v>
          </cell>
          <cell r="C254" t="str">
            <v>Robeson Community College</v>
          </cell>
          <cell r="D254">
            <v>5.8781813010430888E-4</v>
          </cell>
          <cell r="E254">
            <v>1017062.4260460327</v>
          </cell>
          <cell r="F254">
            <v>793026.8982110112</v>
          </cell>
          <cell r="G254">
            <v>-422245</v>
          </cell>
          <cell r="H254">
            <v>-283796.55644937576</v>
          </cell>
          <cell r="I254">
            <v>-11744.036972649068</v>
          </cell>
          <cell r="J254">
            <v>858258.39920049056</v>
          </cell>
          <cell r="K254">
            <v>0</v>
          </cell>
          <cell r="L254">
            <v>-45094.321077173598</v>
          </cell>
          <cell r="M254">
            <v>8092.4990519871435</v>
          </cell>
          <cell r="N254">
            <v>305.06585316153422</v>
          </cell>
          <cell r="O254">
            <v>-137.67288425173018</v>
          </cell>
          <cell r="P254">
            <v>0</v>
          </cell>
          <cell r="Q254">
            <v>0</v>
          </cell>
          <cell r="R254">
            <v>0</v>
          </cell>
          <cell r="S254">
            <v>1913727.7009792328</v>
          </cell>
          <cell r="T254">
            <v>20089.729999999981</v>
          </cell>
          <cell r="U254">
            <v>4291291.9960024534</v>
          </cell>
          <cell r="V254">
            <v>32369.996207948574</v>
          </cell>
          <cell r="W254">
            <v>0</v>
          </cell>
          <cell r="X254">
            <v>4343751.7222104017</v>
          </cell>
          <cell r="Y254">
            <v>2131317</v>
          </cell>
          <cell r="Z254">
            <v>0</v>
          </cell>
          <cell r="AA254">
            <v>0</v>
          </cell>
          <cell r="AB254">
            <v>58720.18486324534</v>
          </cell>
          <cell r="AC254">
            <v>2190037.1848632451</v>
          </cell>
          <cell r="AD254" t="str">
            <v>N/A</v>
          </cell>
          <cell r="AE254">
            <v>432362</v>
          </cell>
          <cell r="AF254">
            <v>432361</v>
          </cell>
          <cell r="AG254">
            <v>432361</v>
          </cell>
          <cell r="AH254">
            <v>432361</v>
          </cell>
          <cell r="AI254">
            <v>424268</v>
          </cell>
          <cell r="AJ254">
            <v>0</v>
          </cell>
          <cell r="AK254">
            <v>2153713</v>
          </cell>
          <cell r="AL254">
            <v>22046392</v>
          </cell>
          <cell r="AM254">
            <v>1913727.7009792328</v>
          </cell>
          <cell r="AN254">
            <v>-541747.73</v>
          </cell>
          <cell r="AO254">
            <v>4264941.8073471561</v>
          </cell>
          <cell r="AP254">
            <v>0</v>
          </cell>
          <cell r="AQ254">
            <v>-2111227.27</v>
          </cell>
          <cell r="AR254">
            <v>0</v>
          </cell>
          <cell r="AS254">
            <v>0</v>
          </cell>
          <cell r="AT254">
            <v>25572086.508326389</v>
          </cell>
          <cell r="AU254">
            <v>6.6495941749002152E-4</v>
          </cell>
          <cell r="AV254">
            <v>0</v>
          </cell>
          <cell r="AW254">
            <v>0</v>
          </cell>
          <cell r="AY254">
            <v>0</v>
          </cell>
          <cell r="AZ254">
            <v>0</v>
          </cell>
          <cell r="BA254">
            <v>0</v>
          </cell>
          <cell r="BB254">
            <v>0</v>
          </cell>
          <cell r="BC254">
            <v>0</v>
          </cell>
          <cell r="BD254">
            <v>0</v>
          </cell>
          <cell r="BE254">
            <v>0</v>
          </cell>
          <cell r="BF254">
            <v>0</v>
          </cell>
          <cell r="BG254">
            <v>0</v>
          </cell>
          <cell r="BH254">
            <v>0</v>
          </cell>
          <cell r="BJ254">
            <v>0</v>
          </cell>
          <cell r="BL254">
            <v>0</v>
          </cell>
          <cell r="BM254">
            <v>0</v>
          </cell>
          <cell r="BN254">
            <v>0</v>
          </cell>
          <cell r="BO254">
            <v>0</v>
          </cell>
          <cell r="BQ254">
            <v>0</v>
          </cell>
          <cell r="BR254">
            <v>0</v>
          </cell>
          <cell r="BS254">
            <v>0</v>
          </cell>
          <cell r="BT254">
            <v>0</v>
          </cell>
          <cell r="CB254">
            <v>0</v>
          </cell>
          <cell r="CC254">
            <v>0</v>
          </cell>
          <cell r="CD254">
            <v>0</v>
          </cell>
          <cell r="CE254">
            <v>0</v>
          </cell>
          <cell r="CF254">
            <v>0</v>
          </cell>
          <cell r="CI254">
            <v>0</v>
          </cell>
          <cell r="CJ254">
            <v>0</v>
          </cell>
          <cell r="CK254">
            <v>0</v>
          </cell>
          <cell r="CV254">
            <v>5.8781813010430888E-4</v>
          </cell>
          <cell r="DG254">
            <v>25572087</v>
          </cell>
          <cell r="DR254">
            <v>9578945.2599999998</v>
          </cell>
          <cell r="EC254">
            <v>2.6696140656304368</v>
          </cell>
          <cell r="EN254">
            <v>2.4095909012463064E-2</v>
          </cell>
        </row>
        <row r="255">
          <cell r="B255">
            <v>37900</v>
          </cell>
          <cell r="C255" t="str">
            <v>Rockingham County Schools</v>
          </cell>
          <cell r="D255">
            <v>3.9041682104257506E-3</v>
          </cell>
          <cell r="E255">
            <v>6755121.3350340053</v>
          </cell>
          <cell r="F255">
            <v>5267123.0223173955</v>
          </cell>
          <cell r="G255">
            <v>-1316550</v>
          </cell>
          <cell r="H255">
            <v>-1884918.8842156606</v>
          </cell>
          <cell r="I255">
            <v>-78001.499890016858</v>
          </cell>
          <cell r="J255">
            <v>5700377.3563344311</v>
          </cell>
          <cell r="K255">
            <v>0</v>
          </cell>
          <cell r="L255">
            <v>-299507.28942129051</v>
          </cell>
          <cell r="M255">
            <v>53748.729281388885</v>
          </cell>
          <cell r="N255">
            <v>2026.1852178467561</v>
          </cell>
          <cell r="O255">
            <v>-914.39523656381505</v>
          </cell>
          <cell r="P255">
            <v>0</v>
          </cell>
          <cell r="Q255">
            <v>0</v>
          </cell>
          <cell r="R255">
            <v>0</v>
          </cell>
          <cell r="S255">
            <v>14198504.559421536</v>
          </cell>
          <cell r="T255">
            <v>106590.18999999994</v>
          </cell>
          <cell r="U255">
            <v>28501886.781672154</v>
          </cell>
          <cell r="V255">
            <v>214994.91712555554</v>
          </cell>
          <cell r="W255">
            <v>0</v>
          </cell>
          <cell r="X255">
            <v>28823471.888797712</v>
          </cell>
          <cell r="Y255">
            <v>6689339</v>
          </cell>
          <cell r="Z255">
            <v>0</v>
          </cell>
          <cell r="AA255">
            <v>0</v>
          </cell>
          <cell r="AB255">
            <v>390007.49945008429</v>
          </cell>
          <cell r="AC255">
            <v>7079346.4994500838</v>
          </cell>
          <cell r="AD255" t="str">
            <v>N/A</v>
          </cell>
          <cell r="AE255">
            <v>4359575</v>
          </cell>
          <cell r="AF255">
            <v>4359575</v>
          </cell>
          <cell r="AG255">
            <v>4359575</v>
          </cell>
          <cell r="AH255">
            <v>4359575</v>
          </cell>
          <cell r="AI255">
            <v>4305826</v>
          </cell>
          <cell r="AJ255">
            <v>0</v>
          </cell>
          <cell r="AK255">
            <v>21744126</v>
          </cell>
          <cell r="AL255">
            <v>137467925</v>
          </cell>
          <cell r="AM255">
            <v>14198504.559421536</v>
          </cell>
          <cell r="AN255">
            <v>-3565967.19</v>
          </cell>
          <cell r="AO255">
            <v>28326874.199347626</v>
          </cell>
          <cell r="AP255">
            <v>0</v>
          </cell>
          <cell r="AQ255">
            <v>-6582748.8100000005</v>
          </cell>
          <cell r="AR255">
            <v>0</v>
          </cell>
          <cell r="AS255">
            <v>0</v>
          </cell>
          <cell r="AT255">
            <v>169844587.75876915</v>
          </cell>
          <cell r="AU255">
            <v>4.1462834077513203E-3</v>
          </cell>
          <cell r="AV255">
            <v>0</v>
          </cell>
          <cell r="AW255">
            <v>0</v>
          </cell>
          <cell r="AY255">
            <v>0</v>
          </cell>
          <cell r="AZ255">
            <v>0</v>
          </cell>
          <cell r="BA255">
            <v>0</v>
          </cell>
          <cell r="BB255">
            <v>0</v>
          </cell>
          <cell r="BC255">
            <v>0</v>
          </cell>
          <cell r="BD255">
            <v>0</v>
          </cell>
          <cell r="BE255">
            <v>0</v>
          </cell>
          <cell r="BF255">
            <v>0</v>
          </cell>
          <cell r="BG255">
            <v>0</v>
          </cell>
          <cell r="BH255">
            <v>0</v>
          </cell>
          <cell r="BJ255">
            <v>0</v>
          </cell>
          <cell r="BL255">
            <v>0</v>
          </cell>
          <cell r="BM255">
            <v>0</v>
          </cell>
          <cell r="BN255">
            <v>0</v>
          </cell>
          <cell r="BO255">
            <v>0</v>
          </cell>
          <cell r="BQ255">
            <v>0</v>
          </cell>
          <cell r="BR255">
            <v>0</v>
          </cell>
          <cell r="BS255">
            <v>0</v>
          </cell>
          <cell r="BT255">
            <v>0</v>
          </cell>
          <cell r="CB255">
            <v>0</v>
          </cell>
          <cell r="CC255">
            <v>0</v>
          </cell>
          <cell r="CD255">
            <v>0</v>
          </cell>
          <cell r="CE255">
            <v>0</v>
          </cell>
          <cell r="CF255">
            <v>0</v>
          </cell>
          <cell r="CI255">
            <v>0</v>
          </cell>
          <cell r="CJ255">
            <v>0</v>
          </cell>
          <cell r="CK255">
            <v>0</v>
          </cell>
          <cell r="CV255">
            <v>3.9041682104257506E-3</v>
          </cell>
          <cell r="DG255">
            <v>169844587</v>
          </cell>
          <cell r="DR255">
            <v>62086132.349999972</v>
          </cell>
          <cell r="EC255">
            <v>2.7356284015652665</v>
          </cell>
          <cell r="EN255">
            <v>2.4095909012463064E-2</v>
          </cell>
        </row>
        <row r="256">
          <cell r="B256">
            <v>37901</v>
          </cell>
          <cell r="C256" t="str">
            <v>Bethany Community Middle School</v>
          </cell>
          <cell r="D256">
            <v>5.7632588406695614E-5</v>
          </cell>
          <cell r="E256">
            <v>99717.816076589617</v>
          </cell>
          <cell r="F256">
            <v>77752.268055977547</v>
          </cell>
          <cell r="G256">
            <v>10728</v>
          </cell>
          <cell r="H256">
            <v>-27824.813988268881</v>
          </cell>
          <cell r="I256">
            <v>-1151.4433026378306</v>
          </cell>
          <cell r="J256">
            <v>84147.886113914108</v>
          </cell>
          <cell r="K256">
            <v>0</v>
          </cell>
          <cell r="L256">
            <v>-4421.2696291945731</v>
          </cell>
          <cell r="M256">
            <v>793.42851667740808</v>
          </cell>
          <cell r="N256">
            <v>29.910160731306888</v>
          </cell>
          <cell r="O256">
            <v>-13.498128530732179</v>
          </cell>
          <cell r="P256">
            <v>0</v>
          </cell>
          <cell r="Q256">
            <v>0</v>
          </cell>
          <cell r="R256">
            <v>0</v>
          </cell>
          <cell r="S256">
            <v>239758.28387525797</v>
          </cell>
          <cell r="T256">
            <v>60221</v>
          </cell>
          <cell r="U256">
            <v>420739.43056957051</v>
          </cell>
          <cell r="V256">
            <v>3173.7140667096323</v>
          </cell>
          <cell r="W256">
            <v>0</v>
          </cell>
          <cell r="X256">
            <v>484134.14463628014</v>
          </cell>
          <cell r="Y256">
            <v>6581.1100000000006</v>
          </cell>
          <cell r="Z256">
            <v>0</v>
          </cell>
          <cell r="AA256">
            <v>0</v>
          </cell>
          <cell r="AB256">
            <v>5757.2165131891525</v>
          </cell>
          <cell r="AC256">
            <v>12338.326513189153</v>
          </cell>
          <cell r="AD256" t="str">
            <v>N/A</v>
          </cell>
          <cell r="AE256">
            <v>94518</v>
          </cell>
          <cell r="AF256">
            <v>94518</v>
          </cell>
          <cell r="AG256">
            <v>94518</v>
          </cell>
          <cell r="AH256">
            <v>94518</v>
          </cell>
          <cell r="AI256">
            <v>93724</v>
          </cell>
          <cell r="AJ256">
            <v>0</v>
          </cell>
          <cell r="AK256">
            <v>471796</v>
          </cell>
          <cell r="AL256">
            <v>1838514</v>
          </cell>
          <cell r="AM256">
            <v>239758.28387525797</v>
          </cell>
          <cell r="AN256">
            <v>-42854.89</v>
          </cell>
          <cell r="AO256">
            <v>418155.92812309106</v>
          </cell>
          <cell r="AP256">
            <v>0</v>
          </cell>
          <cell r="AQ256">
            <v>53639.89</v>
          </cell>
          <cell r="AR256">
            <v>0</v>
          </cell>
          <cell r="AS256">
            <v>0</v>
          </cell>
          <cell r="AT256">
            <v>2507213.2119983491</v>
          </cell>
          <cell r="AU256">
            <v>5.5452930782065379E-5</v>
          </cell>
          <cell r="AV256">
            <v>0</v>
          </cell>
          <cell r="AW256">
            <v>0</v>
          </cell>
          <cell r="AY256">
            <v>0</v>
          </cell>
          <cell r="AZ256">
            <v>0</v>
          </cell>
          <cell r="BA256">
            <v>0</v>
          </cell>
          <cell r="BB256">
            <v>0</v>
          </cell>
          <cell r="BC256">
            <v>0</v>
          </cell>
          <cell r="BD256">
            <v>0</v>
          </cell>
          <cell r="BE256">
            <v>0</v>
          </cell>
          <cell r="BF256">
            <v>0</v>
          </cell>
          <cell r="BG256">
            <v>0</v>
          </cell>
          <cell r="BH256">
            <v>0</v>
          </cell>
          <cell r="BJ256">
            <v>0</v>
          </cell>
          <cell r="BL256">
            <v>0</v>
          </cell>
          <cell r="BM256">
            <v>0</v>
          </cell>
          <cell r="BN256">
            <v>0</v>
          </cell>
          <cell r="BO256">
            <v>0</v>
          </cell>
          <cell r="BQ256">
            <v>0</v>
          </cell>
          <cell r="BR256">
            <v>0</v>
          </cell>
          <cell r="BS256">
            <v>0</v>
          </cell>
          <cell r="BT256">
            <v>0</v>
          </cell>
          <cell r="CB256">
            <v>0</v>
          </cell>
          <cell r="CC256">
            <v>0</v>
          </cell>
          <cell r="CD256">
            <v>0</v>
          </cell>
          <cell r="CE256">
            <v>0</v>
          </cell>
          <cell r="CF256">
            <v>0</v>
          </cell>
          <cell r="CI256">
            <v>0</v>
          </cell>
          <cell r="CJ256">
            <v>0</v>
          </cell>
          <cell r="CK256">
            <v>0</v>
          </cell>
          <cell r="CV256">
            <v>5.7632588406695614E-5</v>
          </cell>
          <cell r="DG256">
            <v>2507213</v>
          </cell>
          <cell r="DR256">
            <v>832947.65000000026</v>
          </cell>
          <cell r="EC256">
            <v>3.0100487107443059</v>
          </cell>
          <cell r="EN256">
            <v>2.4095909012463064E-2</v>
          </cell>
        </row>
        <row r="257">
          <cell r="B257">
            <v>37905</v>
          </cell>
          <cell r="C257" t="str">
            <v>Rockingham Community College</v>
          </cell>
          <cell r="D257">
            <v>4.4464693495217513E-4</v>
          </cell>
          <cell r="E257">
            <v>769342.87534843886</v>
          </cell>
          <cell r="F257">
            <v>599874.28349919128</v>
          </cell>
          <cell r="G257">
            <v>-39697</v>
          </cell>
          <cell r="H257">
            <v>-214673.99951206759</v>
          </cell>
          <cell r="I257">
            <v>-8883.6151462813687</v>
          </cell>
          <cell r="J257">
            <v>649217.75470542104</v>
          </cell>
          <cell r="K257">
            <v>0</v>
          </cell>
          <cell r="L257">
            <v>-34110.978589851307</v>
          </cell>
          <cell r="M257">
            <v>6121.4595387368263</v>
          </cell>
          <cell r="N257">
            <v>230.76286630147985</v>
          </cell>
          <cell r="O257">
            <v>-104.14075863514894</v>
          </cell>
          <cell r="P257">
            <v>0</v>
          </cell>
          <cell r="Q257">
            <v>0</v>
          </cell>
          <cell r="R257">
            <v>0</v>
          </cell>
          <cell r="S257">
            <v>1727317.4019512536</v>
          </cell>
          <cell r="T257">
            <v>48472.659999999974</v>
          </cell>
          <cell r="U257">
            <v>3246088.7735271053</v>
          </cell>
          <cell r="V257">
            <v>24485.838154947305</v>
          </cell>
          <cell r="W257">
            <v>0</v>
          </cell>
          <cell r="X257">
            <v>3319047.2716820529</v>
          </cell>
          <cell r="Y257">
            <v>246956</v>
          </cell>
          <cell r="Z257">
            <v>0</v>
          </cell>
          <cell r="AA257">
            <v>0</v>
          </cell>
          <cell r="AB257">
            <v>44418.07573140684</v>
          </cell>
          <cell r="AC257">
            <v>291374.07573140686</v>
          </cell>
          <cell r="AD257" t="str">
            <v>N/A</v>
          </cell>
          <cell r="AE257">
            <v>606760</v>
          </cell>
          <cell r="AF257">
            <v>606759</v>
          </cell>
          <cell r="AG257">
            <v>606759</v>
          </cell>
          <cell r="AH257">
            <v>606759</v>
          </cell>
          <cell r="AI257">
            <v>600637</v>
          </cell>
          <cell r="AJ257">
            <v>0</v>
          </cell>
          <cell r="AK257">
            <v>3027674</v>
          </cell>
          <cell r="AL257">
            <v>15038391</v>
          </cell>
          <cell r="AM257">
            <v>1727317.4019512536</v>
          </cell>
          <cell r="AN257">
            <v>-449728.66</v>
          </cell>
          <cell r="AO257">
            <v>3226156.5359506463</v>
          </cell>
          <cell r="AP257">
            <v>0</v>
          </cell>
          <cell r="AQ257">
            <v>-198483.34000000003</v>
          </cell>
          <cell r="AR257">
            <v>0</v>
          </cell>
          <cell r="AS257">
            <v>0</v>
          </cell>
          <cell r="AT257">
            <v>19343652.937901899</v>
          </cell>
          <cell r="AU257">
            <v>4.5358529498222018E-4</v>
          </cell>
          <cell r="AV257">
            <v>0</v>
          </cell>
          <cell r="AW257">
            <v>0</v>
          </cell>
          <cell r="AY257">
            <v>0</v>
          </cell>
          <cell r="AZ257">
            <v>0</v>
          </cell>
          <cell r="BA257">
            <v>0</v>
          </cell>
          <cell r="BB257">
            <v>0</v>
          </cell>
          <cell r="BC257">
            <v>0</v>
          </cell>
          <cell r="BD257">
            <v>0</v>
          </cell>
          <cell r="BE257">
            <v>0</v>
          </cell>
          <cell r="BF257">
            <v>0</v>
          </cell>
          <cell r="BG257">
            <v>0</v>
          </cell>
          <cell r="BH257">
            <v>0</v>
          </cell>
          <cell r="BJ257">
            <v>0</v>
          </cell>
          <cell r="BL257">
            <v>0</v>
          </cell>
          <cell r="BM257">
            <v>0</v>
          </cell>
          <cell r="BN257">
            <v>0</v>
          </cell>
          <cell r="BO257">
            <v>0</v>
          </cell>
          <cell r="BQ257">
            <v>0</v>
          </cell>
          <cell r="BR257">
            <v>0</v>
          </cell>
          <cell r="BS257">
            <v>0</v>
          </cell>
          <cell r="BT257">
            <v>0</v>
          </cell>
          <cell r="CB257">
            <v>0</v>
          </cell>
          <cell r="CC257">
            <v>0</v>
          </cell>
          <cell r="CD257">
            <v>0</v>
          </cell>
          <cell r="CE257">
            <v>0</v>
          </cell>
          <cell r="CF257">
            <v>0</v>
          </cell>
          <cell r="CI257">
            <v>0</v>
          </cell>
          <cell r="CJ257">
            <v>0</v>
          </cell>
          <cell r="CK257">
            <v>0</v>
          </cell>
          <cell r="CV257">
            <v>4.4464693495217513E-4</v>
          </cell>
          <cell r="DG257">
            <v>19343653</v>
          </cell>
          <cell r="DR257">
            <v>7801983.4299999978</v>
          </cell>
          <cell r="EC257">
            <v>2.4793250554237596</v>
          </cell>
          <cell r="EN257">
            <v>2.4095909012463064E-2</v>
          </cell>
        </row>
        <row r="258">
          <cell r="B258">
            <v>38000</v>
          </cell>
          <cell r="C258" t="str">
            <v>Rowan-Salisbury School System</v>
          </cell>
          <cell r="D258">
            <v>6.2471042055790658E-3</v>
          </cell>
          <cell r="E258">
            <v>10808946.906692294</v>
          </cell>
          <cell r="F258">
            <v>8427983.7882377263</v>
          </cell>
          <cell r="G258">
            <v>-148011</v>
          </cell>
          <cell r="H258">
            <v>-3016080.2645014506</v>
          </cell>
          <cell r="I258">
            <v>-124811.09207926801</v>
          </cell>
          <cell r="J258">
            <v>9121239.0032398552</v>
          </cell>
          <cell r="K258">
            <v>0</v>
          </cell>
          <cell r="L258">
            <v>-479245.03927593114</v>
          </cell>
          <cell r="M258">
            <v>86003.956448812678</v>
          </cell>
          <cell r="N258">
            <v>3242.1221406114237</v>
          </cell>
          <cell r="O258">
            <v>-1463.1342759886729</v>
          </cell>
          <cell r="P258">
            <v>0</v>
          </cell>
          <cell r="Q258">
            <v>0</v>
          </cell>
          <cell r="R258">
            <v>0</v>
          </cell>
          <cell r="S258">
            <v>24677805.246626664</v>
          </cell>
          <cell r="T258">
            <v>0</v>
          </cell>
          <cell r="U258">
            <v>45606195.016199276</v>
          </cell>
          <cell r="V258">
            <v>344015.82579525071</v>
          </cell>
          <cell r="W258">
            <v>0</v>
          </cell>
          <cell r="X258">
            <v>45950210.841994524</v>
          </cell>
          <cell r="Y258">
            <v>740054.71</v>
          </cell>
          <cell r="Z258">
            <v>0</v>
          </cell>
          <cell r="AA258">
            <v>0</v>
          </cell>
          <cell r="AB258">
            <v>624055.46039634</v>
          </cell>
          <cell r="AC258">
            <v>1364110.1703963401</v>
          </cell>
          <cell r="AD258" t="str">
            <v>N/A</v>
          </cell>
          <cell r="AE258">
            <v>8934421</v>
          </cell>
          <cell r="AF258">
            <v>8934421</v>
          </cell>
          <cell r="AG258">
            <v>8934421</v>
          </cell>
          <cell r="AH258">
            <v>8934421</v>
          </cell>
          <cell r="AI258">
            <v>8848417</v>
          </cell>
          <cell r="AJ258">
            <v>0</v>
          </cell>
          <cell r="AK258">
            <v>44586101</v>
          </cell>
          <cell r="AL258">
            <v>207920199</v>
          </cell>
          <cell r="AM258">
            <v>24677805.246626664</v>
          </cell>
          <cell r="AN258">
            <v>-5413838.29</v>
          </cell>
          <cell r="AO258">
            <v>45326155.381598189</v>
          </cell>
          <cell r="AP258">
            <v>0</v>
          </cell>
          <cell r="AQ258">
            <v>-740054.71</v>
          </cell>
          <cell r="AR258">
            <v>0</v>
          </cell>
          <cell r="AS258">
            <v>0</v>
          </cell>
          <cell r="AT258">
            <v>271770266.62822491</v>
          </cell>
          <cell r="AU258">
            <v>6.2712525424480437E-3</v>
          </cell>
          <cell r="AV258">
            <v>0</v>
          </cell>
          <cell r="AW258">
            <v>0</v>
          </cell>
          <cell r="AY258">
            <v>0</v>
          </cell>
          <cell r="AZ258">
            <v>0</v>
          </cell>
          <cell r="BA258">
            <v>0</v>
          </cell>
          <cell r="BB258">
            <v>0</v>
          </cell>
          <cell r="BC258">
            <v>0</v>
          </cell>
          <cell r="BD258">
            <v>0</v>
          </cell>
          <cell r="BE258">
            <v>0</v>
          </cell>
          <cell r="BF258">
            <v>0</v>
          </cell>
          <cell r="BG258">
            <v>0</v>
          </cell>
          <cell r="BH258">
            <v>0</v>
          </cell>
          <cell r="BJ258">
            <v>0</v>
          </cell>
          <cell r="BL258">
            <v>0</v>
          </cell>
          <cell r="BM258">
            <v>0</v>
          </cell>
          <cell r="BN258">
            <v>0</v>
          </cell>
          <cell r="BO258">
            <v>0</v>
          </cell>
          <cell r="BQ258">
            <v>0</v>
          </cell>
          <cell r="BR258">
            <v>0</v>
          </cell>
          <cell r="BS258">
            <v>0</v>
          </cell>
          <cell r="BT258">
            <v>0</v>
          </cell>
          <cell r="CB258">
            <v>0</v>
          </cell>
          <cell r="CC258">
            <v>0</v>
          </cell>
          <cell r="CD258">
            <v>0</v>
          </cell>
          <cell r="CE258">
            <v>0</v>
          </cell>
          <cell r="CF258">
            <v>0</v>
          </cell>
          <cell r="CI258">
            <v>0</v>
          </cell>
          <cell r="CJ258">
            <v>0</v>
          </cell>
          <cell r="CK258">
            <v>0</v>
          </cell>
          <cell r="CV258">
            <v>6.2471042055790658E-3</v>
          </cell>
          <cell r="DG258">
            <v>271770267</v>
          </cell>
          <cell r="DR258">
            <v>93746939.509999946</v>
          </cell>
          <cell r="EC258">
            <v>2.8989774857771264</v>
          </cell>
          <cell r="EN258">
            <v>2.4095909012463064E-2</v>
          </cell>
        </row>
        <row r="259">
          <cell r="B259">
            <v>38005</v>
          </cell>
          <cell r="C259" t="str">
            <v>Rowan-Cabarrus Community College</v>
          </cell>
          <cell r="D259">
            <v>1.3299451332424062E-3</v>
          </cell>
          <cell r="E259">
            <v>2301115.1824861355</v>
          </cell>
          <cell r="F259">
            <v>1794232.2800062343</v>
          </cell>
          <cell r="G259">
            <v>292798</v>
          </cell>
          <cell r="H259">
            <v>-642092.90212573926</v>
          </cell>
          <cell r="I259">
            <v>-26571.015789563888</v>
          </cell>
          <cell r="J259">
            <v>1941819.284952238</v>
          </cell>
          <cell r="K259">
            <v>0</v>
          </cell>
          <cell r="L259">
            <v>-102026.408819366</v>
          </cell>
          <cell r="M259">
            <v>18309.370158503374</v>
          </cell>
          <cell r="N259">
            <v>690.21492525014401</v>
          </cell>
          <cell r="O259">
            <v>-311.48644965670394</v>
          </cell>
          <cell r="P259">
            <v>0</v>
          </cell>
          <cell r="Q259">
            <v>0</v>
          </cell>
          <cell r="R259">
            <v>0</v>
          </cell>
          <cell r="S259">
            <v>5577962.5193440355</v>
          </cell>
          <cell r="T259">
            <v>1467223</v>
          </cell>
          <cell r="U259">
            <v>9709096.4247611891</v>
          </cell>
          <cell r="V259">
            <v>73237.480634013496</v>
          </cell>
          <cell r="W259">
            <v>0</v>
          </cell>
          <cell r="X259">
            <v>11249556.905395202</v>
          </cell>
          <cell r="Y259">
            <v>3233.3300000000745</v>
          </cell>
          <cell r="Z259">
            <v>0</v>
          </cell>
          <cell r="AA259">
            <v>0</v>
          </cell>
          <cell r="AB259">
            <v>132855.07894781942</v>
          </cell>
          <cell r="AC259">
            <v>136088.40894781949</v>
          </cell>
          <cell r="AD259" t="str">
            <v>N/A</v>
          </cell>
          <cell r="AE259">
            <v>2226356</v>
          </cell>
          <cell r="AF259">
            <v>2226356</v>
          </cell>
          <cell r="AG259">
            <v>2226356</v>
          </cell>
          <cell r="AH259">
            <v>2226356</v>
          </cell>
          <cell r="AI259">
            <v>2208046</v>
          </cell>
          <cell r="AJ259">
            <v>0</v>
          </cell>
          <cell r="AK259">
            <v>11113470</v>
          </cell>
          <cell r="AL259">
            <v>42332989</v>
          </cell>
          <cell r="AM259">
            <v>5577962.5193440355</v>
          </cell>
          <cell r="AN259">
            <v>-1167285.67</v>
          </cell>
          <cell r="AO259">
            <v>9649478.8264473844</v>
          </cell>
          <cell r="AP259">
            <v>0</v>
          </cell>
          <cell r="AQ259">
            <v>1463989.67</v>
          </cell>
          <cell r="AR259">
            <v>0</v>
          </cell>
          <cell r="AS259">
            <v>0</v>
          </cell>
          <cell r="AT259">
            <v>57857134.345791414</v>
          </cell>
          <cell r="AU259">
            <v>1.2768401914825278E-3</v>
          </cell>
          <cell r="AV259">
            <v>0</v>
          </cell>
          <cell r="AW259">
            <v>0</v>
          </cell>
          <cell r="AY259">
            <v>0</v>
          </cell>
          <cell r="AZ259">
            <v>0</v>
          </cell>
          <cell r="BA259">
            <v>0</v>
          </cell>
          <cell r="BB259">
            <v>0</v>
          </cell>
          <cell r="BC259">
            <v>0</v>
          </cell>
          <cell r="BD259">
            <v>0</v>
          </cell>
          <cell r="BE259">
            <v>0</v>
          </cell>
          <cell r="BF259">
            <v>0</v>
          </cell>
          <cell r="BG259">
            <v>0</v>
          </cell>
          <cell r="BH259">
            <v>0</v>
          </cell>
          <cell r="BJ259">
            <v>0</v>
          </cell>
          <cell r="BL259">
            <v>0</v>
          </cell>
          <cell r="BM259">
            <v>0</v>
          </cell>
          <cell r="BN259">
            <v>0</v>
          </cell>
          <cell r="BO259">
            <v>0</v>
          </cell>
          <cell r="BQ259">
            <v>0</v>
          </cell>
          <cell r="BR259">
            <v>0</v>
          </cell>
          <cell r="BS259">
            <v>0</v>
          </cell>
          <cell r="BT259">
            <v>0</v>
          </cell>
          <cell r="CB259">
            <v>0</v>
          </cell>
          <cell r="CC259">
            <v>0</v>
          </cell>
          <cell r="CD259">
            <v>0</v>
          </cell>
          <cell r="CE259">
            <v>0</v>
          </cell>
          <cell r="CF259">
            <v>0</v>
          </cell>
          <cell r="CI259">
            <v>0</v>
          </cell>
          <cell r="CJ259">
            <v>0</v>
          </cell>
          <cell r="CK259">
            <v>0</v>
          </cell>
          <cell r="CV259">
            <v>1.3299451332424062E-3</v>
          </cell>
          <cell r="DG259">
            <v>57857134</v>
          </cell>
          <cell r="DR259">
            <v>20810332.490000002</v>
          </cell>
          <cell r="EC259">
            <v>2.7802118984788979</v>
          </cell>
          <cell r="EN259">
            <v>2.4095909012463064E-2</v>
          </cell>
        </row>
        <row r="260">
          <cell r="B260">
            <v>38100</v>
          </cell>
          <cell r="C260" t="str">
            <v>Rutherford County Schools</v>
          </cell>
          <cell r="D260">
            <v>2.8409398017833084E-3</v>
          </cell>
          <cell r="E260">
            <v>4915488.2761777658</v>
          </cell>
          <cell r="F260">
            <v>3832718.9374248041</v>
          </cell>
          <cell r="G260">
            <v>-40278</v>
          </cell>
          <cell r="H260">
            <v>-1371595.8925646024</v>
          </cell>
          <cell r="I260">
            <v>-56759.225958704264</v>
          </cell>
          <cell r="J260">
            <v>4147984.4217646532</v>
          </cell>
          <cell r="K260">
            <v>0</v>
          </cell>
          <cell r="L260">
            <v>-217941.98753244503</v>
          </cell>
          <cell r="M260">
            <v>39111.2513807703</v>
          </cell>
          <cell r="N260">
            <v>1474.3909383295013</v>
          </cell>
          <cell r="O260">
            <v>-665.37651097566868</v>
          </cell>
          <cell r="P260">
            <v>0</v>
          </cell>
          <cell r="Q260">
            <v>0</v>
          </cell>
          <cell r="R260">
            <v>0</v>
          </cell>
          <cell r="S260">
            <v>11249536.795119593</v>
          </cell>
          <cell r="T260">
            <v>48557.000000000466</v>
          </cell>
          <cell r="U260">
            <v>20739922.108823266</v>
          </cell>
          <cell r="V260">
            <v>156445.0055230812</v>
          </cell>
          <cell r="W260">
            <v>0</v>
          </cell>
          <cell r="X260">
            <v>20944924.114346348</v>
          </cell>
          <cell r="Y260">
            <v>249946</v>
          </cell>
          <cell r="Z260">
            <v>0</v>
          </cell>
          <cell r="AA260">
            <v>0</v>
          </cell>
          <cell r="AB260">
            <v>283796.12979352131</v>
          </cell>
          <cell r="AC260">
            <v>533742.12979352125</v>
          </cell>
          <cell r="AD260" t="str">
            <v>N/A</v>
          </cell>
          <cell r="AE260">
            <v>4090058</v>
          </cell>
          <cell r="AF260">
            <v>4090059</v>
          </cell>
          <cell r="AG260">
            <v>4090059</v>
          </cell>
          <cell r="AH260">
            <v>4090059</v>
          </cell>
          <cell r="AI260">
            <v>4050948</v>
          </cell>
          <cell r="AJ260">
            <v>0</v>
          </cell>
          <cell r="AK260">
            <v>20411183</v>
          </cell>
          <cell r="AL260">
            <v>94489854</v>
          </cell>
          <cell r="AM260">
            <v>11249536.795119593</v>
          </cell>
          <cell r="AN260">
            <v>-2560035.0000000005</v>
          </cell>
          <cell r="AO260">
            <v>20612570.984552827</v>
          </cell>
          <cell r="AP260">
            <v>0</v>
          </cell>
          <cell r="AQ260">
            <v>-201388.99999999953</v>
          </cell>
          <cell r="AR260">
            <v>0</v>
          </cell>
          <cell r="AS260">
            <v>0</v>
          </cell>
          <cell r="AT260">
            <v>123590537.77967243</v>
          </cell>
          <cell r="AU260">
            <v>2.8499863722386384E-3</v>
          </cell>
          <cell r="AV260">
            <v>0</v>
          </cell>
          <cell r="AW260">
            <v>0</v>
          </cell>
          <cell r="AY260">
            <v>0</v>
          </cell>
          <cell r="AZ260">
            <v>0</v>
          </cell>
          <cell r="BA260">
            <v>0</v>
          </cell>
          <cell r="BB260">
            <v>0</v>
          </cell>
          <cell r="BC260">
            <v>0</v>
          </cell>
          <cell r="BD260">
            <v>0</v>
          </cell>
          <cell r="BE260">
            <v>0</v>
          </cell>
          <cell r="BF260">
            <v>0</v>
          </cell>
          <cell r="BG260">
            <v>0</v>
          </cell>
          <cell r="BH260">
            <v>0</v>
          </cell>
          <cell r="BJ260">
            <v>0</v>
          </cell>
          <cell r="BL260">
            <v>0</v>
          </cell>
          <cell r="BM260">
            <v>0</v>
          </cell>
          <cell r="BN260">
            <v>0</v>
          </cell>
          <cell r="BO260">
            <v>0</v>
          </cell>
          <cell r="BQ260">
            <v>0</v>
          </cell>
          <cell r="BR260">
            <v>0</v>
          </cell>
          <cell r="BS260">
            <v>0</v>
          </cell>
          <cell r="BT260">
            <v>0</v>
          </cell>
          <cell r="CB260">
            <v>0</v>
          </cell>
          <cell r="CC260">
            <v>0</v>
          </cell>
          <cell r="CD260">
            <v>0</v>
          </cell>
          <cell r="CE260">
            <v>0</v>
          </cell>
          <cell r="CF260">
            <v>0</v>
          </cell>
          <cell r="CI260">
            <v>0</v>
          </cell>
          <cell r="CJ260">
            <v>0</v>
          </cell>
          <cell r="CK260">
            <v>0</v>
          </cell>
          <cell r="CV260">
            <v>2.8409398017833084E-3</v>
          </cell>
          <cell r="DG260">
            <v>123590538</v>
          </cell>
          <cell r="DR260">
            <v>44237044.530000061</v>
          </cell>
          <cell r="EC260">
            <v>2.7938244815651077</v>
          </cell>
          <cell r="EN260">
            <v>2.4095909012463064E-2</v>
          </cell>
        </row>
        <row r="261">
          <cell r="B261">
            <v>38105</v>
          </cell>
          <cell r="C261" t="str">
            <v>Isothermal Community College</v>
          </cell>
          <cell r="D261">
            <v>5.9904529846460555E-4</v>
          </cell>
          <cell r="E261">
            <v>1036488.0451369653</v>
          </cell>
          <cell r="F261">
            <v>808173.49891024269</v>
          </cell>
          <cell r="G261">
            <v>17810</v>
          </cell>
          <cell r="H261">
            <v>-289216.99443206302</v>
          </cell>
          <cell r="I261">
            <v>-11968.344923644188</v>
          </cell>
          <cell r="J261">
            <v>874650.90404336224</v>
          </cell>
          <cell r="K261">
            <v>0</v>
          </cell>
          <cell r="L261">
            <v>-45955.610494594024</v>
          </cell>
          <cell r="M261">
            <v>8247.0636097289716</v>
          </cell>
          <cell r="N261">
            <v>310.89252899716098</v>
          </cell>
          <cell r="O261">
            <v>-140.30239935339526</v>
          </cell>
          <cell r="P261">
            <v>0</v>
          </cell>
          <cell r="Q261">
            <v>0</v>
          </cell>
          <cell r="R261">
            <v>0</v>
          </cell>
          <cell r="S261">
            <v>2398399.1519796415</v>
          </cell>
          <cell r="T261">
            <v>90615</v>
          </cell>
          <cell r="U261">
            <v>4373254.5202168105</v>
          </cell>
          <cell r="V261">
            <v>32988.254438915887</v>
          </cell>
          <cell r="W261">
            <v>0</v>
          </cell>
          <cell r="X261">
            <v>4496857.7746557267</v>
          </cell>
          <cell r="Y261">
            <v>1565.1199999998789</v>
          </cell>
          <cell r="Z261">
            <v>0</v>
          </cell>
          <cell r="AA261">
            <v>0</v>
          </cell>
          <cell r="AB261">
            <v>59841.724618220935</v>
          </cell>
          <cell r="AC261">
            <v>61406.844618220814</v>
          </cell>
          <cell r="AD261" t="str">
            <v>N/A</v>
          </cell>
          <cell r="AE261">
            <v>888740</v>
          </cell>
          <cell r="AF261">
            <v>888740</v>
          </cell>
          <cell r="AG261">
            <v>888740</v>
          </cell>
          <cell r="AH261">
            <v>888740</v>
          </cell>
          <cell r="AI261">
            <v>880493</v>
          </cell>
          <cell r="AJ261">
            <v>0</v>
          </cell>
          <cell r="AK261">
            <v>4435453</v>
          </cell>
          <cell r="AL261">
            <v>19752305</v>
          </cell>
          <cell r="AM261">
            <v>2398399.1519796415</v>
          </cell>
          <cell r="AN261">
            <v>-525648.88000000012</v>
          </cell>
          <cell r="AO261">
            <v>4346401.050037506</v>
          </cell>
          <cell r="AP261">
            <v>0</v>
          </cell>
          <cell r="AQ261">
            <v>89049.880000000121</v>
          </cell>
          <cell r="AR261">
            <v>0</v>
          </cell>
          <cell r="AS261">
            <v>0</v>
          </cell>
          <cell r="AT261">
            <v>26060506.202017147</v>
          </cell>
          <cell r="AU261">
            <v>5.9576555276577038E-4</v>
          </cell>
          <cell r="AV261">
            <v>0</v>
          </cell>
          <cell r="AW261">
            <v>0</v>
          </cell>
          <cell r="AY261">
            <v>0</v>
          </cell>
          <cell r="AZ261">
            <v>0</v>
          </cell>
          <cell r="BA261">
            <v>0</v>
          </cell>
          <cell r="BB261">
            <v>0</v>
          </cell>
          <cell r="BC261">
            <v>0</v>
          </cell>
          <cell r="BD261">
            <v>0</v>
          </cell>
          <cell r="BE261">
            <v>0</v>
          </cell>
          <cell r="BF261">
            <v>0</v>
          </cell>
          <cell r="BG261">
            <v>0</v>
          </cell>
          <cell r="BH261">
            <v>0</v>
          </cell>
          <cell r="BJ261">
            <v>0</v>
          </cell>
          <cell r="BL261">
            <v>0</v>
          </cell>
          <cell r="BM261">
            <v>0</v>
          </cell>
          <cell r="BN261">
            <v>0</v>
          </cell>
          <cell r="BO261">
            <v>0</v>
          </cell>
          <cell r="BQ261">
            <v>0</v>
          </cell>
          <cell r="BR261">
            <v>0</v>
          </cell>
          <cell r="BS261">
            <v>0</v>
          </cell>
          <cell r="BT261">
            <v>0</v>
          </cell>
          <cell r="CB261">
            <v>0</v>
          </cell>
          <cell r="CC261">
            <v>0</v>
          </cell>
          <cell r="CD261">
            <v>0</v>
          </cell>
          <cell r="CE261">
            <v>0</v>
          </cell>
          <cell r="CF261">
            <v>0</v>
          </cell>
          <cell r="CI261">
            <v>0</v>
          </cell>
          <cell r="CJ261">
            <v>0</v>
          </cell>
          <cell r="CK261">
            <v>0</v>
          </cell>
          <cell r="CV261">
            <v>5.9904529846460555E-4</v>
          </cell>
          <cell r="DG261">
            <v>26060507</v>
          </cell>
          <cell r="DR261">
            <v>9339358.4699999988</v>
          </cell>
          <cell r="EC261">
            <v>2.7903958375419338</v>
          </cell>
          <cell r="EN261">
            <v>2.4095909012463064E-2</v>
          </cell>
        </row>
        <row r="262">
          <cell r="B262">
            <v>38200</v>
          </cell>
          <cell r="C262" t="str">
            <v>Sampson County Schools</v>
          </cell>
          <cell r="D262">
            <v>2.7972368238497903E-3</v>
          </cell>
          <cell r="E262">
            <v>4839871.9341731174</v>
          </cell>
          <cell r="F262">
            <v>3773759.1414296515</v>
          </cell>
          <cell r="G262">
            <v>-174241</v>
          </cell>
          <cell r="H262">
            <v>-1350496.2462472718</v>
          </cell>
          <cell r="I262">
            <v>-55886.082783322745</v>
          </cell>
          <cell r="J262">
            <v>4084174.8079392686</v>
          </cell>
          <cell r="K262">
            <v>0</v>
          </cell>
          <cell r="L262">
            <v>-214589.32449258098</v>
          </cell>
          <cell r="M262">
            <v>38509.591973917275</v>
          </cell>
          <cell r="N262">
            <v>1451.7099668415642</v>
          </cell>
          <cell r="O262">
            <v>-655.14083651385943</v>
          </cell>
          <cell r="P262">
            <v>0</v>
          </cell>
          <cell r="Q262">
            <v>0</v>
          </cell>
          <cell r="R262">
            <v>0</v>
          </cell>
          <cell r="S262">
            <v>10941899.391123107</v>
          </cell>
          <cell r="T262">
            <v>0</v>
          </cell>
          <cell r="U262">
            <v>20420874.039696343</v>
          </cell>
          <cell r="V262">
            <v>154038.3678956691</v>
          </cell>
          <cell r="W262">
            <v>0</v>
          </cell>
          <cell r="X262">
            <v>20574912.407592013</v>
          </cell>
          <cell r="Y262">
            <v>871208.10000000009</v>
          </cell>
          <cell r="Z262">
            <v>0</v>
          </cell>
          <cell r="AA262">
            <v>0</v>
          </cell>
          <cell r="AB262">
            <v>279430.41391661373</v>
          </cell>
          <cell r="AC262">
            <v>1150638.5139166138</v>
          </cell>
          <cell r="AD262" t="str">
            <v>N/A</v>
          </cell>
          <cell r="AE262">
            <v>3892557</v>
          </cell>
          <cell r="AF262">
            <v>3892556</v>
          </cell>
          <cell r="AG262">
            <v>3892556</v>
          </cell>
          <cell r="AH262">
            <v>3892556</v>
          </cell>
          <cell r="AI262">
            <v>3854047</v>
          </cell>
          <cell r="AJ262">
            <v>0</v>
          </cell>
          <cell r="AK262">
            <v>19424272</v>
          </cell>
          <cell r="AL262">
            <v>93717867</v>
          </cell>
          <cell r="AM262">
            <v>10941899.391123107</v>
          </cell>
          <cell r="AN262">
            <v>-2394730.9</v>
          </cell>
          <cell r="AO262">
            <v>20295481.9936754</v>
          </cell>
          <cell r="AP262">
            <v>0</v>
          </cell>
          <cell r="AQ262">
            <v>-871208.10000000009</v>
          </cell>
          <cell r="AR262">
            <v>0</v>
          </cell>
          <cell r="AS262">
            <v>0</v>
          </cell>
          <cell r="AT262">
            <v>121689309.3847985</v>
          </cell>
          <cell r="AU262">
            <v>2.8267018549442331E-3</v>
          </cell>
          <cell r="AV262">
            <v>0</v>
          </cell>
          <cell r="AW262">
            <v>0</v>
          </cell>
          <cell r="AY262">
            <v>0</v>
          </cell>
          <cell r="AZ262">
            <v>0</v>
          </cell>
          <cell r="BA262">
            <v>0</v>
          </cell>
          <cell r="BB262">
            <v>0</v>
          </cell>
          <cell r="BC262">
            <v>0</v>
          </cell>
          <cell r="BD262">
            <v>0</v>
          </cell>
          <cell r="BE262">
            <v>0</v>
          </cell>
          <cell r="BF262">
            <v>0</v>
          </cell>
          <cell r="BG262">
            <v>0</v>
          </cell>
          <cell r="BH262">
            <v>0</v>
          </cell>
          <cell r="BJ262">
            <v>0</v>
          </cell>
          <cell r="BL262">
            <v>0</v>
          </cell>
          <cell r="BM262">
            <v>0</v>
          </cell>
          <cell r="BN262">
            <v>0</v>
          </cell>
          <cell r="BO262">
            <v>0</v>
          </cell>
          <cell r="BQ262">
            <v>0</v>
          </cell>
          <cell r="BR262">
            <v>0</v>
          </cell>
          <cell r="BS262">
            <v>0</v>
          </cell>
          <cell r="BT262">
            <v>0</v>
          </cell>
          <cell r="CB262">
            <v>0</v>
          </cell>
          <cell r="CC262">
            <v>0</v>
          </cell>
          <cell r="CD262">
            <v>0</v>
          </cell>
          <cell r="CE262">
            <v>0</v>
          </cell>
          <cell r="CF262">
            <v>0</v>
          </cell>
          <cell r="CI262">
            <v>0</v>
          </cell>
          <cell r="CJ262">
            <v>0</v>
          </cell>
          <cell r="CK262">
            <v>0</v>
          </cell>
          <cell r="CV262">
            <v>2.7972368238497903E-3</v>
          </cell>
          <cell r="DG262">
            <v>121689310</v>
          </cell>
          <cell r="DR262">
            <v>41825389.139999889</v>
          </cell>
          <cell r="EC262">
            <v>2.9094603182931755</v>
          </cell>
          <cell r="EN262">
            <v>2.4095909012463064E-2</v>
          </cell>
        </row>
        <row r="263">
          <cell r="B263">
            <v>38205</v>
          </cell>
          <cell r="C263" t="str">
            <v>Sampson Community College</v>
          </cell>
          <cell r="D263">
            <v>3.8287703535390649E-4</v>
          </cell>
          <cell r="E263">
            <v>662466.54621771467</v>
          </cell>
          <cell r="F263">
            <v>516540.35864640033</v>
          </cell>
          <cell r="G263">
            <v>-92956</v>
          </cell>
          <cell r="H263">
            <v>-184851.70601611573</v>
          </cell>
          <cell r="I263">
            <v>-7649.5123727752843</v>
          </cell>
          <cell r="J263">
            <v>559029.08505928819</v>
          </cell>
          <cell r="K263">
            <v>0</v>
          </cell>
          <cell r="L263">
            <v>-29372.316165650784</v>
          </cell>
          <cell r="M263">
            <v>5271.0726106377779</v>
          </cell>
          <cell r="N263">
            <v>198.70552380797039</v>
          </cell>
          <cell r="O263">
            <v>-89.673630450238434</v>
          </cell>
          <cell r="P263">
            <v>0</v>
          </cell>
          <cell r="Q263">
            <v>0</v>
          </cell>
          <cell r="R263">
            <v>0</v>
          </cell>
          <cell r="S263">
            <v>1428586.5598728573</v>
          </cell>
          <cell r="T263">
            <v>38065.229999999981</v>
          </cell>
          <cell r="U263">
            <v>2795145.4252964412</v>
          </cell>
          <cell r="V263">
            <v>21084.290442551111</v>
          </cell>
          <cell r="W263">
            <v>0</v>
          </cell>
          <cell r="X263">
            <v>2854294.9457389922</v>
          </cell>
          <cell r="Y263">
            <v>502844</v>
          </cell>
          <cell r="Z263">
            <v>0</v>
          </cell>
          <cell r="AA263">
            <v>0</v>
          </cell>
          <cell r="AB263">
            <v>38247.561863876421</v>
          </cell>
          <cell r="AC263">
            <v>541091.56186387641</v>
          </cell>
          <cell r="AD263" t="str">
            <v>N/A</v>
          </cell>
          <cell r="AE263">
            <v>463695</v>
          </cell>
          <cell r="AF263">
            <v>463695</v>
          </cell>
          <cell r="AG263">
            <v>463695</v>
          </cell>
          <cell r="AH263">
            <v>463695</v>
          </cell>
          <cell r="AI263">
            <v>458424</v>
          </cell>
          <cell r="AJ263">
            <v>0</v>
          </cell>
          <cell r="AK263">
            <v>2313204</v>
          </cell>
          <cell r="AL263">
            <v>13297507</v>
          </cell>
          <cell r="AM263">
            <v>1428586.5598728573</v>
          </cell>
          <cell r="AN263">
            <v>-382844.23</v>
          </cell>
          <cell r="AO263">
            <v>2777982.1538751158</v>
          </cell>
          <cell r="AP263">
            <v>0</v>
          </cell>
          <cell r="AQ263">
            <v>-464778.77</v>
          </cell>
          <cell r="AR263">
            <v>0</v>
          </cell>
          <cell r="AS263">
            <v>0</v>
          </cell>
          <cell r="AT263">
            <v>16656452.713747974</v>
          </cell>
          <cell r="AU263">
            <v>4.0107707127556559E-4</v>
          </cell>
          <cell r="AV263">
            <v>0</v>
          </cell>
          <cell r="AW263">
            <v>0</v>
          </cell>
          <cell r="AY263">
            <v>0</v>
          </cell>
          <cell r="AZ263">
            <v>0</v>
          </cell>
          <cell r="BA263">
            <v>0</v>
          </cell>
          <cell r="BB263">
            <v>0</v>
          </cell>
          <cell r="BC263">
            <v>0</v>
          </cell>
          <cell r="BD263">
            <v>0</v>
          </cell>
          <cell r="BE263">
            <v>0</v>
          </cell>
          <cell r="BF263">
            <v>0</v>
          </cell>
          <cell r="BG263">
            <v>0</v>
          </cell>
          <cell r="BH263">
            <v>0</v>
          </cell>
          <cell r="BJ263">
            <v>0</v>
          </cell>
          <cell r="BL263">
            <v>0</v>
          </cell>
          <cell r="BM263">
            <v>0</v>
          </cell>
          <cell r="BN263">
            <v>0</v>
          </cell>
          <cell r="BO263">
            <v>0</v>
          </cell>
          <cell r="BQ263">
            <v>0</v>
          </cell>
          <cell r="BR263">
            <v>0</v>
          </cell>
          <cell r="BS263">
            <v>0</v>
          </cell>
          <cell r="BT263">
            <v>0</v>
          </cell>
          <cell r="CB263">
            <v>0</v>
          </cell>
          <cell r="CC263">
            <v>0</v>
          </cell>
          <cell r="CD263">
            <v>0</v>
          </cell>
          <cell r="CE263">
            <v>0</v>
          </cell>
          <cell r="CF263">
            <v>0</v>
          </cell>
          <cell r="CI263">
            <v>0</v>
          </cell>
          <cell r="CJ263">
            <v>0</v>
          </cell>
          <cell r="CK263">
            <v>0</v>
          </cell>
          <cell r="CV263">
            <v>3.8287703535390649E-4</v>
          </cell>
          <cell r="DG263">
            <v>16656452</v>
          </cell>
          <cell r="DR263">
            <v>6738604.7900000019</v>
          </cell>
          <cell r="EC263">
            <v>2.4717953521651763</v>
          </cell>
          <cell r="EN263">
            <v>2.4095909012463064E-2</v>
          </cell>
        </row>
        <row r="264">
          <cell r="B264">
            <v>38210</v>
          </cell>
          <cell r="C264" t="str">
            <v>Clinton City Schools</v>
          </cell>
          <cell r="D264">
            <v>1.0224584275585027E-3</v>
          </cell>
          <cell r="E264">
            <v>1769091.485285305</v>
          </cell>
          <cell r="F264">
            <v>1379401.2022265177</v>
          </cell>
          <cell r="G264">
            <v>187969</v>
          </cell>
          <cell r="H264">
            <v>-493639.38604999409</v>
          </cell>
          <cell r="I264">
            <v>-20427.729192552961</v>
          </cell>
          <cell r="J264">
            <v>1492865.7153356127</v>
          </cell>
          <cell r="K264">
            <v>0</v>
          </cell>
          <cell r="L264">
            <v>-78437.642969949593</v>
          </cell>
          <cell r="M264">
            <v>14076.197095596857</v>
          </cell>
          <cell r="N264">
            <v>530.63547473431174</v>
          </cell>
          <cell r="O264">
            <v>-239.46998831847691</v>
          </cell>
          <cell r="P264">
            <v>0</v>
          </cell>
          <cell r="Q264">
            <v>0</v>
          </cell>
          <cell r="R264">
            <v>0</v>
          </cell>
          <cell r="S264">
            <v>4251190.0072169518</v>
          </cell>
          <cell r="T264">
            <v>968497</v>
          </cell>
          <cell r="U264">
            <v>7464328.5766780628</v>
          </cell>
          <cell r="V264">
            <v>56304.788382387429</v>
          </cell>
          <cell r="W264">
            <v>0</v>
          </cell>
          <cell r="X264">
            <v>8489130.3650604505</v>
          </cell>
          <cell r="Y264">
            <v>28657.920000000275</v>
          </cell>
          <cell r="Z264">
            <v>0</v>
          </cell>
          <cell r="AA264">
            <v>0</v>
          </cell>
          <cell r="AB264">
            <v>102138.6459627648</v>
          </cell>
          <cell r="AC264">
            <v>130796.56596276507</v>
          </cell>
          <cell r="AD264" t="str">
            <v>N/A</v>
          </cell>
          <cell r="AE264">
            <v>1674481</v>
          </cell>
          <cell r="AF264">
            <v>1674483</v>
          </cell>
          <cell r="AG264">
            <v>1674483</v>
          </cell>
          <cell r="AH264">
            <v>1674483</v>
          </cell>
          <cell r="AI264">
            <v>1660407</v>
          </cell>
          <cell r="AJ264">
            <v>0</v>
          </cell>
          <cell r="AK264">
            <v>8358337</v>
          </cell>
          <cell r="AL264">
            <v>32736894</v>
          </cell>
          <cell r="AM264">
            <v>4251190.0072169518</v>
          </cell>
          <cell r="AN264">
            <v>-866001.07999999973</v>
          </cell>
          <cell r="AO264">
            <v>7418494.719097686</v>
          </cell>
          <cell r="AP264">
            <v>0</v>
          </cell>
          <cell r="AQ264">
            <v>939839.07999999973</v>
          </cell>
          <cell r="AR264">
            <v>0</v>
          </cell>
          <cell r="AS264">
            <v>0</v>
          </cell>
          <cell r="AT264">
            <v>44480416.726314642</v>
          </cell>
          <cell r="AU264">
            <v>9.8740444543833931E-4</v>
          </cell>
          <cell r="AV264">
            <v>0</v>
          </cell>
          <cell r="AW264">
            <v>0</v>
          </cell>
          <cell r="AY264">
            <v>0</v>
          </cell>
          <cell r="AZ264">
            <v>0</v>
          </cell>
          <cell r="BA264">
            <v>0</v>
          </cell>
          <cell r="BB264">
            <v>0</v>
          </cell>
          <cell r="BC264">
            <v>0</v>
          </cell>
          <cell r="BD264">
            <v>0</v>
          </cell>
          <cell r="BE264">
            <v>0</v>
          </cell>
          <cell r="BF264">
            <v>0</v>
          </cell>
          <cell r="BG264">
            <v>0</v>
          </cell>
          <cell r="BH264">
            <v>0</v>
          </cell>
          <cell r="BJ264">
            <v>0</v>
          </cell>
          <cell r="BL264">
            <v>0</v>
          </cell>
          <cell r="BM264">
            <v>0</v>
          </cell>
          <cell r="BN264">
            <v>0</v>
          </cell>
          <cell r="BO264">
            <v>0</v>
          </cell>
          <cell r="BQ264">
            <v>0</v>
          </cell>
          <cell r="BR264">
            <v>0</v>
          </cell>
          <cell r="BS264">
            <v>0</v>
          </cell>
          <cell r="BT264">
            <v>0</v>
          </cell>
          <cell r="CB264">
            <v>0</v>
          </cell>
          <cell r="CC264">
            <v>0</v>
          </cell>
          <cell r="CD264">
            <v>0</v>
          </cell>
          <cell r="CE264">
            <v>0</v>
          </cell>
          <cell r="CF264">
            <v>0</v>
          </cell>
          <cell r="CI264">
            <v>0</v>
          </cell>
          <cell r="CJ264">
            <v>0</v>
          </cell>
          <cell r="CK264">
            <v>0</v>
          </cell>
          <cell r="CV264">
            <v>1.0224584275585027E-3</v>
          </cell>
          <cell r="DG264">
            <v>44480417</v>
          </cell>
          <cell r="DR264">
            <v>15077834.040000003</v>
          </cell>
          <cell r="EC264">
            <v>2.9500534945535182</v>
          </cell>
          <cell r="EN264">
            <v>2.4095909012463064E-2</v>
          </cell>
        </row>
        <row r="265">
          <cell r="B265">
            <v>38300</v>
          </cell>
          <cell r="C265" t="str">
            <v>Scotland County Schools</v>
          </cell>
          <cell r="D265">
            <v>2.1694012522345762E-3</v>
          </cell>
          <cell r="E265">
            <v>3753570.0034863991</v>
          </cell>
          <cell r="F265">
            <v>2926744.6135582514</v>
          </cell>
          <cell r="G265">
            <v>-143954</v>
          </cell>
          <cell r="H265">
            <v>-1047379.407695175</v>
          </cell>
          <cell r="I265">
            <v>-43342.536083793537</v>
          </cell>
          <cell r="J265">
            <v>3167487.9535205727</v>
          </cell>
          <cell r="K265">
            <v>0</v>
          </cell>
          <cell r="L265">
            <v>-166425.07538195333</v>
          </cell>
          <cell r="M265">
            <v>29866.172337986107</v>
          </cell>
          <cell r="N265">
            <v>1125.8758618847003</v>
          </cell>
          <cell r="O265">
            <v>-508.09546728586008</v>
          </cell>
          <cell r="P265">
            <v>0</v>
          </cell>
          <cell r="Q265">
            <v>0</v>
          </cell>
          <cell r="R265">
            <v>0</v>
          </cell>
          <cell r="S265">
            <v>8477185.5041368864</v>
          </cell>
          <cell r="T265">
            <v>0</v>
          </cell>
          <cell r="U265">
            <v>15837439.767602863</v>
          </cell>
          <cell r="V265">
            <v>119464.68935194443</v>
          </cell>
          <cell r="W265">
            <v>0</v>
          </cell>
          <cell r="X265">
            <v>15956904.456954807</v>
          </cell>
          <cell r="Y265">
            <v>719770.33000000007</v>
          </cell>
          <cell r="Z265">
            <v>0</v>
          </cell>
          <cell r="AA265">
            <v>0</v>
          </cell>
          <cell r="AB265">
            <v>216712.68041896768</v>
          </cell>
          <cell r="AC265">
            <v>936483.01041896781</v>
          </cell>
          <cell r="AD265" t="str">
            <v>N/A</v>
          </cell>
          <cell r="AE265">
            <v>3010058</v>
          </cell>
          <cell r="AF265">
            <v>3010057</v>
          </cell>
          <cell r="AG265">
            <v>3010057</v>
          </cell>
          <cell r="AH265">
            <v>3010057</v>
          </cell>
          <cell r="AI265">
            <v>2980190</v>
          </cell>
          <cell r="AJ265">
            <v>0</v>
          </cell>
          <cell r="AK265">
            <v>15020419</v>
          </cell>
          <cell r="AL265">
            <v>72778345</v>
          </cell>
          <cell r="AM265">
            <v>8477185.5041368864</v>
          </cell>
          <cell r="AN265">
            <v>-1899623.67</v>
          </cell>
          <cell r="AO265">
            <v>15740191.776535841</v>
          </cell>
          <cell r="AP265">
            <v>0</v>
          </cell>
          <cell r="AQ265">
            <v>-719770.33000000007</v>
          </cell>
          <cell r="AR265">
            <v>0</v>
          </cell>
          <cell r="AS265">
            <v>0</v>
          </cell>
          <cell r="AT265">
            <v>94376328.280672729</v>
          </cell>
          <cell r="AU265">
            <v>2.1951276669120081E-3</v>
          </cell>
          <cell r="AV265">
            <v>0</v>
          </cell>
          <cell r="AW265">
            <v>0</v>
          </cell>
          <cell r="AY265">
            <v>0</v>
          </cell>
          <cell r="AZ265">
            <v>0</v>
          </cell>
          <cell r="BA265">
            <v>0</v>
          </cell>
          <cell r="BB265">
            <v>0</v>
          </cell>
          <cell r="BC265">
            <v>0</v>
          </cell>
          <cell r="BD265">
            <v>0</v>
          </cell>
          <cell r="BE265">
            <v>0</v>
          </cell>
          <cell r="BF265">
            <v>0</v>
          </cell>
          <cell r="BG265">
            <v>0</v>
          </cell>
          <cell r="BH265">
            <v>0</v>
          </cell>
          <cell r="BJ265">
            <v>0</v>
          </cell>
          <cell r="BL265">
            <v>0</v>
          </cell>
          <cell r="BM265">
            <v>0</v>
          </cell>
          <cell r="BN265">
            <v>0</v>
          </cell>
          <cell r="BO265">
            <v>0</v>
          </cell>
          <cell r="BQ265">
            <v>0</v>
          </cell>
          <cell r="BR265">
            <v>0</v>
          </cell>
          <cell r="BS265">
            <v>0</v>
          </cell>
          <cell r="BT265">
            <v>0</v>
          </cell>
          <cell r="CB265">
            <v>0</v>
          </cell>
          <cell r="CC265">
            <v>0</v>
          </cell>
          <cell r="CD265">
            <v>0</v>
          </cell>
          <cell r="CE265">
            <v>0</v>
          </cell>
          <cell r="CF265">
            <v>0</v>
          </cell>
          <cell r="CI265">
            <v>0</v>
          </cell>
          <cell r="CJ265">
            <v>0</v>
          </cell>
          <cell r="CK265">
            <v>0</v>
          </cell>
          <cell r="CV265">
            <v>2.1694012522345762E-3</v>
          </cell>
          <cell r="DG265">
            <v>94376328</v>
          </cell>
          <cell r="DR265">
            <v>32869761.020000018</v>
          </cell>
          <cell r="EC265">
            <v>2.8712203883251703</v>
          </cell>
          <cell r="EN265">
            <v>2.4095909012463064E-2</v>
          </cell>
        </row>
        <row r="266">
          <cell r="B266">
            <v>38400</v>
          </cell>
          <cell r="C266" t="str">
            <v>Stanly County Schools</v>
          </cell>
          <cell r="D266">
            <v>2.6936973243421778E-3</v>
          </cell>
          <cell r="E266">
            <v>4660724.4578233873</v>
          </cell>
          <cell r="F266">
            <v>3634073.7456725114</v>
          </cell>
          <cell r="G266">
            <v>-562641</v>
          </cell>
          <cell r="H266">
            <v>-1300507.7346449876</v>
          </cell>
          <cell r="I266">
            <v>-53817.463854996728</v>
          </cell>
          <cell r="J266">
            <v>3932999.4008696456</v>
          </cell>
          <cell r="K266">
            <v>0</v>
          </cell>
          <cell r="L266">
            <v>-206646.31764089098</v>
          </cell>
          <cell r="M266">
            <v>37084.1624767701</v>
          </cell>
          <cell r="N266">
            <v>1397.9750373871034</v>
          </cell>
          <cell r="O266">
            <v>-630.89085033418144</v>
          </cell>
          <cell r="P266">
            <v>0</v>
          </cell>
          <cell r="Q266">
            <v>0</v>
          </cell>
          <cell r="R266">
            <v>0</v>
          </cell>
          <cell r="S266">
            <v>10142036.334888494</v>
          </cell>
          <cell r="T266">
            <v>0</v>
          </cell>
          <cell r="U266">
            <v>19664997.00434823</v>
          </cell>
          <cell r="V266">
            <v>148336.6499070804</v>
          </cell>
          <cell r="W266">
            <v>0</v>
          </cell>
          <cell r="X266">
            <v>19813333.654255308</v>
          </cell>
          <cell r="Y266">
            <v>2813203.05</v>
          </cell>
          <cell r="Z266">
            <v>0</v>
          </cell>
          <cell r="AA266">
            <v>0</v>
          </cell>
          <cell r="AB266">
            <v>269087.3192749836</v>
          </cell>
          <cell r="AC266">
            <v>3082290.3692749832</v>
          </cell>
          <cell r="AD266" t="str">
            <v>N/A</v>
          </cell>
          <cell r="AE266">
            <v>3353625</v>
          </cell>
          <cell r="AF266">
            <v>3353625</v>
          </cell>
          <cell r="AG266">
            <v>3353625</v>
          </cell>
          <cell r="AH266">
            <v>3353625</v>
          </cell>
          <cell r="AI266">
            <v>3316541</v>
          </cell>
          <cell r="AJ266">
            <v>0</v>
          </cell>
          <cell r="AK266">
            <v>16731041</v>
          </cell>
          <cell r="AL266">
            <v>92650101</v>
          </cell>
          <cell r="AM266">
            <v>10142036.334888494</v>
          </cell>
          <cell r="AN266">
            <v>-2338191.9500000002</v>
          </cell>
          <cell r="AO266">
            <v>19544246.334980328</v>
          </cell>
          <cell r="AP266">
            <v>0</v>
          </cell>
          <cell r="AQ266">
            <v>-2813203.05</v>
          </cell>
          <cell r="AR266">
            <v>0</v>
          </cell>
          <cell r="AS266">
            <v>0</v>
          </cell>
          <cell r="AT266">
            <v>117184988.66986881</v>
          </cell>
          <cell r="AU266">
            <v>2.7944960664973819E-3</v>
          </cell>
          <cell r="AV266">
            <v>0</v>
          </cell>
          <cell r="AW266">
            <v>0</v>
          </cell>
          <cell r="AY266">
            <v>0</v>
          </cell>
          <cell r="AZ266">
            <v>0</v>
          </cell>
          <cell r="BA266">
            <v>0</v>
          </cell>
          <cell r="BB266">
            <v>0</v>
          </cell>
          <cell r="BC266">
            <v>0</v>
          </cell>
          <cell r="BD266">
            <v>0</v>
          </cell>
          <cell r="BE266">
            <v>0</v>
          </cell>
          <cell r="BF266">
            <v>0</v>
          </cell>
          <cell r="BG266">
            <v>0</v>
          </cell>
          <cell r="BH266">
            <v>0</v>
          </cell>
          <cell r="BJ266">
            <v>0</v>
          </cell>
          <cell r="BL266">
            <v>0</v>
          </cell>
          <cell r="BM266">
            <v>0</v>
          </cell>
          <cell r="BN266">
            <v>0</v>
          </cell>
          <cell r="BO266">
            <v>0</v>
          </cell>
          <cell r="BQ266">
            <v>0</v>
          </cell>
          <cell r="BR266">
            <v>0</v>
          </cell>
          <cell r="BS266">
            <v>0</v>
          </cell>
          <cell r="BT266">
            <v>0</v>
          </cell>
          <cell r="CB266">
            <v>0</v>
          </cell>
          <cell r="CC266">
            <v>0</v>
          </cell>
          <cell r="CD266">
            <v>0</v>
          </cell>
          <cell r="CE266">
            <v>0</v>
          </cell>
          <cell r="CF266">
            <v>0</v>
          </cell>
          <cell r="CI266">
            <v>0</v>
          </cell>
          <cell r="CJ266">
            <v>0</v>
          </cell>
          <cell r="CK266">
            <v>0</v>
          </cell>
          <cell r="CV266">
            <v>2.6936973243421778E-3</v>
          </cell>
          <cell r="DG266">
            <v>117184989</v>
          </cell>
          <cell r="DR266">
            <v>40948904.550000034</v>
          </cell>
          <cell r="EC266">
            <v>2.8617368471215894</v>
          </cell>
          <cell r="EN266">
            <v>2.4095909012463064E-2</v>
          </cell>
        </row>
        <row r="267">
          <cell r="B267">
            <v>38402</v>
          </cell>
          <cell r="C267" t="str">
            <v>Gray Stone Day School</v>
          </cell>
          <cell r="D267">
            <v>9.6334000593835368E-5</v>
          </cell>
          <cell r="E267">
            <v>166680.28312991964</v>
          </cell>
          <cell r="F267">
            <v>129964.43928946275</v>
          </cell>
          <cell r="G267">
            <v>22379</v>
          </cell>
          <cell r="H267">
            <v>-46509.721693461921</v>
          </cell>
          <cell r="I267">
            <v>-1924.6600381251269</v>
          </cell>
          <cell r="J267">
            <v>140654.84016896979</v>
          </cell>
          <cell r="K267">
            <v>0</v>
          </cell>
          <cell r="L267">
            <v>-7390.2388016786363</v>
          </cell>
          <cell r="M267">
            <v>1326.2313095742793</v>
          </cell>
          <cell r="N267">
            <v>49.995419628188678</v>
          </cell>
          <cell r="O267">
            <v>-22.562386279082183</v>
          </cell>
          <cell r="P267">
            <v>0</v>
          </cell>
          <cell r="Q267">
            <v>0</v>
          </cell>
          <cell r="R267">
            <v>0</v>
          </cell>
          <cell r="S267">
            <v>405207.60639800981</v>
          </cell>
          <cell r="T267">
            <v>117947</v>
          </cell>
          <cell r="U267">
            <v>703274.20084484888</v>
          </cell>
          <cell r="V267">
            <v>5304.9252382971172</v>
          </cell>
          <cell r="W267">
            <v>0</v>
          </cell>
          <cell r="X267">
            <v>826526.12608314597</v>
          </cell>
          <cell r="Y267">
            <v>6047.3400000000111</v>
          </cell>
          <cell r="Z267">
            <v>0</v>
          </cell>
          <cell r="AA267">
            <v>0</v>
          </cell>
          <cell r="AB267">
            <v>9623.3001906256341</v>
          </cell>
          <cell r="AC267">
            <v>15670.640190625645</v>
          </cell>
          <cell r="AD267" t="str">
            <v>N/A</v>
          </cell>
          <cell r="AE267">
            <v>162436</v>
          </cell>
          <cell r="AF267">
            <v>162436</v>
          </cell>
          <cell r="AG267">
            <v>162436</v>
          </cell>
          <cell r="AH267">
            <v>162436</v>
          </cell>
          <cell r="AI267">
            <v>161110</v>
          </cell>
          <cell r="AJ267">
            <v>0</v>
          </cell>
          <cell r="AK267">
            <v>810854</v>
          </cell>
          <cell r="AL267">
            <v>3052369</v>
          </cell>
          <cell r="AM267">
            <v>405207.60639800981</v>
          </cell>
          <cell r="AN267">
            <v>-77575.659999999989</v>
          </cell>
          <cell r="AO267">
            <v>698955.82589252049</v>
          </cell>
          <cell r="AP267">
            <v>0</v>
          </cell>
          <cell r="AQ267">
            <v>111899.65999999999</v>
          </cell>
          <cell r="AR267">
            <v>0</v>
          </cell>
          <cell r="AS267">
            <v>0</v>
          </cell>
          <cell r="AT267">
            <v>4190856.4322905303</v>
          </cell>
          <cell r="AU267">
            <v>9.2065003565337255E-5</v>
          </cell>
          <cell r="AV267">
            <v>0</v>
          </cell>
          <cell r="AW267">
            <v>0</v>
          </cell>
          <cell r="AY267">
            <v>0</v>
          </cell>
          <cell r="AZ267">
            <v>0</v>
          </cell>
          <cell r="BA267">
            <v>0</v>
          </cell>
          <cell r="BB267">
            <v>0</v>
          </cell>
          <cell r="BC267">
            <v>0</v>
          </cell>
          <cell r="BD267">
            <v>0</v>
          </cell>
          <cell r="BE267">
            <v>0</v>
          </cell>
          <cell r="BF267">
            <v>0</v>
          </cell>
          <cell r="BG267">
            <v>0</v>
          </cell>
          <cell r="BH267">
            <v>0</v>
          </cell>
          <cell r="BJ267">
            <v>0</v>
          </cell>
          <cell r="BL267">
            <v>0</v>
          </cell>
          <cell r="BM267">
            <v>0</v>
          </cell>
          <cell r="BN267">
            <v>0</v>
          </cell>
          <cell r="BO267">
            <v>0</v>
          </cell>
          <cell r="BQ267">
            <v>0</v>
          </cell>
          <cell r="BR267">
            <v>0</v>
          </cell>
          <cell r="BS267">
            <v>0</v>
          </cell>
          <cell r="BT267">
            <v>0</v>
          </cell>
          <cell r="CB267">
            <v>0</v>
          </cell>
          <cell r="CC267">
            <v>0</v>
          </cell>
          <cell r="CD267">
            <v>0</v>
          </cell>
          <cell r="CE267">
            <v>0</v>
          </cell>
          <cell r="CF267">
            <v>0</v>
          </cell>
          <cell r="CI267">
            <v>0</v>
          </cell>
          <cell r="CJ267">
            <v>0</v>
          </cell>
          <cell r="CK267">
            <v>0</v>
          </cell>
          <cell r="CV267">
            <v>9.6334000593835368E-5</v>
          </cell>
          <cell r="DG267">
            <v>4190856</v>
          </cell>
          <cell r="DR267">
            <v>1315384.7700000005</v>
          </cell>
          <cell r="EC267">
            <v>3.1860305026946589</v>
          </cell>
          <cell r="EN267">
            <v>2.4095909012463064E-2</v>
          </cell>
        </row>
        <row r="268">
          <cell r="B268">
            <v>38405</v>
          </cell>
          <cell r="C268" t="str">
            <v>Stanly Community College</v>
          </cell>
          <cell r="D268">
            <v>6.8747164768666325E-4</v>
          </cell>
          <cell r="E268">
            <v>1189486.2475745468</v>
          </cell>
          <cell r="F268">
            <v>927469.70610828954</v>
          </cell>
          <cell r="G268">
            <v>78725</v>
          </cell>
          <cell r="H268">
            <v>-331908.92944290856</v>
          </cell>
          <cell r="I268">
            <v>-13735.017745450388</v>
          </cell>
          <cell r="J268">
            <v>1003759.9822492345</v>
          </cell>
          <cell r="K268">
            <v>0</v>
          </cell>
          <cell r="L268">
            <v>-52739.215795767974</v>
          </cell>
          <cell r="M268">
            <v>9464.4301906529108</v>
          </cell>
          <cell r="N268">
            <v>356.78403571642451</v>
          </cell>
          <cell r="O268">
            <v>-161.01273460469341</v>
          </cell>
          <cell r="P268">
            <v>0</v>
          </cell>
          <cell r="Q268">
            <v>0</v>
          </cell>
          <cell r="R268">
            <v>0</v>
          </cell>
          <cell r="S268">
            <v>2810717.9744397085</v>
          </cell>
          <cell r="T268">
            <v>424570</v>
          </cell>
          <cell r="U268">
            <v>5018799.9112461722</v>
          </cell>
          <cell r="V268">
            <v>37857.720762611643</v>
          </cell>
          <cell r="W268">
            <v>0</v>
          </cell>
          <cell r="X268">
            <v>5481227.6320087835</v>
          </cell>
          <cell r="Y268">
            <v>30946.070000000065</v>
          </cell>
          <cell r="Z268">
            <v>0</v>
          </cell>
          <cell r="AA268">
            <v>0</v>
          </cell>
          <cell r="AB268">
            <v>68675.088727251947</v>
          </cell>
          <cell r="AC268">
            <v>99621.158727252012</v>
          </cell>
          <cell r="AD268" t="str">
            <v>N/A</v>
          </cell>
          <cell r="AE268">
            <v>1078214</v>
          </cell>
          <cell r="AF268">
            <v>1078214</v>
          </cell>
          <cell r="AG268">
            <v>1078214</v>
          </cell>
          <cell r="AH268">
            <v>1078214</v>
          </cell>
          <cell r="AI268">
            <v>1068750</v>
          </cell>
          <cell r="AJ268">
            <v>0</v>
          </cell>
          <cell r="AK268">
            <v>5381606</v>
          </cell>
          <cell r="AL268">
            <v>22283290</v>
          </cell>
          <cell r="AM268">
            <v>2810717.9744397085</v>
          </cell>
          <cell r="AN268">
            <v>-568260.92999999993</v>
          </cell>
          <cell r="AO268">
            <v>4987982.5432815319</v>
          </cell>
          <cell r="AP268">
            <v>0</v>
          </cell>
          <cell r="AQ268">
            <v>393623.92999999993</v>
          </cell>
          <cell r="AR268">
            <v>0</v>
          </cell>
          <cell r="AS268">
            <v>0</v>
          </cell>
          <cell r="AT268">
            <v>29907353.517721243</v>
          </cell>
          <cell r="AU268">
            <v>6.7210467655146164E-4</v>
          </cell>
          <cell r="AV268">
            <v>0</v>
          </cell>
          <cell r="AW268">
            <v>0</v>
          </cell>
          <cell r="AY268">
            <v>0</v>
          </cell>
          <cell r="AZ268">
            <v>0</v>
          </cell>
          <cell r="BA268">
            <v>0</v>
          </cell>
          <cell r="BB268">
            <v>0</v>
          </cell>
          <cell r="BC268">
            <v>0</v>
          </cell>
          <cell r="BD268">
            <v>0</v>
          </cell>
          <cell r="BE268">
            <v>0</v>
          </cell>
          <cell r="BF268">
            <v>0</v>
          </cell>
          <cell r="BG268">
            <v>0</v>
          </cell>
          <cell r="BH268">
            <v>0</v>
          </cell>
          <cell r="BJ268">
            <v>0</v>
          </cell>
          <cell r="BL268">
            <v>0</v>
          </cell>
          <cell r="BM268">
            <v>0</v>
          </cell>
          <cell r="BN268">
            <v>0</v>
          </cell>
          <cell r="BO268">
            <v>0</v>
          </cell>
          <cell r="BQ268">
            <v>0</v>
          </cell>
          <cell r="BR268">
            <v>0</v>
          </cell>
          <cell r="BS268">
            <v>0</v>
          </cell>
          <cell r="BT268">
            <v>0</v>
          </cell>
          <cell r="CB268">
            <v>0</v>
          </cell>
          <cell r="CC268">
            <v>0</v>
          </cell>
          <cell r="CD268">
            <v>0</v>
          </cell>
          <cell r="CE268">
            <v>0</v>
          </cell>
          <cell r="CF268">
            <v>0</v>
          </cell>
          <cell r="CI268">
            <v>0</v>
          </cell>
          <cell r="CJ268">
            <v>0</v>
          </cell>
          <cell r="CK268">
            <v>0</v>
          </cell>
          <cell r="CV268">
            <v>6.8747164768666325E-4</v>
          </cell>
          <cell r="DG268">
            <v>29907353</v>
          </cell>
          <cell r="DR268">
            <v>10006684.970000004</v>
          </cell>
          <cell r="EC268">
            <v>2.9887373380557203</v>
          </cell>
          <cell r="EN268">
            <v>2.4095909012463064E-2</v>
          </cell>
        </row>
        <row r="269">
          <cell r="B269">
            <v>38500</v>
          </cell>
          <cell r="C269" t="str">
            <v>Stokes County Schools</v>
          </cell>
          <cell r="D269">
            <v>2.1597062547939207E-3</v>
          </cell>
          <cell r="E269">
            <v>3736795.3973412067</v>
          </cell>
          <cell r="F269">
            <v>2913665.0684493547</v>
          </cell>
          <cell r="G269">
            <v>-456385</v>
          </cell>
          <cell r="H269">
            <v>-1042698.696523583</v>
          </cell>
          <cell r="I269">
            <v>-43148.839423956604</v>
          </cell>
          <cell r="J269">
            <v>3153332.5327236787</v>
          </cell>
          <cell r="K269">
            <v>0</v>
          </cell>
          <cell r="L269">
            <v>-165681.3260740616</v>
          </cell>
          <cell r="M269">
            <v>29732.70119516239</v>
          </cell>
          <cell r="N269">
            <v>1120.8443521129491</v>
          </cell>
          <cell r="O269">
            <v>-505.8248019352842</v>
          </cell>
          <cell r="P269">
            <v>0</v>
          </cell>
          <cell r="Q269">
            <v>0</v>
          </cell>
          <cell r="R269">
            <v>0</v>
          </cell>
          <cell r="S269">
            <v>8126226.8572379788</v>
          </cell>
          <cell r="T269">
            <v>0</v>
          </cell>
          <cell r="U269">
            <v>15766662.663618393</v>
          </cell>
          <cell r="V269">
            <v>118930.80478064956</v>
          </cell>
          <cell r="W269">
            <v>0</v>
          </cell>
          <cell r="X269">
            <v>15885593.468399042</v>
          </cell>
          <cell r="Y269">
            <v>2281925.2800000003</v>
          </cell>
          <cell r="Z269">
            <v>0</v>
          </cell>
          <cell r="AA269">
            <v>0</v>
          </cell>
          <cell r="AB269">
            <v>215744.197119783</v>
          </cell>
          <cell r="AC269">
            <v>2497669.4771197834</v>
          </cell>
          <cell r="AD269" t="str">
            <v>N/A</v>
          </cell>
          <cell r="AE269">
            <v>2683531</v>
          </cell>
          <cell r="AF269">
            <v>2683530</v>
          </cell>
          <cell r="AG269">
            <v>2683530</v>
          </cell>
          <cell r="AH269">
            <v>2683530</v>
          </cell>
          <cell r="AI269">
            <v>2653798</v>
          </cell>
          <cell r="AJ269">
            <v>0</v>
          </cell>
          <cell r="AK269">
            <v>13387919</v>
          </cell>
          <cell r="AL269">
            <v>74321596</v>
          </cell>
          <cell r="AM269">
            <v>8126226.8572379788</v>
          </cell>
          <cell r="AN269">
            <v>-1881183.72</v>
          </cell>
          <cell r="AO269">
            <v>15669849.271279262</v>
          </cell>
          <cell r="AP269">
            <v>0</v>
          </cell>
          <cell r="AQ269">
            <v>-2281925.2800000003</v>
          </cell>
          <cell r="AR269">
            <v>0</v>
          </cell>
          <cell r="AS269">
            <v>0</v>
          </cell>
          <cell r="AT269">
            <v>93954563.12851724</v>
          </cell>
          <cell r="AU269">
            <v>2.2416749322209215E-3</v>
          </cell>
          <cell r="AV269">
            <v>0</v>
          </cell>
          <cell r="AW269">
            <v>0</v>
          </cell>
          <cell r="AY269">
            <v>0</v>
          </cell>
          <cell r="AZ269">
            <v>0</v>
          </cell>
          <cell r="BA269">
            <v>0</v>
          </cell>
          <cell r="BB269">
            <v>0</v>
          </cell>
          <cell r="BC269">
            <v>0</v>
          </cell>
          <cell r="BD269">
            <v>0</v>
          </cell>
          <cell r="BE269">
            <v>0</v>
          </cell>
          <cell r="BF269">
            <v>0</v>
          </cell>
          <cell r="BG269">
            <v>0</v>
          </cell>
          <cell r="BH269">
            <v>0</v>
          </cell>
          <cell r="BJ269">
            <v>0</v>
          </cell>
          <cell r="BL269">
            <v>0</v>
          </cell>
          <cell r="BM269">
            <v>0</v>
          </cell>
          <cell r="BN269">
            <v>0</v>
          </cell>
          <cell r="BO269">
            <v>0</v>
          </cell>
          <cell r="BQ269">
            <v>0</v>
          </cell>
          <cell r="BR269">
            <v>0</v>
          </cell>
          <cell r="BS269">
            <v>0</v>
          </cell>
          <cell r="BT269">
            <v>0</v>
          </cell>
          <cell r="CB269">
            <v>0</v>
          </cell>
          <cell r="CC269">
            <v>0</v>
          </cell>
          <cell r="CD269">
            <v>0</v>
          </cell>
          <cell r="CE269">
            <v>0</v>
          </cell>
          <cell r="CF269">
            <v>0</v>
          </cell>
          <cell r="CI269">
            <v>0</v>
          </cell>
          <cell r="CJ269">
            <v>0</v>
          </cell>
          <cell r="CK269">
            <v>0</v>
          </cell>
          <cell r="CV269">
            <v>2.1597062547939207E-3</v>
          </cell>
          <cell r="DG269">
            <v>93954563</v>
          </cell>
          <cell r="DR269">
            <v>33024718.000000022</v>
          </cell>
          <cell r="EC269">
            <v>2.8449769957157525</v>
          </cell>
          <cell r="EN269">
            <v>2.4095909012463064E-2</v>
          </cell>
        </row>
        <row r="270">
          <cell r="B270">
            <v>38600</v>
          </cell>
          <cell r="C270" t="str">
            <v>Surry County Schools</v>
          </cell>
          <cell r="D270">
            <v>2.6427570235023103E-3</v>
          </cell>
          <cell r="E270">
            <v>4572585.8596714102</v>
          </cell>
          <cell r="F270">
            <v>3565350.059382319</v>
          </cell>
          <cell r="G270">
            <v>-554197</v>
          </cell>
          <cell r="H270">
            <v>-1275913.9339054897</v>
          </cell>
          <cell r="I270">
            <v>-52799.725976862363</v>
          </cell>
          <cell r="J270">
            <v>3858622.7547361585</v>
          </cell>
          <cell r="K270">
            <v>0</v>
          </cell>
          <cell r="L270">
            <v>-202738.44518137162</v>
          </cell>
          <cell r="M270">
            <v>36382.866761067329</v>
          </cell>
          <cell r="N270">
            <v>1371.538040057229</v>
          </cell>
          <cell r="O270">
            <v>-618.96012247447607</v>
          </cell>
          <cell r="P270">
            <v>0</v>
          </cell>
          <cell r="Q270">
            <v>0</v>
          </cell>
          <cell r="R270">
            <v>0</v>
          </cell>
          <cell r="S270">
            <v>9948045.0134048145</v>
          </cell>
          <cell r="T270">
            <v>0</v>
          </cell>
          <cell r="U270">
            <v>19293113.773680795</v>
          </cell>
          <cell r="V270">
            <v>145531.46704426932</v>
          </cell>
          <cell r="W270">
            <v>0</v>
          </cell>
          <cell r="X270">
            <v>19438645.240725063</v>
          </cell>
          <cell r="Y270">
            <v>2770984.62</v>
          </cell>
          <cell r="Z270">
            <v>0</v>
          </cell>
          <cell r="AA270">
            <v>0</v>
          </cell>
          <cell r="AB270">
            <v>263998.62988431181</v>
          </cell>
          <cell r="AC270">
            <v>3034983.249884312</v>
          </cell>
          <cell r="AD270" t="str">
            <v>N/A</v>
          </cell>
          <cell r="AE270">
            <v>3288009</v>
          </cell>
          <cell r="AF270">
            <v>3288009</v>
          </cell>
          <cell r="AG270">
            <v>3288009</v>
          </cell>
          <cell r="AH270">
            <v>3288009</v>
          </cell>
          <cell r="AI270">
            <v>3251626</v>
          </cell>
          <cell r="AJ270">
            <v>0</v>
          </cell>
          <cell r="AK270">
            <v>16403662</v>
          </cell>
          <cell r="AL270">
            <v>90936327</v>
          </cell>
          <cell r="AM270">
            <v>9948045.0134048145</v>
          </cell>
          <cell r="AN270">
            <v>-2319120.38</v>
          </cell>
          <cell r="AO270">
            <v>19174646.610840753</v>
          </cell>
          <cell r="AP270">
            <v>0</v>
          </cell>
          <cell r="AQ270">
            <v>-2770984.62</v>
          </cell>
          <cell r="AR270">
            <v>0</v>
          </cell>
          <cell r="AS270">
            <v>0</v>
          </cell>
          <cell r="AT270">
            <v>114968913.62424557</v>
          </cell>
          <cell r="AU270">
            <v>2.7428055248050602E-3</v>
          </cell>
          <cell r="AV270">
            <v>0</v>
          </cell>
          <cell r="AW270">
            <v>0</v>
          </cell>
          <cell r="AY270">
            <v>0</v>
          </cell>
          <cell r="AZ270">
            <v>0</v>
          </cell>
          <cell r="BA270">
            <v>0</v>
          </cell>
          <cell r="BB270">
            <v>0</v>
          </cell>
          <cell r="BC270">
            <v>0</v>
          </cell>
          <cell r="BD270">
            <v>0</v>
          </cell>
          <cell r="BE270">
            <v>0</v>
          </cell>
          <cell r="BF270">
            <v>0</v>
          </cell>
          <cell r="BG270">
            <v>0</v>
          </cell>
          <cell r="BH270">
            <v>0</v>
          </cell>
          <cell r="BJ270">
            <v>0</v>
          </cell>
          <cell r="BL270">
            <v>0</v>
          </cell>
          <cell r="BM270">
            <v>0</v>
          </cell>
          <cell r="BN270">
            <v>0</v>
          </cell>
          <cell r="BO270">
            <v>0</v>
          </cell>
          <cell r="BQ270">
            <v>0</v>
          </cell>
          <cell r="BR270">
            <v>0</v>
          </cell>
          <cell r="BS270">
            <v>0</v>
          </cell>
          <cell r="BT270">
            <v>0</v>
          </cell>
          <cell r="CB270">
            <v>0</v>
          </cell>
          <cell r="CC270">
            <v>0</v>
          </cell>
          <cell r="CD270">
            <v>0</v>
          </cell>
          <cell r="CE270">
            <v>0</v>
          </cell>
          <cell r="CF270">
            <v>0</v>
          </cell>
          <cell r="CI270">
            <v>0</v>
          </cell>
          <cell r="CJ270">
            <v>0</v>
          </cell>
          <cell r="CK270">
            <v>0</v>
          </cell>
          <cell r="CV270">
            <v>2.6427570235023103E-3</v>
          </cell>
          <cell r="DG270">
            <v>114968913</v>
          </cell>
          <cell r="DR270">
            <v>40492841.820000008</v>
          </cell>
          <cell r="EC270">
            <v>2.8392404146654675</v>
          </cell>
          <cell r="EN270">
            <v>2.4095909012463064E-2</v>
          </cell>
        </row>
        <row r="271">
          <cell r="B271">
            <v>38601</v>
          </cell>
          <cell r="C271" t="str">
            <v>Bridges Charter Schools</v>
          </cell>
          <cell r="D271">
            <v>3.7248194923832202E-5</v>
          </cell>
          <cell r="E271">
            <v>64448.062342591904</v>
          </cell>
          <cell r="F271">
            <v>50251.632216862876</v>
          </cell>
          <cell r="G271">
            <v>-12690</v>
          </cell>
          <cell r="H271">
            <v>-17983.299445804572</v>
          </cell>
          <cell r="I271">
            <v>-744.1828619207439</v>
          </cell>
          <cell r="J271">
            <v>54385.148247746649</v>
          </cell>
          <cell r="K271">
            <v>0</v>
          </cell>
          <cell r="L271">
            <v>-2857.4859729868758</v>
          </cell>
          <cell r="M271">
            <v>512.7963338862229</v>
          </cell>
          <cell r="N271">
            <v>19.331068201570435</v>
          </cell>
          <cell r="O271">
            <v>-8.7238997331107395</v>
          </cell>
          <cell r="P271">
            <v>0</v>
          </cell>
          <cell r="Q271">
            <v>0</v>
          </cell>
          <cell r="R271">
            <v>0</v>
          </cell>
          <cell r="S271">
            <v>135333.27802884392</v>
          </cell>
          <cell r="T271">
            <v>0</v>
          </cell>
          <cell r="U271">
            <v>271925.74123873323</v>
          </cell>
          <cell r="V271">
            <v>2051.1853355448916</v>
          </cell>
          <cell r="W271">
            <v>0</v>
          </cell>
          <cell r="X271">
            <v>273976.9265742781</v>
          </cell>
          <cell r="Y271">
            <v>63448.209999999992</v>
          </cell>
          <cell r="Z271">
            <v>0</v>
          </cell>
          <cell r="AA271">
            <v>0</v>
          </cell>
          <cell r="AB271">
            <v>3720.9143096037192</v>
          </cell>
          <cell r="AC271">
            <v>67169.124309603707</v>
          </cell>
          <cell r="AD271" t="str">
            <v>N/A</v>
          </cell>
          <cell r="AE271">
            <v>41465</v>
          </cell>
          <cell r="AF271">
            <v>41464</v>
          </cell>
          <cell r="AG271">
            <v>41464</v>
          </cell>
          <cell r="AH271">
            <v>41464</v>
          </cell>
          <cell r="AI271">
            <v>40951</v>
          </cell>
          <cell r="AJ271">
            <v>0</v>
          </cell>
          <cell r="AK271">
            <v>206808</v>
          </cell>
          <cell r="AL271">
            <v>1306174</v>
          </cell>
          <cell r="AM271">
            <v>135333.27802884392</v>
          </cell>
          <cell r="AN271">
            <v>-27891.790000000005</v>
          </cell>
          <cell r="AO271">
            <v>270256.01226467441</v>
          </cell>
          <cell r="AP271">
            <v>0</v>
          </cell>
          <cell r="AQ271">
            <v>-63448.209999999992</v>
          </cell>
          <cell r="AR271">
            <v>0</v>
          </cell>
          <cell r="AS271">
            <v>0</v>
          </cell>
          <cell r="AT271">
            <v>1620423.2902935185</v>
          </cell>
          <cell r="AU271">
            <v>3.9396594532019387E-5</v>
          </cell>
          <cell r="AV271">
            <v>0</v>
          </cell>
          <cell r="AW271">
            <v>0</v>
          </cell>
          <cell r="AY271">
            <v>0</v>
          </cell>
          <cell r="AZ271">
            <v>0</v>
          </cell>
          <cell r="BA271">
            <v>0</v>
          </cell>
          <cell r="BB271">
            <v>0</v>
          </cell>
          <cell r="BC271">
            <v>0</v>
          </cell>
          <cell r="BD271">
            <v>0</v>
          </cell>
          <cell r="BE271">
            <v>0</v>
          </cell>
          <cell r="BF271">
            <v>0</v>
          </cell>
          <cell r="BG271">
            <v>0</v>
          </cell>
          <cell r="BH271">
            <v>0</v>
          </cell>
          <cell r="BJ271">
            <v>0</v>
          </cell>
          <cell r="BL271">
            <v>0</v>
          </cell>
          <cell r="BM271">
            <v>0</v>
          </cell>
          <cell r="BN271">
            <v>0</v>
          </cell>
          <cell r="BO271">
            <v>0</v>
          </cell>
          <cell r="BQ271">
            <v>0</v>
          </cell>
          <cell r="BR271">
            <v>0</v>
          </cell>
          <cell r="BS271">
            <v>0</v>
          </cell>
          <cell r="BT271">
            <v>0</v>
          </cell>
          <cell r="CB271">
            <v>0</v>
          </cell>
          <cell r="CC271">
            <v>0</v>
          </cell>
          <cell r="CD271">
            <v>0</v>
          </cell>
          <cell r="CE271">
            <v>0</v>
          </cell>
          <cell r="CF271">
            <v>0</v>
          </cell>
          <cell r="CI271">
            <v>0</v>
          </cell>
          <cell r="CJ271">
            <v>0</v>
          </cell>
          <cell r="CK271">
            <v>0</v>
          </cell>
          <cell r="CV271">
            <v>3.7248194923832202E-5</v>
          </cell>
          <cell r="DG271">
            <v>1620423</v>
          </cell>
          <cell r="DR271">
            <v>503972.35</v>
          </cell>
          <cell r="EC271">
            <v>3.2153013950070872</v>
          </cell>
          <cell r="EN271">
            <v>2.4095909012463064E-2</v>
          </cell>
        </row>
        <row r="272">
          <cell r="B272">
            <v>38602</v>
          </cell>
          <cell r="C272" t="str">
            <v>Millennium Charter Academy</v>
          </cell>
          <cell r="D272">
            <v>1.6666563666537258E-4</v>
          </cell>
          <cell r="E272">
            <v>288370.41269093018</v>
          </cell>
          <cell r="F272">
            <v>224849.0240674442</v>
          </cell>
          <cell r="G272">
            <v>127309</v>
          </cell>
          <cell r="H272">
            <v>-80465.591892652723</v>
          </cell>
          <cell r="I272">
            <v>-3329.8180148354768</v>
          </cell>
          <cell r="J272">
            <v>243344.28490793621</v>
          </cell>
          <cell r="K272">
            <v>0</v>
          </cell>
          <cell r="L272">
            <v>-12785.712701624572</v>
          </cell>
          <cell r="M272">
            <v>2294.4877635435059</v>
          </cell>
          <cell r="N272">
            <v>86.496132116595064</v>
          </cell>
          <cell r="O272">
            <v>-39.034758763396916</v>
          </cell>
          <cell r="P272">
            <v>0</v>
          </cell>
          <cell r="Q272">
            <v>0</v>
          </cell>
          <cell r="R272">
            <v>0</v>
          </cell>
          <cell r="S272">
            <v>789633.54819409456</v>
          </cell>
          <cell r="T272">
            <v>642711</v>
          </cell>
          <cell r="U272">
            <v>1216721.4245396811</v>
          </cell>
          <cell r="V272">
            <v>9177.9510541740237</v>
          </cell>
          <cell r="W272">
            <v>0</v>
          </cell>
          <cell r="X272">
            <v>1868610.375593855</v>
          </cell>
          <cell r="Y272">
            <v>6167.2099999999627</v>
          </cell>
          <cell r="Z272">
            <v>0</v>
          </cell>
          <cell r="AA272">
            <v>0</v>
          </cell>
          <cell r="AB272">
            <v>16649.090074177384</v>
          </cell>
          <cell r="AC272">
            <v>22816.300074177347</v>
          </cell>
          <cell r="AD272" t="str">
            <v>N/A</v>
          </cell>
          <cell r="AE272">
            <v>369618</v>
          </cell>
          <cell r="AF272">
            <v>369617</v>
          </cell>
          <cell r="AG272">
            <v>369617</v>
          </cell>
          <cell r="AH272">
            <v>369617</v>
          </cell>
          <cell r="AI272">
            <v>367322</v>
          </cell>
          <cell r="AJ272">
            <v>0</v>
          </cell>
          <cell r="AK272">
            <v>1845791</v>
          </cell>
          <cell r="AL272">
            <v>4754462</v>
          </cell>
          <cell r="AM272">
            <v>789633.54819409456</v>
          </cell>
          <cell r="AN272">
            <v>-139367.79000000004</v>
          </cell>
          <cell r="AO272">
            <v>1209250.2855196779</v>
          </cell>
          <cell r="AP272">
            <v>0</v>
          </cell>
          <cell r="AQ272">
            <v>636543.79</v>
          </cell>
          <cell r="AR272">
            <v>0</v>
          </cell>
          <cell r="AS272">
            <v>0</v>
          </cell>
          <cell r="AT272">
            <v>7250521.8337137727</v>
          </cell>
          <cell r="AU272">
            <v>1.4340323318558199E-4</v>
          </cell>
          <cell r="AV272">
            <v>0</v>
          </cell>
          <cell r="AW272">
            <v>0</v>
          </cell>
          <cell r="AY272">
            <v>0</v>
          </cell>
          <cell r="AZ272">
            <v>0</v>
          </cell>
          <cell r="BA272">
            <v>0</v>
          </cell>
          <cell r="BB272">
            <v>0</v>
          </cell>
          <cell r="BC272">
            <v>0</v>
          </cell>
          <cell r="BD272">
            <v>0</v>
          </cell>
          <cell r="BE272">
            <v>0</v>
          </cell>
          <cell r="BF272">
            <v>0</v>
          </cell>
          <cell r="BG272">
            <v>0</v>
          </cell>
          <cell r="BH272">
            <v>0</v>
          </cell>
          <cell r="BJ272">
            <v>0</v>
          </cell>
          <cell r="BL272">
            <v>0</v>
          </cell>
          <cell r="BM272">
            <v>0</v>
          </cell>
          <cell r="BN272">
            <v>0</v>
          </cell>
          <cell r="BO272">
            <v>0</v>
          </cell>
          <cell r="BQ272">
            <v>0</v>
          </cell>
          <cell r="BR272">
            <v>0</v>
          </cell>
          <cell r="BS272">
            <v>0</v>
          </cell>
          <cell r="BT272">
            <v>0</v>
          </cell>
          <cell r="CB272">
            <v>0</v>
          </cell>
          <cell r="CC272">
            <v>0</v>
          </cell>
          <cell r="CD272">
            <v>0</v>
          </cell>
          <cell r="CE272">
            <v>0</v>
          </cell>
          <cell r="CF272">
            <v>0</v>
          </cell>
          <cell r="CI272">
            <v>0</v>
          </cell>
          <cell r="CJ272">
            <v>0</v>
          </cell>
          <cell r="CK272">
            <v>0</v>
          </cell>
          <cell r="CV272">
            <v>1.6666563666537258E-4</v>
          </cell>
          <cell r="DG272">
            <v>7250522</v>
          </cell>
          <cell r="DR272">
            <v>2406930.850000001</v>
          </cell>
          <cell r="EC272">
            <v>3.012351601210312</v>
          </cell>
          <cell r="EN272">
            <v>2.4095909012463064E-2</v>
          </cell>
        </row>
        <row r="273">
          <cell r="B273">
            <v>38605</v>
          </cell>
          <cell r="C273" t="str">
            <v>Surry Community College</v>
          </cell>
          <cell r="D273">
            <v>7.4540113900093731E-4</v>
          </cell>
          <cell r="E273">
            <v>1289717.7749098013</v>
          </cell>
          <cell r="F273">
            <v>1005622.5266137552</v>
          </cell>
          <cell r="G273">
            <v>-21038</v>
          </cell>
          <cell r="H273">
            <v>-359877.08712620026</v>
          </cell>
          <cell r="I273">
            <v>-14892.39288064886</v>
          </cell>
          <cell r="J273">
            <v>1088341.3687965751</v>
          </cell>
          <cell r="K273">
            <v>0</v>
          </cell>
          <cell r="L273">
            <v>-57183.262257383001</v>
          </cell>
          <cell r="M273">
            <v>10261.946173121285</v>
          </cell>
          <cell r="N273">
            <v>386.84828311870643</v>
          </cell>
          <cell r="O273">
            <v>-174.58040076540954</v>
          </cell>
          <cell r="P273">
            <v>0</v>
          </cell>
          <cell r="Q273">
            <v>0</v>
          </cell>
          <cell r="R273">
            <v>0</v>
          </cell>
          <cell r="S273">
            <v>2941165.1421113736</v>
          </cell>
          <cell r="T273">
            <v>1639.1299999998882</v>
          </cell>
          <cell r="U273">
            <v>5441706.8439828753</v>
          </cell>
          <cell r="V273">
            <v>41047.78469248514</v>
          </cell>
          <cell r="W273">
            <v>0</v>
          </cell>
          <cell r="X273">
            <v>5484393.7586753601</v>
          </cell>
          <cell r="Y273">
            <v>106829</v>
          </cell>
          <cell r="Z273">
            <v>0</v>
          </cell>
          <cell r="AA273">
            <v>0</v>
          </cell>
          <cell r="AB273">
            <v>74461.964403244303</v>
          </cell>
          <cell r="AC273">
            <v>181290.96440324432</v>
          </cell>
          <cell r="AD273" t="str">
            <v>N/A</v>
          </cell>
          <cell r="AE273">
            <v>1062673</v>
          </cell>
          <cell r="AF273">
            <v>1062673</v>
          </cell>
          <cell r="AG273">
            <v>1062673</v>
          </cell>
          <cell r="AH273">
            <v>1062673</v>
          </cell>
          <cell r="AI273">
            <v>1052411</v>
          </cell>
          <cell r="AJ273">
            <v>0</v>
          </cell>
          <cell r="AK273">
            <v>5303103</v>
          </cell>
          <cell r="AL273">
            <v>24841592</v>
          </cell>
          <cell r="AM273">
            <v>2941165.1421113736</v>
          </cell>
          <cell r="AN273">
            <v>-658377.12999999989</v>
          </cell>
          <cell r="AO273">
            <v>5408292.6642721174</v>
          </cell>
          <cell r="AP273">
            <v>0</v>
          </cell>
          <cell r="AQ273">
            <v>-105189.87000000011</v>
          </cell>
          <cell r="AR273">
            <v>0</v>
          </cell>
          <cell r="AS273">
            <v>0</v>
          </cell>
          <cell r="AT273">
            <v>32427482.806383491</v>
          </cell>
          <cell r="AU273">
            <v>7.4926773769812261E-4</v>
          </cell>
          <cell r="AV273">
            <v>0</v>
          </cell>
          <cell r="AW273">
            <v>0</v>
          </cell>
          <cell r="AY273">
            <v>0</v>
          </cell>
          <cell r="AZ273">
            <v>0</v>
          </cell>
          <cell r="BA273">
            <v>0</v>
          </cell>
          <cell r="BB273">
            <v>0</v>
          </cell>
          <cell r="BC273">
            <v>0</v>
          </cell>
          <cell r="BD273">
            <v>0</v>
          </cell>
          <cell r="BE273">
            <v>0</v>
          </cell>
          <cell r="BF273">
            <v>0</v>
          </cell>
          <cell r="BG273">
            <v>0</v>
          </cell>
          <cell r="BH273">
            <v>0</v>
          </cell>
          <cell r="BJ273">
            <v>0</v>
          </cell>
          <cell r="BL273">
            <v>0</v>
          </cell>
          <cell r="BM273">
            <v>0</v>
          </cell>
          <cell r="BN273">
            <v>0</v>
          </cell>
          <cell r="BO273">
            <v>0</v>
          </cell>
          <cell r="BQ273">
            <v>0</v>
          </cell>
          <cell r="BR273">
            <v>0</v>
          </cell>
          <cell r="BS273">
            <v>0</v>
          </cell>
          <cell r="BT273">
            <v>0</v>
          </cell>
          <cell r="CB273">
            <v>0</v>
          </cell>
          <cell r="CC273">
            <v>0</v>
          </cell>
          <cell r="CD273">
            <v>0</v>
          </cell>
          <cell r="CE273">
            <v>0</v>
          </cell>
          <cell r="CF273">
            <v>0</v>
          </cell>
          <cell r="CI273">
            <v>0</v>
          </cell>
          <cell r="CJ273">
            <v>0</v>
          </cell>
          <cell r="CK273">
            <v>0</v>
          </cell>
          <cell r="CV273">
            <v>7.4540113900093731E-4</v>
          </cell>
          <cell r="DG273">
            <v>32427483</v>
          </cell>
          <cell r="DR273">
            <v>11448381.560000028</v>
          </cell>
          <cell r="EC273">
            <v>2.8324949539854365</v>
          </cell>
          <cell r="EN273">
            <v>2.4095909012463064E-2</v>
          </cell>
        </row>
        <row r="274">
          <cell r="B274">
            <v>38610</v>
          </cell>
          <cell r="C274" t="str">
            <v>Mount Airy City Schools</v>
          </cell>
          <cell r="D274">
            <v>5.5285532827617642E-4</v>
          </cell>
          <cell r="E274">
            <v>956568.62664182403</v>
          </cell>
          <cell r="F274">
            <v>745858.49549160188</v>
          </cell>
          <cell r="G274">
            <v>-41607</v>
          </cell>
          <cell r="H274">
            <v>-266916.63687138451</v>
          </cell>
          <cell r="I274">
            <v>-11045.514051513363</v>
          </cell>
          <cell r="J274">
            <v>807210.0956661097</v>
          </cell>
          <cell r="K274">
            <v>0</v>
          </cell>
          <cell r="L274">
            <v>-42412.158464877815</v>
          </cell>
          <cell r="M274">
            <v>7611.16575150053</v>
          </cell>
          <cell r="N274">
            <v>286.92085826877002</v>
          </cell>
          <cell r="O274">
            <v>-129.48424643556328</v>
          </cell>
          <cell r="P274">
            <v>0</v>
          </cell>
          <cell r="Q274">
            <v>0</v>
          </cell>
          <cell r="R274">
            <v>0</v>
          </cell>
          <cell r="S274">
            <v>2155424.5107750935</v>
          </cell>
          <cell r="T274">
            <v>16544.940000000061</v>
          </cell>
          <cell r="U274">
            <v>4036050.4783305484</v>
          </cell>
          <cell r="V274">
            <v>30444.66300600212</v>
          </cell>
          <cell r="W274">
            <v>0</v>
          </cell>
          <cell r="X274">
            <v>4083040.0813365504</v>
          </cell>
          <cell r="Y274">
            <v>224578</v>
          </cell>
          <cell r="Z274">
            <v>0</v>
          </cell>
          <cell r="AA274">
            <v>0</v>
          </cell>
          <cell r="AB274">
            <v>55227.570257566811</v>
          </cell>
          <cell r="AC274">
            <v>279805.57025756681</v>
          </cell>
          <cell r="AD274" t="str">
            <v>N/A</v>
          </cell>
          <cell r="AE274">
            <v>762169</v>
          </cell>
          <cell r="AF274">
            <v>762169</v>
          </cell>
          <cell r="AG274">
            <v>762169</v>
          </cell>
          <cell r="AH274">
            <v>762169</v>
          </cell>
          <cell r="AI274">
            <v>754558</v>
          </cell>
          <cell r="AJ274">
            <v>0</v>
          </cell>
          <cell r="AK274">
            <v>3803234</v>
          </cell>
          <cell r="AL274">
            <v>18599132</v>
          </cell>
          <cell r="AM274">
            <v>2155424.5107750935</v>
          </cell>
          <cell r="AN274">
            <v>-506704.94000000006</v>
          </cell>
          <cell r="AO274">
            <v>4011267.5710789841</v>
          </cell>
          <cell r="AP274">
            <v>0</v>
          </cell>
          <cell r="AQ274">
            <v>-208033.05999999994</v>
          </cell>
          <cell r="AR274">
            <v>0</v>
          </cell>
          <cell r="AS274">
            <v>0</v>
          </cell>
          <cell r="AT274">
            <v>24051086.081854079</v>
          </cell>
          <cell r="AU274">
            <v>5.609837447125022E-4</v>
          </cell>
          <cell r="AV274">
            <v>0</v>
          </cell>
          <cell r="AW274">
            <v>0</v>
          </cell>
          <cell r="AY274">
            <v>0</v>
          </cell>
          <cell r="AZ274">
            <v>0</v>
          </cell>
          <cell r="BA274">
            <v>0</v>
          </cell>
          <cell r="BB274">
            <v>0</v>
          </cell>
          <cell r="BC274">
            <v>0</v>
          </cell>
          <cell r="BD274">
            <v>0</v>
          </cell>
          <cell r="BE274">
            <v>0</v>
          </cell>
          <cell r="BF274">
            <v>0</v>
          </cell>
          <cell r="BG274">
            <v>0</v>
          </cell>
          <cell r="BH274">
            <v>0</v>
          </cell>
          <cell r="BJ274">
            <v>0</v>
          </cell>
          <cell r="BL274">
            <v>0</v>
          </cell>
          <cell r="BM274">
            <v>0</v>
          </cell>
          <cell r="BN274">
            <v>0</v>
          </cell>
          <cell r="BO274">
            <v>0</v>
          </cell>
          <cell r="BQ274">
            <v>0</v>
          </cell>
          <cell r="BR274">
            <v>0</v>
          </cell>
          <cell r="BS274">
            <v>0</v>
          </cell>
          <cell r="BT274">
            <v>0</v>
          </cell>
          <cell r="CB274">
            <v>0</v>
          </cell>
          <cell r="CC274">
            <v>0</v>
          </cell>
          <cell r="CD274">
            <v>0</v>
          </cell>
          <cell r="CE274">
            <v>0</v>
          </cell>
          <cell r="CF274">
            <v>0</v>
          </cell>
          <cell r="CI274">
            <v>0</v>
          </cell>
          <cell r="CJ274">
            <v>0</v>
          </cell>
          <cell r="CK274">
            <v>0</v>
          </cell>
          <cell r="CV274">
            <v>5.5285532827617642E-4</v>
          </cell>
          <cell r="DG274">
            <v>24051086</v>
          </cell>
          <cell r="DR274">
            <v>8723212.9699999988</v>
          </cell>
          <cell r="EC274">
            <v>2.7571361702063322</v>
          </cell>
          <cell r="EN274">
            <v>2.4095909012463064E-2</v>
          </cell>
        </row>
        <row r="275">
          <cell r="B275">
            <v>38620</v>
          </cell>
          <cell r="C275" t="str">
            <v>Elkin City Schools</v>
          </cell>
          <cell r="D275">
            <v>4.586899091346144E-4</v>
          </cell>
          <cell r="E275">
            <v>793640.49507030589</v>
          </cell>
          <cell r="F275">
            <v>618819.69482153514</v>
          </cell>
          <cell r="G275">
            <v>-738</v>
          </cell>
          <cell r="H275">
            <v>-221453.89878903705</v>
          </cell>
          <cell r="I275">
            <v>-9164.1801706627321</v>
          </cell>
          <cell r="J275">
            <v>669721.54648145125</v>
          </cell>
          <cell r="K275">
            <v>0</v>
          </cell>
          <cell r="L275">
            <v>-35188.2818478318</v>
          </cell>
          <cell r="M275">
            <v>6314.7893280686112</v>
          </cell>
          <cell r="N275">
            <v>238.05088904268217</v>
          </cell>
          <cell r="O275">
            <v>-107.42976361841804</v>
          </cell>
          <cell r="P275">
            <v>0</v>
          </cell>
          <cell r="Q275">
            <v>0</v>
          </cell>
          <cell r="R275">
            <v>0</v>
          </cell>
          <cell r="S275">
            <v>1822082.7860192535</v>
          </cell>
          <cell r="T275">
            <v>3575.960000000021</v>
          </cell>
          <cell r="U275">
            <v>3348607.732407256</v>
          </cell>
          <cell r="V275">
            <v>25259.157312274445</v>
          </cell>
          <cell r="W275">
            <v>0</v>
          </cell>
          <cell r="X275">
            <v>3377442.8497195304</v>
          </cell>
          <cell r="Y275">
            <v>7263</v>
          </cell>
          <cell r="Z275">
            <v>0</v>
          </cell>
          <cell r="AA275">
            <v>0</v>
          </cell>
          <cell r="AB275">
            <v>45820.900853313658</v>
          </cell>
          <cell r="AC275">
            <v>53083.900853313658</v>
          </cell>
          <cell r="AD275" t="str">
            <v>N/A</v>
          </cell>
          <cell r="AE275">
            <v>666134</v>
          </cell>
          <cell r="AF275">
            <v>666134</v>
          </cell>
          <cell r="AG275">
            <v>666134</v>
          </cell>
          <cell r="AH275">
            <v>666134</v>
          </cell>
          <cell r="AI275">
            <v>659819</v>
          </cell>
          <cell r="AJ275">
            <v>0</v>
          </cell>
          <cell r="AK275">
            <v>3324355</v>
          </cell>
          <cell r="AL275">
            <v>15216347</v>
          </cell>
          <cell r="AM275">
            <v>1822082.7860192535</v>
          </cell>
          <cell r="AN275">
            <v>-408218.96</v>
          </cell>
          <cell r="AO275">
            <v>3328045.988866217</v>
          </cell>
          <cell r="AP275">
            <v>0</v>
          </cell>
          <cell r="AQ275">
            <v>-3687.039999999979</v>
          </cell>
          <cell r="AR275">
            <v>0</v>
          </cell>
          <cell r="AS275">
            <v>0</v>
          </cell>
          <cell r="AT275">
            <v>19954569.774885472</v>
          </cell>
          <cell r="AU275">
            <v>4.5895278001503308E-4</v>
          </cell>
          <cell r="AV275">
            <v>0</v>
          </cell>
          <cell r="AW275">
            <v>0</v>
          </cell>
          <cell r="AY275">
            <v>0</v>
          </cell>
          <cell r="AZ275">
            <v>0</v>
          </cell>
          <cell r="BA275">
            <v>0</v>
          </cell>
          <cell r="BB275">
            <v>0</v>
          </cell>
          <cell r="BC275">
            <v>0</v>
          </cell>
          <cell r="BD275">
            <v>0</v>
          </cell>
          <cell r="BE275">
            <v>0</v>
          </cell>
          <cell r="BF275">
            <v>0</v>
          </cell>
          <cell r="BG275">
            <v>0</v>
          </cell>
          <cell r="BH275">
            <v>0</v>
          </cell>
          <cell r="BJ275">
            <v>0</v>
          </cell>
          <cell r="BL275">
            <v>0</v>
          </cell>
          <cell r="BM275">
            <v>0</v>
          </cell>
          <cell r="BN275">
            <v>0</v>
          </cell>
          <cell r="BO275">
            <v>0</v>
          </cell>
          <cell r="BQ275">
            <v>0</v>
          </cell>
          <cell r="BR275">
            <v>0</v>
          </cell>
          <cell r="BS275">
            <v>0</v>
          </cell>
          <cell r="BT275">
            <v>0</v>
          </cell>
          <cell r="CB275">
            <v>0</v>
          </cell>
          <cell r="CC275">
            <v>0</v>
          </cell>
          <cell r="CD275">
            <v>0</v>
          </cell>
          <cell r="CE275">
            <v>0</v>
          </cell>
          <cell r="CF275">
            <v>0</v>
          </cell>
          <cell r="CI275">
            <v>0</v>
          </cell>
          <cell r="CJ275">
            <v>0</v>
          </cell>
          <cell r="CK275">
            <v>0</v>
          </cell>
          <cell r="CV275">
            <v>4.586899091346144E-4</v>
          </cell>
          <cell r="DG275">
            <v>19954570</v>
          </cell>
          <cell r="DR275">
            <v>7242311.8899999987</v>
          </cell>
          <cell r="EC275">
            <v>2.7552762575100869</v>
          </cell>
          <cell r="EN275">
            <v>2.4095909012463064E-2</v>
          </cell>
        </row>
        <row r="276">
          <cell r="B276">
            <v>38700</v>
          </cell>
          <cell r="C276" t="str">
            <v>Swain County Schools</v>
          </cell>
          <cell r="D276">
            <v>7.9049572641102942E-4</v>
          </cell>
          <cell r="E276">
            <v>1367741.9257891125</v>
          </cell>
          <cell r="F276">
            <v>1066459.7464075454</v>
          </cell>
          <cell r="G276">
            <v>134558</v>
          </cell>
          <cell r="H276">
            <v>-381648.59767695266</v>
          </cell>
          <cell r="I276">
            <v>-15793.339065681466</v>
          </cell>
          <cell r="J276">
            <v>1154182.8364565203</v>
          </cell>
          <cell r="K276">
            <v>0</v>
          </cell>
          <cell r="L276">
            <v>-60642.682270767946</v>
          </cell>
          <cell r="M276">
            <v>10882.763883866553</v>
          </cell>
          <cell r="N276">
            <v>410.25147209279606</v>
          </cell>
          <cell r="O276">
            <v>-185.1420040827272</v>
          </cell>
          <cell r="P276">
            <v>0</v>
          </cell>
          <cell r="Q276">
            <v>0</v>
          </cell>
          <cell r="R276">
            <v>0</v>
          </cell>
          <cell r="S276">
            <v>3275965.7629916514</v>
          </cell>
          <cell r="T276">
            <v>673506</v>
          </cell>
          <cell r="U276">
            <v>5770914.1822826015</v>
          </cell>
          <cell r="V276">
            <v>43531.055535466214</v>
          </cell>
          <cell r="W276">
            <v>0</v>
          </cell>
          <cell r="X276">
            <v>6487951.2378180679</v>
          </cell>
          <cell r="Y276">
            <v>714.42000000004191</v>
          </cell>
          <cell r="Z276">
            <v>0</v>
          </cell>
          <cell r="AA276">
            <v>0</v>
          </cell>
          <cell r="AB276">
            <v>78966.695328407324</v>
          </cell>
          <cell r="AC276">
            <v>79681.115328407366</v>
          </cell>
          <cell r="AD276" t="str">
            <v>N/A</v>
          </cell>
          <cell r="AE276">
            <v>1283830</v>
          </cell>
          <cell r="AF276">
            <v>1283830</v>
          </cell>
          <cell r="AG276">
            <v>1283830</v>
          </cell>
          <cell r="AH276">
            <v>1283830</v>
          </cell>
          <cell r="AI276">
            <v>1272947</v>
          </cell>
          <cell r="AJ276">
            <v>0</v>
          </cell>
          <cell r="AK276">
            <v>6408267</v>
          </cell>
          <cell r="AL276">
            <v>25400278</v>
          </cell>
          <cell r="AM276">
            <v>3275965.7629916514</v>
          </cell>
          <cell r="AN276">
            <v>-695262.58</v>
          </cell>
          <cell r="AO276">
            <v>5735478.5424896609</v>
          </cell>
          <cell r="AP276">
            <v>0</v>
          </cell>
          <cell r="AQ276">
            <v>672791.58</v>
          </cell>
          <cell r="AR276">
            <v>0</v>
          </cell>
          <cell r="AS276">
            <v>0</v>
          </cell>
          <cell r="AT276">
            <v>34389251.305481315</v>
          </cell>
          <cell r="AU276">
            <v>7.6611873442585746E-4</v>
          </cell>
          <cell r="AV276">
            <v>0</v>
          </cell>
          <cell r="AW276">
            <v>0</v>
          </cell>
          <cell r="AY276">
            <v>0</v>
          </cell>
          <cell r="AZ276">
            <v>0</v>
          </cell>
          <cell r="BA276">
            <v>0</v>
          </cell>
          <cell r="BB276">
            <v>0</v>
          </cell>
          <cell r="BC276">
            <v>0</v>
          </cell>
          <cell r="BD276">
            <v>0</v>
          </cell>
          <cell r="BE276">
            <v>0</v>
          </cell>
          <cell r="BF276">
            <v>0</v>
          </cell>
          <cell r="BG276">
            <v>0</v>
          </cell>
          <cell r="BH276">
            <v>0</v>
          </cell>
          <cell r="BJ276">
            <v>0</v>
          </cell>
          <cell r="BL276">
            <v>0</v>
          </cell>
          <cell r="BM276">
            <v>0</v>
          </cell>
          <cell r="BN276">
            <v>0</v>
          </cell>
          <cell r="BO276">
            <v>0</v>
          </cell>
          <cell r="BQ276">
            <v>0</v>
          </cell>
          <cell r="BR276">
            <v>0</v>
          </cell>
          <cell r="BS276">
            <v>0</v>
          </cell>
          <cell r="BT276">
            <v>0</v>
          </cell>
          <cell r="CB276">
            <v>0</v>
          </cell>
          <cell r="CC276">
            <v>0</v>
          </cell>
          <cell r="CD276">
            <v>0</v>
          </cell>
          <cell r="CE276">
            <v>0</v>
          </cell>
          <cell r="CF276">
            <v>0</v>
          </cell>
          <cell r="CI276">
            <v>0</v>
          </cell>
          <cell r="CJ276">
            <v>0</v>
          </cell>
          <cell r="CK276">
            <v>0</v>
          </cell>
          <cell r="CV276">
            <v>7.9049572641102942E-4</v>
          </cell>
          <cell r="DG276">
            <v>34389251</v>
          </cell>
          <cell r="DR276">
            <v>11830318.769999996</v>
          </cell>
          <cell r="EC276">
            <v>2.9068744189046067</v>
          </cell>
          <cell r="EN276">
            <v>2.4095909012463064E-2</v>
          </cell>
        </row>
        <row r="277">
          <cell r="B277">
            <v>38701</v>
          </cell>
          <cell r="C277" t="str">
            <v>Mountain Discovery Charter</v>
          </cell>
          <cell r="D277">
            <v>5.057752486594943E-5</v>
          </cell>
          <cell r="E277">
            <v>87510.91112898798</v>
          </cell>
          <cell r="F277">
            <v>68234.264323417054</v>
          </cell>
          <cell r="G277">
            <v>-25154</v>
          </cell>
          <cell r="H277">
            <v>-24418.653756293705</v>
          </cell>
          <cell r="I277">
            <v>-1010.4899655023989</v>
          </cell>
          <cell r="J277">
            <v>73846.966100330843</v>
          </cell>
          <cell r="K277">
            <v>0</v>
          </cell>
          <cell r="L277">
            <v>-3880.0421912626825</v>
          </cell>
          <cell r="M277">
            <v>696.30137463933193</v>
          </cell>
          <cell r="N277">
            <v>26.248723854930436</v>
          </cell>
          <cell r="O277">
            <v>-11.845762098854015</v>
          </cell>
          <cell r="P277">
            <v>0</v>
          </cell>
          <cell r="Q277">
            <v>0</v>
          </cell>
          <cell r="R277">
            <v>0</v>
          </cell>
          <cell r="S277">
            <v>175839.65997607249</v>
          </cell>
          <cell r="T277">
            <v>1557.7400000000052</v>
          </cell>
          <cell r="U277">
            <v>369234.83050165424</v>
          </cell>
          <cell r="V277">
            <v>2785.2054985573277</v>
          </cell>
          <cell r="W277">
            <v>0</v>
          </cell>
          <cell r="X277">
            <v>373577.77600021154</v>
          </cell>
          <cell r="Y277">
            <v>127326</v>
          </cell>
          <cell r="Z277">
            <v>0</v>
          </cell>
          <cell r="AA277">
            <v>0</v>
          </cell>
          <cell r="AB277">
            <v>5052.449827511995</v>
          </cell>
          <cell r="AC277">
            <v>132378.449827512</v>
          </cell>
          <cell r="AD277" t="str">
            <v>N/A</v>
          </cell>
          <cell r="AE277">
            <v>48380</v>
          </cell>
          <cell r="AF277">
            <v>48379</v>
          </cell>
          <cell r="AG277">
            <v>48379</v>
          </cell>
          <cell r="AH277">
            <v>48379</v>
          </cell>
          <cell r="AI277">
            <v>47682</v>
          </cell>
          <cell r="AJ277">
            <v>0</v>
          </cell>
          <cell r="AK277">
            <v>241199</v>
          </cell>
          <cell r="AL277">
            <v>1829663</v>
          </cell>
          <cell r="AM277">
            <v>175839.65997607249</v>
          </cell>
          <cell r="AN277">
            <v>-46407.740000000005</v>
          </cell>
          <cell r="AO277">
            <v>366967.58617269958</v>
          </cell>
          <cell r="AP277">
            <v>0</v>
          </cell>
          <cell r="AQ277">
            <v>-125768.26</v>
          </cell>
          <cell r="AR277">
            <v>0</v>
          </cell>
          <cell r="AS277">
            <v>0</v>
          </cell>
          <cell r="AT277">
            <v>2200294.2461487725</v>
          </cell>
          <cell r="AU277">
            <v>5.5185961254208455E-5</v>
          </cell>
          <cell r="AV277">
            <v>0</v>
          </cell>
          <cell r="AW277">
            <v>0</v>
          </cell>
          <cell r="AY277">
            <v>0</v>
          </cell>
          <cell r="AZ277">
            <v>0</v>
          </cell>
          <cell r="BA277">
            <v>0</v>
          </cell>
          <cell r="BB277">
            <v>0</v>
          </cell>
          <cell r="BC277">
            <v>0</v>
          </cell>
          <cell r="BD277">
            <v>0</v>
          </cell>
          <cell r="BE277">
            <v>0</v>
          </cell>
          <cell r="BF277">
            <v>0</v>
          </cell>
          <cell r="BG277">
            <v>0</v>
          </cell>
          <cell r="BH277">
            <v>0</v>
          </cell>
          <cell r="BJ277">
            <v>0</v>
          </cell>
          <cell r="BL277">
            <v>0</v>
          </cell>
          <cell r="BM277">
            <v>0</v>
          </cell>
          <cell r="BN277">
            <v>0</v>
          </cell>
          <cell r="BO277">
            <v>0</v>
          </cell>
          <cell r="BQ277">
            <v>0</v>
          </cell>
          <cell r="BR277">
            <v>0</v>
          </cell>
          <cell r="BS277">
            <v>0</v>
          </cell>
          <cell r="BT277">
            <v>0</v>
          </cell>
          <cell r="CB277">
            <v>0</v>
          </cell>
          <cell r="CC277">
            <v>0</v>
          </cell>
          <cell r="CD277">
            <v>0</v>
          </cell>
          <cell r="CE277">
            <v>0</v>
          </cell>
          <cell r="CF277">
            <v>0</v>
          </cell>
          <cell r="CI277">
            <v>0</v>
          </cell>
          <cell r="CJ277">
            <v>0</v>
          </cell>
          <cell r="CK277">
            <v>0</v>
          </cell>
          <cell r="CV277">
            <v>5.057752486594943E-5</v>
          </cell>
          <cell r="DG277">
            <v>2200294</v>
          </cell>
          <cell r="DR277">
            <v>838007.07999999984</v>
          </cell>
          <cell r="EC277">
            <v>2.6256269815763376</v>
          </cell>
          <cell r="EN277">
            <v>2.4095909012463064E-2</v>
          </cell>
        </row>
        <row r="278">
          <cell r="B278">
            <v>38800</v>
          </cell>
          <cell r="C278" t="str">
            <v>Transylvania County Schools</v>
          </cell>
          <cell r="D278">
            <v>1.375706345486662E-3</v>
          </cell>
          <cell r="E278">
            <v>2380292.7497647963</v>
          </cell>
          <cell r="F278">
            <v>1855968.84501827</v>
          </cell>
          <cell r="G278">
            <v>80894</v>
          </cell>
          <cell r="H278">
            <v>-664186.25683659909</v>
          </cell>
          <cell r="I278">
            <v>-27485.280493196653</v>
          </cell>
          <cell r="J278">
            <v>2008634.0746887499</v>
          </cell>
          <cell r="K278">
            <v>0</v>
          </cell>
          <cell r="L278">
            <v>-105536.96879045259</v>
          </cell>
          <cell r="M278">
            <v>18939.36530111442</v>
          </cell>
          <cell r="N278">
            <v>713.96407918066791</v>
          </cell>
          <cell r="O278">
            <v>-322.20418317643112</v>
          </cell>
          <cell r="P278">
            <v>0</v>
          </cell>
          <cell r="Q278">
            <v>0</v>
          </cell>
          <cell r="R278">
            <v>0</v>
          </cell>
          <cell r="S278">
            <v>5547912.2885486865</v>
          </cell>
          <cell r="T278">
            <v>427723</v>
          </cell>
          <cell r="U278">
            <v>10043170.373443749</v>
          </cell>
          <cell r="V278">
            <v>75757.461204457679</v>
          </cell>
          <cell r="W278">
            <v>0</v>
          </cell>
          <cell r="X278">
            <v>10546650.834648207</v>
          </cell>
          <cell r="Y278">
            <v>23253.649999999907</v>
          </cell>
          <cell r="Z278">
            <v>0</v>
          </cell>
          <cell r="AA278">
            <v>0</v>
          </cell>
          <cell r="AB278">
            <v>137426.40246598326</v>
          </cell>
          <cell r="AC278">
            <v>160680.05246598317</v>
          </cell>
          <cell r="AD278" t="str">
            <v>N/A</v>
          </cell>
          <cell r="AE278">
            <v>2080982</v>
          </cell>
          <cell r="AF278">
            <v>2080982</v>
          </cell>
          <cell r="AG278">
            <v>2080982</v>
          </cell>
          <cell r="AH278">
            <v>2080982</v>
          </cell>
          <cell r="AI278">
            <v>2062043</v>
          </cell>
          <cell r="AJ278">
            <v>0</v>
          </cell>
          <cell r="AK278">
            <v>10385971</v>
          </cell>
          <cell r="AL278">
            <v>45097579</v>
          </cell>
          <cell r="AM278">
            <v>5547912.2885486865</v>
          </cell>
          <cell r="AN278">
            <v>-1183559.3500000001</v>
          </cell>
          <cell r="AO278">
            <v>9981501.4321822245</v>
          </cell>
          <cell r="AP278">
            <v>0</v>
          </cell>
          <cell r="AQ278">
            <v>404469.35000000009</v>
          </cell>
          <cell r="AR278">
            <v>0</v>
          </cell>
          <cell r="AS278">
            <v>0</v>
          </cell>
          <cell r="AT278">
            <v>59847902.720730908</v>
          </cell>
          <cell r="AU278">
            <v>1.3602252629795213E-3</v>
          </cell>
          <cell r="AV278">
            <v>0</v>
          </cell>
          <cell r="AW278">
            <v>0</v>
          </cell>
          <cell r="AY278">
            <v>0</v>
          </cell>
          <cell r="AZ278">
            <v>0</v>
          </cell>
          <cell r="BA278">
            <v>0</v>
          </cell>
          <cell r="BB278">
            <v>0</v>
          </cell>
          <cell r="BC278">
            <v>0</v>
          </cell>
          <cell r="BD278">
            <v>0</v>
          </cell>
          <cell r="BE278">
            <v>0</v>
          </cell>
          <cell r="BF278">
            <v>0</v>
          </cell>
          <cell r="BG278">
            <v>0</v>
          </cell>
          <cell r="BH278">
            <v>0</v>
          </cell>
          <cell r="BJ278">
            <v>0</v>
          </cell>
          <cell r="BL278">
            <v>0</v>
          </cell>
          <cell r="BM278">
            <v>0</v>
          </cell>
          <cell r="BN278">
            <v>0</v>
          </cell>
          <cell r="BO278">
            <v>0</v>
          </cell>
          <cell r="BQ278">
            <v>0</v>
          </cell>
          <cell r="BR278">
            <v>0</v>
          </cell>
          <cell r="BS278">
            <v>0</v>
          </cell>
          <cell r="BT278">
            <v>0</v>
          </cell>
          <cell r="CB278">
            <v>0</v>
          </cell>
          <cell r="CC278">
            <v>0</v>
          </cell>
          <cell r="CD278">
            <v>0</v>
          </cell>
          <cell r="CE278">
            <v>0</v>
          </cell>
          <cell r="CF278">
            <v>0</v>
          </cell>
          <cell r="CI278">
            <v>0</v>
          </cell>
          <cell r="CJ278">
            <v>0</v>
          </cell>
          <cell r="CK278">
            <v>0</v>
          </cell>
          <cell r="CV278">
            <v>1.375706345486662E-3</v>
          </cell>
          <cell r="DG278">
            <v>59847902</v>
          </cell>
          <cell r="DR278">
            <v>20528974.84999999</v>
          </cell>
          <cell r="EC278">
            <v>2.9152893623424174</v>
          </cell>
          <cell r="EN278">
            <v>2.4095909012463064E-2</v>
          </cell>
        </row>
        <row r="279">
          <cell r="B279">
            <v>38801</v>
          </cell>
          <cell r="C279" t="str">
            <v>Brevard Academy Charter School</v>
          </cell>
          <cell r="D279">
            <v>9.3767503745672195E-5</v>
          </cell>
          <cell r="E279">
            <v>162239.64515509378</v>
          </cell>
          <cell r="F279">
            <v>126501.9720218982</v>
          </cell>
          <cell r="G279">
            <v>101701</v>
          </cell>
          <cell r="H279">
            <v>-45270.62590797188</v>
          </cell>
          <cell r="I279">
            <v>-1873.3839165981044</v>
          </cell>
          <cell r="J279">
            <v>136907.56296935916</v>
          </cell>
          <cell r="K279">
            <v>0</v>
          </cell>
          <cell r="L279">
            <v>-7193.3506368068129</v>
          </cell>
          <cell r="M279">
            <v>1290.8983175364137</v>
          </cell>
          <cell r="N279">
            <v>48.663459093928957</v>
          </cell>
          <cell r="O279">
            <v>-21.961287052273885</v>
          </cell>
          <cell r="P279">
            <v>0</v>
          </cell>
          <cell r="Q279">
            <v>0</v>
          </cell>
          <cell r="R279">
            <v>0</v>
          </cell>
          <cell r="S279">
            <v>474330.42017455248</v>
          </cell>
          <cell r="T279">
            <v>520923</v>
          </cell>
          <cell r="U279">
            <v>684537.81484679575</v>
          </cell>
          <cell r="V279">
            <v>5163.593270145655</v>
          </cell>
          <cell r="W279">
            <v>0</v>
          </cell>
          <cell r="X279">
            <v>1210624.4081169413</v>
          </cell>
          <cell r="Y279">
            <v>12420.680000000008</v>
          </cell>
          <cell r="Z279">
            <v>0</v>
          </cell>
          <cell r="AA279">
            <v>0</v>
          </cell>
          <cell r="AB279">
            <v>9366.919582990522</v>
          </cell>
          <cell r="AC279">
            <v>21787.59958299053</v>
          </cell>
          <cell r="AD279" t="str">
            <v>N/A</v>
          </cell>
          <cell r="AE279">
            <v>238026</v>
          </cell>
          <cell r="AF279">
            <v>238026</v>
          </cell>
          <cell r="AG279">
            <v>238026</v>
          </cell>
          <cell r="AH279">
            <v>238026</v>
          </cell>
          <cell r="AI279">
            <v>236735</v>
          </cell>
          <cell r="AJ279">
            <v>0</v>
          </cell>
          <cell r="AK279">
            <v>1188839</v>
          </cell>
          <cell r="AL279">
            <v>2483706</v>
          </cell>
          <cell r="AM279">
            <v>474330.42017455248</v>
          </cell>
          <cell r="AN279">
            <v>-67668.319999999992</v>
          </cell>
          <cell r="AO279">
            <v>680334.48853395099</v>
          </cell>
          <cell r="AP279">
            <v>0</v>
          </cell>
          <cell r="AQ279">
            <v>508502.32</v>
          </cell>
          <cell r="AR279">
            <v>0</v>
          </cell>
          <cell r="AS279">
            <v>0</v>
          </cell>
          <cell r="AT279">
            <v>4079204.9087085035</v>
          </cell>
          <cell r="AU279">
            <v>7.4913116459634409E-5</v>
          </cell>
          <cell r="AV279">
            <v>0</v>
          </cell>
          <cell r="AW279">
            <v>0</v>
          </cell>
          <cell r="AY279">
            <v>0</v>
          </cell>
          <cell r="AZ279">
            <v>0</v>
          </cell>
          <cell r="BA279">
            <v>0</v>
          </cell>
          <cell r="BB279">
            <v>0</v>
          </cell>
          <cell r="BC279">
            <v>0</v>
          </cell>
          <cell r="BD279">
            <v>0</v>
          </cell>
          <cell r="BE279">
            <v>0</v>
          </cell>
          <cell r="BF279">
            <v>0</v>
          </cell>
          <cell r="BG279">
            <v>0</v>
          </cell>
          <cell r="BH279">
            <v>0</v>
          </cell>
          <cell r="BJ279">
            <v>0</v>
          </cell>
          <cell r="BL279">
            <v>0</v>
          </cell>
          <cell r="BM279">
            <v>0</v>
          </cell>
          <cell r="BN279">
            <v>0</v>
          </cell>
          <cell r="BO279">
            <v>0</v>
          </cell>
          <cell r="BQ279">
            <v>0</v>
          </cell>
          <cell r="BR279">
            <v>0</v>
          </cell>
          <cell r="BS279">
            <v>0</v>
          </cell>
          <cell r="BT279">
            <v>0</v>
          </cell>
          <cell r="CB279">
            <v>0</v>
          </cell>
          <cell r="CC279">
            <v>0</v>
          </cell>
          <cell r="CD279">
            <v>0</v>
          </cell>
          <cell r="CE279">
            <v>0</v>
          </cell>
          <cell r="CF279">
            <v>0</v>
          </cell>
          <cell r="CI279">
            <v>0</v>
          </cell>
          <cell r="CJ279">
            <v>0</v>
          </cell>
          <cell r="CK279">
            <v>0</v>
          </cell>
          <cell r="CV279">
            <v>9.3767503745672195E-5</v>
          </cell>
          <cell r="DG279">
            <v>4079205</v>
          </cell>
          <cell r="DR279">
            <v>1091578.8099999996</v>
          </cell>
          <cell r="EC279">
            <v>3.7369770855115827</v>
          </cell>
          <cell r="EN279">
            <v>2.4095909012463064E-2</v>
          </cell>
        </row>
        <row r="280">
          <cell r="B280">
            <v>38900</v>
          </cell>
          <cell r="C280" t="str">
            <v>Tyrrell County Schools</v>
          </cell>
          <cell r="D280">
            <v>3.0670444720009053E-4</v>
          </cell>
          <cell r="E280">
            <v>530670.20762540586</v>
          </cell>
          <cell r="F280">
            <v>413775.73091774178</v>
          </cell>
          <cell r="G280">
            <v>166344</v>
          </cell>
          <cell r="H280">
            <v>-148075.8443902529</v>
          </cell>
          <cell r="I280">
            <v>-6127.6578300750743</v>
          </cell>
          <cell r="J280">
            <v>447811.41376995359</v>
          </cell>
          <cell r="K280">
            <v>0</v>
          </cell>
          <cell r="L280">
            <v>-23528.75508515476</v>
          </cell>
          <cell r="M280">
            <v>4222.4037012375566</v>
          </cell>
          <cell r="N280">
            <v>159.17347400790297</v>
          </cell>
          <cell r="O280">
            <v>-71.833248578733205</v>
          </cell>
          <cell r="P280">
            <v>0</v>
          </cell>
          <cell r="Q280">
            <v>0</v>
          </cell>
          <cell r="R280">
            <v>0</v>
          </cell>
          <cell r="S280">
            <v>1385178.8389342856</v>
          </cell>
          <cell r="T280">
            <v>849882</v>
          </cell>
          <cell r="U280">
            <v>2239057.068849768</v>
          </cell>
          <cell r="V280">
            <v>16889.614804950226</v>
          </cell>
          <cell r="W280">
            <v>0</v>
          </cell>
          <cell r="X280">
            <v>3105828.6836547181</v>
          </cell>
          <cell r="Y280">
            <v>18162.280000000028</v>
          </cell>
          <cell r="Z280">
            <v>0</v>
          </cell>
          <cell r="AA280">
            <v>0</v>
          </cell>
          <cell r="AB280">
            <v>30638.289150375374</v>
          </cell>
          <cell r="AC280">
            <v>48800.569150375406</v>
          </cell>
          <cell r="AD280" t="str">
            <v>N/A</v>
          </cell>
          <cell r="AE280">
            <v>612250</v>
          </cell>
          <cell r="AF280">
            <v>612250</v>
          </cell>
          <cell r="AG280">
            <v>612250</v>
          </cell>
          <cell r="AH280">
            <v>612250</v>
          </cell>
          <cell r="AI280">
            <v>608028</v>
          </cell>
          <cell r="AJ280">
            <v>0</v>
          </cell>
          <cell r="AK280">
            <v>3057028</v>
          </cell>
          <cell r="AL280">
            <v>9148771</v>
          </cell>
          <cell r="AM280">
            <v>1385178.8389342856</v>
          </cell>
          <cell r="AN280">
            <v>-248292.71999999997</v>
          </cell>
          <cell r="AO280">
            <v>2225308.3945043432</v>
          </cell>
          <cell r="AP280">
            <v>0</v>
          </cell>
          <cell r="AQ280">
            <v>831719.72</v>
          </cell>
          <cell r="AR280">
            <v>0</v>
          </cell>
          <cell r="AS280">
            <v>0</v>
          </cell>
          <cell r="AT280">
            <v>13342685.233438628</v>
          </cell>
          <cell r="AU280">
            <v>2.7594363778227297E-4</v>
          </cell>
          <cell r="AV280">
            <v>0</v>
          </cell>
          <cell r="AW280">
            <v>0</v>
          </cell>
          <cell r="AY280">
            <v>0</v>
          </cell>
          <cell r="AZ280">
            <v>0</v>
          </cell>
          <cell r="BA280">
            <v>0</v>
          </cell>
          <cell r="BB280">
            <v>0</v>
          </cell>
          <cell r="BC280">
            <v>0</v>
          </cell>
          <cell r="BD280">
            <v>0</v>
          </cell>
          <cell r="BE280">
            <v>0</v>
          </cell>
          <cell r="BF280">
            <v>0</v>
          </cell>
          <cell r="BG280">
            <v>0</v>
          </cell>
          <cell r="BH280">
            <v>0</v>
          </cell>
          <cell r="BJ280">
            <v>0</v>
          </cell>
          <cell r="BL280">
            <v>0</v>
          </cell>
          <cell r="BM280">
            <v>0</v>
          </cell>
          <cell r="BN280">
            <v>0</v>
          </cell>
          <cell r="BO280">
            <v>0</v>
          </cell>
          <cell r="BQ280">
            <v>0</v>
          </cell>
          <cell r="BR280">
            <v>0</v>
          </cell>
          <cell r="BS280">
            <v>0</v>
          </cell>
          <cell r="BT280">
            <v>0</v>
          </cell>
          <cell r="CB280">
            <v>0</v>
          </cell>
          <cell r="CC280">
            <v>0</v>
          </cell>
          <cell r="CD280">
            <v>0</v>
          </cell>
          <cell r="CE280">
            <v>0</v>
          </cell>
          <cell r="CF280">
            <v>0</v>
          </cell>
          <cell r="CI280">
            <v>0</v>
          </cell>
          <cell r="CJ280">
            <v>0</v>
          </cell>
          <cell r="CK280">
            <v>0</v>
          </cell>
          <cell r="CV280">
            <v>3.0670444720009053E-4</v>
          </cell>
          <cell r="DG280">
            <v>13342686</v>
          </cell>
          <cell r="DR280">
            <v>4694135.16</v>
          </cell>
          <cell r="EC280">
            <v>2.8424162375418263</v>
          </cell>
          <cell r="EN280">
            <v>2.4095909012463064E-2</v>
          </cell>
        </row>
        <row r="281">
          <cell r="B281">
            <v>39000</v>
          </cell>
          <cell r="C281" t="str">
            <v>Union County Schools</v>
          </cell>
          <cell r="D281">
            <v>1.3912259251114766E-2</v>
          </cell>
          <cell r="E281">
            <v>24071452.412005868</v>
          </cell>
          <cell r="F281">
            <v>18769063.484076627</v>
          </cell>
          <cell r="G281">
            <v>309528</v>
          </cell>
          <cell r="H281">
            <v>-6716790.5610477189</v>
          </cell>
          <cell r="I281">
            <v>-277953.46664312284</v>
          </cell>
          <cell r="J281">
            <v>20312938.2076139</v>
          </cell>
          <cell r="K281">
            <v>0</v>
          </cell>
          <cell r="L281">
            <v>-1067275.494662476</v>
          </cell>
          <cell r="M281">
            <v>191530.23534790819</v>
          </cell>
          <cell r="N281">
            <v>7220.1843061435411</v>
          </cell>
          <cell r="O281">
            <v>-3258.3902392035893</v>
          </cell>
          <cell r="P281">
            <v>0</v>
          </cell>
          <cell r="Q281">
            <v>0</v>
          </cell>
          <cell r="R281">
            <v>0</v>
          </cell>
          <cell r="S281">
            <v>55596454.610757925</v>
          </cell>
          <cell r="T281">
            <v>2212122</v>
          </cell>
          <cell r="U281">
            <v>101564691.0380695</v>
          </cell>
          <cell r="V281">
            <v>766120.94139163278</v>
          </cell>
          <cell r="W281">
            <v>0</v>
          </cell>
          <cell r="X281">
            <v>104542933.97946113</v>
          </cell>
          <cell r="Y281">
            <v>664486.50000000186</v>
          </cell>
          <cell r="Z281">
            <v>0</v>
          </cell>
          <cell r="AA281">
            <v>0</v>
          </cell>
          <cell r="AB281">
            <v>1389767.3332156141</v>
          </cell>
          <cell r="AC281">
            <v>2054253.8332156159</v>
          </cell>
          <cell r="AD281" t="str">
            <v>N/A</v>
          </cell>
          <cell r="AE281">
            <v>20536042</v>
          </cell>
          <cell r="AF281">
            <v>20536043</v>
          </cell>
          <cell r="AG281">
            <v>20536043</v>
          </cell>
          <cell r="AH281">
            <v>20536043</v>
          </cell>
          <cell r="AI281">
            <v>20344513</v>
          </cell>
          <cell r="AJ281">
            <v>0</v>
          </cell>
          <cell r="AK281">
            <v>102488684</v>
          </cell>
          <cell r="AL281">
            <v>458599356</v>
          </cell>
          <cell r="AM281">
            <v>55596454.610757925</v>
          </cell>
          <cell r="AN281">
            <v>-11453925.499999998</v>
          </cell>
          <cell r="AO281">
            <v>100941044.64624552</v>
          </cell>
          <cell r="AP281">
            <v>0</v>
          </cell>
          <cell r="AQ281">
            <v>1547635.4999999981</v>
          </cell>
          <cell r="AR281">
            <v>0</v>
          </cell>
          <cell r="AS281">
            <v>0</v>
          </cell>
          <cell r="AT281">
            <v>605230565.25700343</v>
          </cell>
          <cell r="AU281">
            <v>1.3832193252420312E-2</v>
          </cell>
          <cell r="AV281">
            <v>0</v>
          </cell>
          <cell r="AW281">
            <v>0</v>
          </cell>
          <cell r="AY281">
            <v>0</v>
          </cell>
          <cell r="AZ281">
            <v>0</v>
          </cell>
          <cell r="BA281">
            <v>0</v>
          </cell>
          <cell r="BB281">
            <v>0</v>
          </cell>
          <cell r="BC281">
            <v>0</v>
          </cell>
          <cell r="BD281">
            <v>0</v>
          </cell>
          <cell r="BE281">
            <v>0</v>
          </cell>
          <cell r="BF281">
            <v>0</v>
          </cell>
          <cell r="BG281">
            <v>0</v>
          </cell>
          <cell r="BH281">
            <v>0</v>
          </cell>
          <cell r="BJ281">
            <v>0</v>
          </cell>
          <cell r="BL281">
            <v>0</v>
          </cell>
          <cell r="BM281">
            <v>0</v>
          </cell>
          <cell r="BN281">
            <v>0</v>
          </cell>
          <cell r="BO281">
            <v>0</v>
          </cell>
          <cell r="BQ281">
            <v>0</v>
          </cell>
          <cell r="BR281">
            <v>0</v>
          </cell>
          <cell r="BS281">
            <v>0</v>
          </cell>
          <cell r="BT281">
            <v>0</v>
          </cell>
          <cell r="CB281">
            <v>0</v>
          </cell>
          <cell r="CC281">
            <v>0</v>
          </cell>
          <cell r="CD281">
            <v>0</v>
          </cell>
          <cell r="CE281">
            <v>0</v>
          </cell>
          <cell r="CF281">
            <v>0</v>
          </cell>
          <cell r="CI281">
            <v>0</v>
          </cell>
          <cell r="CJ281">
            <v>0</v>
          </cell>
          <cell r="CK281">
            <v>0</v>
          </cell>
          <cell r="CV281">
            <v>1.3912259251114766E-2</v>
          </cell>
          <cell r="DG281">
            <v>605230565</v>
          </cell>
          <cell r="DR281">
            <v>197758811.1799998</v>
          </cell>
          <cell r="EC281">
            <v>3.0604480345966478</v>
          </cell>
          <cell r="EN281">
            <v>2.4095909012463064E-2</v>
          </cell>
        </row>
        <row r="282">
          <cell r="B282">
            <v>39100</v>
          </cell>
          <cell r="C282" t="str">
            <v>Vance County Schools</v>
          </cell>
          <cell r="D282">
            <v>2.1343134136276353E-3</v>
          </cell>
          <cell r="E282">
            <v>3692859.8613001513</v>
          </cell>
          <cell r="F282">
            <v>2879407.5234102267</v>
          </cell>
          <cell r="G282">
            <v>-37320</v>
          </cell>
          <cell r="H282">
            <v>-1030439.1207936222</v>
          </cell>
          <cell r="I282">
            <v>-42641.51504890791</v>
          </cell>
          <cell r="J282">
            <v>3116257.0869447929</v>
          </cell>
          <cell r="K282">
            <v>0</v>
          </cell>
          <cell r="L282">
            <v>-163733.32060439198</v>
          </cell>
          <cell r="M282">
            <v>29383.117654707523</v>
          </cell>
          <cell r="N282">
            <v>1107.6659754044701</v>
          </cell>
          <cell r="O282">
            <v>-499.87754460572847</v>
          </cell>
          <cell r="P282">
            <v>0</v>
          </cell>
          <cell r="Q282">
            <v>0</v>
          </cell>
          <cell r="R282">
            <v>0</v>
          </cell>
          <cell r="S282">
            <v>8444381.421293756</v>
          </cell>
          <cell r="T282">
            <v>121488.72999999975</v>
          </cell>
          <cell r="U282">
            <v>15581285.434723964</v>
          </cell>
          <cell r="V282">
            <v>117532.47061883009</v>
          </cell>
          <cell r="W282">
            <v>0</v>
          </cell>
          <cell r="X282">
            <v>15820306.635342795</v>
          </cell>
          <cell r="Y282">
            <v>308092</v>
          </cell>
          <cell r="Z282">
            <v>0</v>
          </cell>
          <cell r="AA282">
            <v>0</v>
          </cell>
          <cell r="AB282">
            <v>213207.57524453953</v>
          </cell>
          <cell r="AC282">
            <v>521299.57524453953</v>
          </cell>
          <cell r="AD282" t="str">
            <v>N/A</v>
          </cell>
          <cell r="AE282">
            <v>3065679</v>
          </cell>
          <cell r="AF282">
            <v>3065678</v>
          </cell>
          <cell r="AG282">
            <v>3065678</v>
          </cell>
          <cell r="AH282">
            <v>3065678</v>
          </cell>
          <cell r="AI282">
            <v>3036295</v>
          </cell>
          <cell r="AJ282">
            <v>0</v>
          </cell>
          <cell r="AK282">
            <v>15299008</v>
          </cell>
          <cell r="AL282">
            <v>71131789</v>
          </cell>
          <cell r="AM282">
            <v>8444381.421293756</v>
          </cell>
          <cell r="AN282">
            <v>-2025289.7299999997</v>
          </cell>
          <cell r="AO282">
            <v>15485610.330098255</v>
          </cell>
          <cell r="AP282">
            <v>0</v>
          </cell>
          <cell r="AQ282">
            <v>-186603.27000000025</v>
          </cell>
          <cell r="AR282">
            <v>0</v>
          </cell>
          <cell r="AS282">
            <v>0</v>
          </cell>
          <cell r="AT282">
            <v>92849887.751392007</v>
          </cell>
          <cell r="AU282">
            <v>2.1454645216955467E-3</v>
          </cell>
          <cell r="AV282">
            <v>0</v>
          </cell>
          <cell r="AW282">
            <v>0</v>
          </cell>
          <cell r="AY282">
            <v>0</v>
          </cell>
          <cell r="AZ282">
            <v>0</v>
          </cell>
          <cell r="BA282">
            <v>0</v>
          </cell>
          <cell r="BB282">
            <v>0</v>
          </cell>
          <cell r="BC282">
            <v>0</v>
          </cell>
          <cell r="BD282">
            <v>0</v>
          </cell>
          <cell r="BE282">
            <v>0</v>
          </cell>
          <cell r="BF282">
            <v>0</v>
          </cell>
          <cell r="BG282">
            <v>0</v>
          </cell>
          <cell r="BH282">
            <v>0</v>
          </cell>
          <cell r="BJ282">
            <v>0</v>
          </cell>
          <cell r="BL282">
            <v>0</v>
          </cell>
          <cell r="BM282">
            <v>0</v>
          </cell>
          <cell r="BN282">
            <v>0</v>
          </cell>
          <cell r="BO282">
            <v>0</v>
          </cell>
          <cell r="BQ282">
            <v>0</v>
          </cell>
          <cell r="BR282">
            <v>0</v>
          </cell>
          <cell r="BS282">
            <v>0</v>
          </cell>
          <cell r="BT282">
            <v>0</v>
          </cell>
          <cell r="CB282">
            <v>0</v>
          </cell>
          <cell r="CC282">
            <v>0</v>
          </cell>
          <cell r="CD282">
            <v>0</v>
          </cell>
          <cell r="CE282">
            <v>0</v>
          </cell>
          <cell r="CF282">
            <v>0</v>
          </cell>
          <cell r="CI282">
            <v>0</v>
          </cell>
          <cell r="CJ282">
            <v>0</v>
          </cell>
          <cell r="CK282">
            <v>0</v>
          </cell>
          <cell r="CV282">
            <v>2.1343134136276353E-3</v>
          </cell>
          <cell r="DG282">
            <v>92849888</v>
          </cell>
          <cell r="DR282">
            <v>34567866.200000018</v>
          </cell>
          <cell r="EC282">
            <v>2.6860173394214293</v>
          </cell>
          <cell r="EN282">
            <v>2.4095909012463064E-2</v>
          </cell>
        </row>
        <row r="283">
          <cell r="B283">
            <v>39101</v>
          </cell>
          <cell r="C283" t="str">
            <v>Vance Charter School</v>
          </cell>
          <cell r="D283">
            <v>1.5215746481731001E-4</v>
          </cell>
          <cell r="E283">
            <v>263267.89253786032</v>
          </cell>
          <cell r="F283">
            <v>205276.0134198486</v>
          </cell>
          <cell r="G283">
            <v>36828</v>
          </cell>
          <cell r="H283">
            <v>-73461.096794610581</v>
          </cell>
          <cell r="I283">
            <v>-3039.9587916111809</v>
          </cell>
          <cell r="J283">
            <v>222161.26977460878</v>
          </cell>
          <cell r="K283">
            <v>0</v>
          </cell>
          <cell r="L283">
            <v>-11672.721920882152</v>
          </cell>
          <cell r="M283">
            <v>2094.7535925241823</v>
          </cell>
          <cell r="N283">
            <v>78.966681090887548</v>
          </cell>
          <cell r="O283">
            <v>-35.636799834862174</v>
          </cell>
          <cell r="P283">
            <v>0</v>
          </cell>
          <cell r="Q283">
            <v>0</v>
          </cell>
          <cell r="R283">
            <v>0</v>
          </cell>
          <cell r="S283">
            <v>641497.48169899406</v>
          </cell>
          <cell r="T283">
            <v>186264</v>
          </cell>
          <cell r="U283">
            <v>1110806.3488730439</v>
          </cell>
          <cell r="V283">
            <v>8379.0143700967292</v>
          </cell>
          <cell r="W283">
            <v>0</v>
          </cell>
          <cell r="X283">
            <v>1305449.3632431405</v>
          </cell>
          <cell r="Y283">
            <v>2125.3099999999977</v>
          </cell>
          <cell r="Z283">
            <v>0</v>
          </cell>
          <cell r="AA283">
            <v>0</v>
          </cell>
          <cell r="AB283">
            <v>15199.793958055903</v>
          </cell>
          <cell r="AC283">
            <v>17325.103958055901</v>
          </cell>
          <cell r="AD283" t="str">
            <v>N/A</v>
          </cell>
          <cell r="AE283">
            <v>258044</v>
          </cell>
          <cell r="AF283">
            <v>258044</v>
          </cell>
          <cell r="AG283">
            <v>258044</v>
          </cell>
          <cell r="AH283">
            <v>258044</v>
          </cell>
          <cell r="AI283">
            <v>255949</v>
          </cell>
          <cell r="AJ283">
            <v>0</v>
          </cell>
          <cell r="AK283">
            <v>1288125</v>
          </cell>
          <cell r="AL283">
            <v>4821187</v>
          </cell>
          <cell r="AM283">
            <v>641497.48169899406</v>
          </cell>
          <cell r="AN283">
            <v>-131441.69</v>
          </cell>
          <cell r="AO283">
            <v>1103985.569285085</v>
          </cell>
          <cell r="AP283">
            <v>0</v>
          </cell>
          <cell r="AQ283">
            <v>184138.69</v>
          </cell>
          <cell r="AR283">
            <v>0</v>
          </cell>
          <cell r="AS283">
            <v>0</v>
          </cell>
          <cell r="AT283">
            <v>6619367.0509840781</v>
          </cell>
          <cell r="AU283">
            <v>1.4541579333947972E-4</v>
          </cell>
          <cell r="AV283">
            <v>0</v>
          </cell>
          <cell r="AW283">
            <v>0</v>
          </cell>
          <cell r="AY283">
            <v>0</v>
          </cell>
          <cell r="AZ283">
            <v>0</v>
          </cell>
          <cell r="BA283">
            <v>0</v>
          </cell>
          <cell r="BB283">
            <v>0</v>
          </cell>
          <cell r="BC283">
            <v>0</v>
          </cell>
          <cell r="BD283">
            <v>0</v>
          </cell>
          <cell r="BE283">
            <v>0</v>
          </cell>
          <cell r="BF283">
            <v>0</v>
          </cell>
          <cell r="BG283">
            <v>0</v>
          </cell>
          <cell r="BH283">
            <v>0</v>
          </cell>
          <cell r="BJ283">
            <v>0</v>
          </cell>
          <cell r="BL283">
            <v>0</v>
          </cell>
          <cell r="BM283">
            <v>0</v>
          </cell>
          <cell r="BN283">
            <v>0</v>
          </cell>
          <cell r="BO283">
            <v>0</v>
          </cell>
          <cell r="BQ283">
            <v>0</v>
          </cell>
          <cell r="BR283">
            <v>0</v>
          </cell>
          <cell r="BS283">
            <v>0</v>
          </cell>
          <cell r="BT283">
            <v>0</v>
          </cell>
          <cell r="CB283">
            <v>0</v>
          </cell>
          <cell r="CC283">
            <v>0</v>
          </cell>
          <cell r="CD283">
            <v>0</v>
          </cell>
          <cell r="CE283">
            <v>0</v>
          </cell>
          <cell r="CF283">
            <v>0</v>
          </cell>
          <cell r="CI283">
            <v>0</v>
          </cell>
          <cell r="CJ283">
            <v>0</v>
          </cell>
          <cell r="CK283">
            <v>0</v>
          </cell>
          <cell r="CV283">
            <v>1.5215746481731001E-4</v>
          </cell>
          <cell r="DG283">
            <v>6619367</v>
          </cell>
          <cell r="DR283">
            <v>2334424.14</v>
          </cell>
          <cell r="EC283">
            <v>2.8355459860863159</v>
          </cell>
          <cell r="EN283">
            <v>2.4095909012463064E-2</v>
          </cell>
        </row>
        <row r="284">
          <cell r="B284">
            <v>39105</v>
          </cell>
          <cell r="C284" t="str">
            <v>Vance-Granville Community College</v>
          </cell>
          <cell r="D284">
            <v>8.8130321561062132E-4</v>
          </cell>
          <cell r="E284">
            <v>1524860.0555958557</v>
          </cell>
          <cell r="F284">
            <v>1188968.3554589599</v>
          </cell>
          <cell r="G284">
            <v>-15710</v>
          </cell>
          <cell r="H284">
            <v>-425490.13881840237</v>
          </cell>
          <cell r="I284">
            <v>-17607.584758246609</v>
          </cell>
          <cell r="J284">
            <v>1286768.5569786616</v>
          </cell>
          <cell r="K284">
            <v>0</v>
          </cell>
          <cell r="L284">
            <v>-67608.95613076564</v>
          </cell>
          <cell r="M284">
            <v>12132.911646628871</v>
          </cell>
          <cell r="N284">
            <v>457.37874283760027</v>
          </cell>
          <cell r="O284">
            <v>-206.41002612816362</v>
          </cell>
          <cell r="P284">
            <v>0</v>
          </cell>
          <cell r="Q284">
            <v>0</v>
          </cell>
          <cell r="R284">
            <v>0</v>
          </cell>
          <cell r="S284">
            <v>3486564.1686894009</v>
          </cell>
          <cell r="T284">
            <v>24041.95000000007</v>
          </cell>
          <cell r="U284">
            <v>6433842.7848933078</v>
          </cell>
          <cell r="V284">
            <v>48531.646586515482</v>
          </cell>
          <cell r="W284">
            <v>0</v>
          </cell>
          <cell r="X284">
            <v>6506416.381479824</v>
          </cell>
          <cell r="Y284">
            <v>102591</v>
          </cell>
          <cell r="Z284">
            <v>0</v>
          </cell>
          <cell r="AA284">
            <v>0</v>
          </cell>
          <cell r="AB284">
            <v>88037.923791233043</v>
          </cell>
          <cell r="AC284">
            <v>190628.92379123304</v>
          </cell>
          <cell r="AD284" t="str">
            <v>N/A</v>
          </cell>
          <cell r="AE284">
            <v>1265584</v>
          </cell>
          <cell r="AF284">
            <v>1265584</v>
          </cell>
          <cell r="AG284">
            <v>1265584</v>
          </cell>
          <cell r="AH284">
            <v>1265584</v>
          </cell>
          <cell r="AI284">
            <v>1253451</v>
          </cell>
          <cell r="AJ284">
            <v>0</v>
          </cell>
          <cell r="AK284">
            <v>6315787</v>
          </cell>
          <cell r="AL284">
            <v>29342270</v>
          </cell>
          <cell r="AM284">
            <v>3486564.1686894009</v>
          </cell>
          <cell r="AN284">
            <v>-804936.95000000007</v>
          </cell>
          <cell r="AO284">
            <v>6394336.5076885903</v>
          </cell>
          <cell r="AP284">
            <v>0</v>
          </cell>
          <cell r="AQ284">
            <v>-78549.04999999993</v>
          </cell>
          <cell r="AR284">
            <v>0</v>
          </cell>
          <cell r="AS284">
            <v>0</v>
          </cell>
          <cell r="AT284">
            <v>38339684.676377997</v>
          </cell>
          <cell r="AU284">
            <v>8.8501638459836463E-4</v>
          </cell>
          <cell r="AV284">
            <v>0</v>
          </cell>
          <cell r="AW284">
            <v>0</v>
          </cell>
          <cell r="AY284">
            <v>0</v>
          </cell>
          <cell r="AZ284">
            <v>0</v>
          </cell>
          <cell r="BA284">
            <v>0</v>
          </cell>
          <cell r="BB284">
            <v>0</v>
          </cell>
          <cell r="BC284">
            <v>0</v>
          </cell>
          <cell r="BD284">
            <v>0</v>
          </cell>
          <cell r="BE284">
            <v>0</v>
          </cell>
          <cell r="BF284">
            <v>0</v>
          </cell>
          <cell r="BG284">
            <v>0</v>
          </cell>
          <cell r="BH284">
            <v>0</v>
          </cell>
          <cell r="BJ284">
            <v>0</v>
          </cell>
          <cell r="BL284">
            <v>0</v>
          </cell>
          <cell r="BM284">
            <v>0</v>
          </cell>
          <cell r="BN284">
            <v>0</v>
          </cell>
          <cell r="BO284">
            <v>0</v>
          </cell>
          <cell r="BQ284">
            <v>0</v>
          </cell>
          <cell r="BR284">
            <v>0</v>
          </cell>
          <cell r="BS284">
            <v>0</v>
          </cell>
          <cell r="BT284">
            <v>0</v>
          </cell>
          <cell r="CB284">
            <v>0</v>
          </cell>
          <cell r="CC284">
            <v>0</v>
          </cell>
          <cell r="CD284">
            <v>0</v>
          </cell>
          <cell r="CE284">
            <v>0</v>
          </cell>
          <cell r="CF284">
            <v>0</v>
          </cell>
          <cell r="CI284">
            <v>0</v>
          </cell>
          <cell r="CJ284">
            <v>0</v>
          </cell>
          <cell r="CK284">
            <v>0</v>
          </cell>
          <cell r="CV284">
            <v>8.8130321561062132E-4</v>
          </cell>
          <cell r="DG284">
            <v>38339685</v>
          </cell>
          <cell r="DR284">
            <v>13797491.369999997</v>
          </cell>
          <cell r="EC284">
            <v>2.7787431767025637</v>
          </cell>
          <cell r="EN284">
            <v>2.4095909012463064E-2</v>
          </cell>
        </row>
        <row r="285">
          <cell r="B285">
            <v>39200</v>
          </cell>
          <cell r="C285" t="str">
            <v>Wake County Schools</v>
          </cell>
          <cell r="D285">
            <v>5.6205005681760727E-2</v>
          </cell>
          <cell r="E285">
            <v>97247765.094415873</v>
          </cell>
          <cell r="F285">
            <v>75826312.658695325</v>
          </cell>
          <cell r="G285">
            <v>12440559</v>
          </cell>
          <cell r="H285">
            <v>-27135581.995184142</v>
          </cell>
          <cell r="I285">
            <v>-1122921.5823224408</v>
          </cell>
          <cell r="J285">
            <v>82063508.648367971</v>
          </cell>
          <cell r="K285">
            <v>0</v>
          </cell>
          <cell r="L285">
            <v>-4311752.9769078922</v>
          </cell>
          <cell r="M285">
            <v>773774.96865547355</v>
          </cell>
          <cell r="N285">
            <v>29169.273848720182</v>
          </cell>
          <cell r="O285">
            <v>-13163.774380725179</v>
          </cell>
          <cell r="P285">
            <v>0</v>
          </cell>
          <cell r="Q285">
            <v>0</v>
          </cell>
          <cell r="R285">
            <v>0</v>
          </cell>
          <cell r="S285">
            <v>235797669.31518814</v>
          </cell>
          <cell r="T285">
            <v>64262666</v>
          </cell>
          <cell r="U285">
            <v>410317543.24183983</v>
          </cell>
          <cell r="V285">
            <v>3095099.8746218942</v>
          </cell>
          <cell r="W285">
            <v>0</v>
          </cell>
          <cell r="X285">
            <v>477675309.11646169</v>
          </cell>
          <cell r="Y285">
            <v>2059870.0199999958</v>
          </cell>
          <cell r="Z285">
            <v>0</v>
          </cell>
          <cell r="AA285">
            <v>0</v>
          </cell>
          <cell r="AB285">
            <v>5614607.9116122043</v>
          </cell>
          <cell r="AC285">
            <v>7674477.9316122001</v>
          </cell>
          <cell r="AD285" t="str">
            <v>N/A</v>
          </cell>
          <cell r="AE285">
            <v>94154921</v>
          </cell>
          <cell r="AF285">
            <v>94154921</v>
          </cell>
          <cell r="AG285">
            <v>94154921</v>
          </cell>
          <cell r="AH285">
            <v>94154921</v>
          </cell>
          <cell r="AI285">
            <v>93381146</v>
          </cell>
          <cell r="AJ285">
            <v>0</v>
          </cell>
          <cell r="AK285">
            <v>470000830</v>
          </cell>
          <cell r="AL285">
            <v>1786333274</v>
          </cell>
          <cell r="AM285">
            <v>235797669.31518814</v>
          </cell>
          <cell r="AN285">
            <v>-47022986.980000004</v>
          </cell>
          <cell r="AO285">
            <v>407798035.20484954</v>
          </cell>
          <cell r="AP285">
            <v>0</v>
          </cell>
          <cell r="AQ285">
            <v>62202795.980000004</v>
          </cell>
          <cell r="AR285">
            <v>0</v>
          </cell>
          <cell r="AS285">
            <v>0</v>
          </cell>
          <cell r="AT285">
            <v>2445108787.5200377</v>
          </cell>
          <cell r="AU285">
            <v>5.3879070587080385E-2</v>
          </cell>
          <cell r="AV285">
            <v>0</v>
          </cell>
          <cell r="AW285">
            <v>0</v>
          </cell>
          <cell r="AY285">
            <v>0</v>
          </cell>
          <cell r="AZ285">
            <v>0</v>
          </cell>
          <cell r="BA285">
            <v>0</v>
          </cell>
          <cell r="BB285">
            <v>0</v>
          </cell>
          <cell r="BC285">
            <v>0</v>
          </cell>
          <cell r="BD285">
            <v>0</v>
          </cell>
          <cell r="BE285">
            <v>0</v>
          </cell>
          <cell r="BF285">
            <v>0</v>
          </cell>
          <cell r="BG285">
            <v>0</v>
          </cell>
          <cell r="BH285">
            <v>0</v>
          </cell>
          <cell r="BJ285">
            <v>0</v>
          </cell>
          <cell r="BL285">
            <v>0</v>
          </cell>
          <cell r="BM285">
            <v>0</v>
          </cell>
          <cell r="BN285">
            <v>0</v>
          </cell>
          <cell r="BO285">
            <v>0</v>
          </cell>
          <cell r="BQ285">
            <v>0</v>
          </cell>
          <cell r="BR285">
            <v>0</v>
          </cell>
          <cell r="BS285">
            <v>0</v>
          </cell>
          <cell r="BT285">
            <v>0</v>
          </cell>
          <cell r="CB285">
            <v>0</v>
          </cell>
          <cell r="CC285">
            <v>0</v>
          </cell>
          <cell r="CD285">
            <v>0</v>
          </cell>
          <cell r="CE285">
            <v>0</v>
          </cell>
          <cell r="CF285">
            <v>0</v>
          </cell>
          <cell r="CI285">
            <v>0</v>
          </cell>
          <cell r="CJ285">
            <v>0</v>
          </cell>
          <cell r="CK285">
            <v>0</v>
          </cell>
          <cell r="CV285">
            <v>5.6205005681760727E-2</v>
          </cell>
          <cell r="DG285">
            <v>2445108788</v>
          </cell>
          <cell r="DR285">
            <v>801554623.66998684</v>
          </cell>
          <cell r="EC285">
            <v>3.0504580920572311</v>
          </cell>
          <cell r="EN285">
            <v>2.4095909012463064E-2</v>
          </cell>
        </row>
        <row r="286">
          <cell r="B286">
            <v>39201</v>
          </cell>
          <cell r="C286" t="str">
            <v>Endeavor Charter School</v>
          </cell>
          <cell r="D286">
            <v>1.7905342645631924E-4</v>
          </cell>
          <cell r="E286">
            <v>309804.17747782567</v>
          </cell>
          <cell r="F286">
            <v>241561.42201927534</v>
          </cell>
          <cell r="G286">
            <v>58806</v>
          </cell>
          <cell r="H286">
            <v>-86446.373880553554</v>
          </cell>
          <cell r="I286">
            <v>-3577.3140580222807</v>
          </cell>
          <cell r="J286">
            <v>261431.38377595413</v>
          </cell>
          <cell r="K286">
            <v>0</v>
          </cell>
          <cell r="L286">
            <v>-13736.038902298844</v>
          </cell>
          <cell r="M286">
            <v>2465.0306100556791</v>
          </cell>
          <cell r="N286">
            <v>92.925147262300555</v>
          </cell>
          <cell r="O286">
            <v>-41.936103010334527</v>
          </cell>
          <cell r="P286">
            <v>0</v>
          </cell>
          <cell r="Q286">
            <v>0</v>
          </cell>
          <cell r="R286">
            <v>0</v>
          </cell>
          <cell r="S286">
            <v>770359.27608648804</v>
          </cell>
          <cell r="T286">
            <v>326181</v>
          </cell>
          <cell r="U286">
            <v>1307156.9188797707</v>
          </cell>
          <cell r="V286">
            <v>9860.1224402227162</v>
          </cell>
          <cell r="W286">
            <v>0</v>
          </cell>
          <cell r="X286">
            <v>1643198.0413199933</v>
          </cell>
          <cell r="Y286">
            <v>32152.429999999993</v>
          </cell>
          <cell r="Z286">
            <v>0</v>
          </cell>
          <cell r="AA286">
            <v>0</v>
          </cell>
          <cell r="AB286">
            <v>17886.570290111402</v>
          </cell>
          <cell r="AC286">
            <v>50039.000290111391</v>
          </cell>
          <cell r="AD286" t="str">
            <v>N/A</v>
          </cell>
          <cell r="AE286">
            <v>319125</v>
          </cell>
          <cell r="AF286">
            <v>319124</v>
          </cell>
          <cell r="AG286">
            <v>319124</v>
          </cell>
          <cell r="AH286">
            <v>319124</v>
          </cell>
          <cell r="AI286">
            <v>316659</v>
          </cell>
          <cell r="AJ286">
            <v>0</v>
          </cell>
          <cell r="AK286">
            <v>1593156</v>
          </cell>
          <cell r="AL286">
            <v>5545009</v>
          </cell>
          <cell r="AM286">
            <v>770359.27608648804</v>
          </cell>
          <cell r="AN286">
            <v>-119094.57</v>
          </cell>
          <cell r="AO286">
            <v>1299130.4710298821</v>
          </cell>
          <cell r="AP286">
            <v>0</v>
          </cell>
          <cell r="AQ286">
            <v>294028.57</v>
          </cell>
          <cell r="AR286">
            <v>0</v>
          </cell>
          <cell r="AS286">
            <v>0</v>
          </cell>
          <cell r="AT286">
            <v>7789432.7471163701</v>
          </cell>
          <cell r="AU286">
            <v>1.6724759613249247E-4</v>
          </cell>
          <cell r="AV286">
            <v>0</v>
          </cell>
          <cell r="AW286">
            <v>0</v>
          </cell>
          <cell r="AY286">
            <v>0</v>
          </cell>
          <cell r="AZ286">
            <v>0</v>
          </cell>
          <cell r="BA286">
            <v>0</v>
          </cell>
          <cell r="BB286">
            <v>0</v>
          </cell>
          <cell r="BC286">
            <v>0</v>
          </cell>
          <cell r="BD286">
            <v>0</v>
          </cell>
          <cell r="BE286">
            <v>0</v>
          </cell>
          <cell r="BF286">
            <v>0</v>
          </cell>
          <cell r="BG286">
            <v>0</v>
          </cell>
          <cell r="BH286">
            <v>0</v>
          </cell>
          <cell r="BJ286">
            <v>0</v>
          </cell>
          <cell r="BL286">
            <v>0</v>
          </cell>
          <cell r="BM286">
            <v>0</v>
          </cell>
          <cell r="BN286">
            <v>0</v>
          </cell>
          <cell r="BO286">
            <v>0</v>
          </cell>
          <cell r="BQ286">
            <v>0</v>
          </cell>
          <cell r="BR286">
            <v>0</v>
          </cell>
          <cell r="BS286">
            <v>0</v>
          </cell>
          <cell r="BT286">
            <v>0</v>
          </cell>
          <cell r="CB286">
            <v>0</v>
          </cell>
          <cell r="CC286">
            <v>0</v>
          </cell>
          <cell r="CD286">
            <v>0</v>
          </cell>
          <cell r="CE286">
            <v>0</v>
          </cell>
          <cell r="CF286">
            <v>0</v>
          </cell>
          <cell r="CI286">
            <v>0</v>
          </cell>
          <cell r="CJ286">
            <v>0</v>
          </cell>
          <cell r="CK286">
            <v>0</v>
          </cell>
          <cell r="CV286">
            <v>1.7905342645631924E-4</v>
          </cell>
          <cell r="DG286">
            <v>7789433</v>
          </cell>
          <cell r="DR286">
            <v>2039344.5000000002</v>
          </cell>
          <cell r="EC286">
            <v>3.8195768297117034</v>
          </cell>
          <cell r="EN286">
            <v>2.4095909012463064E-2</v>
          </cell>
        </row>
        <row r="287">
          <cell r="B287">
            <v>39204</v>
          </cell>
          <cell r="C287" t="str">
            <v>Southern Wake Academy</v>
          </cell>
          <cell r="D287">
            <v>1.1647535282977027E-4</v>
          </cell>
          <cell r="E287">
            <v>201529.51883704652</v>
          </cell>
          <cell r="F287">
            <v>157137.18757914976</v>
          </cell>
          <cell r="G287">
            <v>72091</v>
          </cell>
          <cell r="H287">
            <v>-56233.896764036799</v>
          </cell>
          <cell r="I287">
            <v>-2327.0647500995483</v>
          </cell>
          <cell r="J287">
            <v>170062.71965148798</v>
          </cell>
          <cell r="K287">
            <v>0</v>
          </cell>
          <cell r="L287">
            <v>-8935.3776093137876</v>
          </cell>
          <cell r="M287">
            <v>1603.5175406847741</v>
          </cell>
          <cell r="N287">
            <v>60.448378611594173</v>
          </cell>
          <cell r="O287">
            <v>-27.279692386260496</v>
          </cell>
          <cell r="P287">
            <v>0</v>
          </cell>
          <cell r="Q287">
            <v>0</v>
          </cell>
          <cell r="R287">
            <v>0</v>
          </cell>
          <cell r="S287">
            <v>534960.77317114419</v>
          </cell>
          <cell r="T287">
            <v>370823</v>
          </cell>
          <cell r="U287">
            <v>850313.59825743979</v>
          </cell>
          <cell r="V287">
            <v>6414.0701627390963</v>
          </cell>
          <cell r="W287">
            <v>0</v>
          </cell>
          <cell r="X287">
            <v>1227550.6684201788</v>
          </cell>
          <cell r="Y287">
            <v>10371.540000000008</v>
          </cell>
          <cell r="Z287">
            <v>0</v>
          </cell>
          <cell r="AA287">
            <v>0</v>
          </cell>
          <cell r="AB287">
            <v>11635.323750497742</v>
          </cell>
          <cell r="AC287">
            <v>22006.863750497752</v>
          </cell>
          <cell r="AD287" t="str">
            <v>N/A</v>
          </cell>
          <cell r="AE287">
            <v>241430</v>
          </cell>
          <cell r="AF287">
            <v>241430</v>
          </cell>
          <cell r="AG287">
            <v>241430</v>
          </cell>
          <cell r="AH287">
            <v>241430</v>
          </cell>
          <cell r="AI287">
            <v>239827</v>
          </cell>
          <cell r="AJ287">
            <v>0</v>
          </cell>
          <cell r="AK287">
            <v>1205547</v>
          </cell>
          <cell r="AL287">
            <v>3416693</v>
          </cell>
          <cell r="AM287">
            <v>534960.77317114419</v>
          </cell>
          <cell r="AN287">
            <v>-90124.459999999992</v>
          </cell>
          <cell r="AO287">
            <v>845092.34466968128</v>
          </cell>
          <cell r="AP287">
            <v>0</v>
          </cell>
          <cell r="AQ287">
            <v>360451.45999999996</v>
          </cell>
          <cell r="AR287">
            <v>0</v>
          </cell>
          <cell r="AS287">
            <v>0</v>
          </cell>
          <cell r="AT287">
            <v>5067073.1178408256</v>
          </cell>
          <cell r="AU287">
            <v>1.0305369739751568E-4</v>
          </cell>
          <cell r="AV287">
            <v>0</v>
          </cell>
          <cell r="AW287">
            <v>0</v>
          </cell>
          <cell r="AY287">
            <v>0</v>
          </cell>
          <cell r="AZ287">
            <v>0</v>
          </cell>
          <cell r="BA287">
            <v>0</v>
          </cell>
          <cell r="BB287">
            <v>0</v>
          </cell>
          <cell r="BC287">
            <v>0</v>
          </cell>
          <cell r="BD287">
            <v>0</v>
          </cell>
          <cell r="BE287">
            <v>0</v>
          </cell>
          <cell r="BF287">
            <v>0</v>
          </cell>
          <cell r="BG287">
            <v>0</v>
          </cell>
          <cell r="BH287">
            <v>0</v>
          </cell>
          <cell r="BJ287">
            <v>0</v>
          </cell>
          <cell r="BL287">
            <v>0</v>
          </cell>
          <cell r="BM287">
            <v>0</v>
          </cell>
          <cell r="BN287">
            <v>0</v>
          </cell>
          <cell r="BO287">
            <v>0</v>
          </cell>
          <cell r="BQ287">
            <v>0</v>
          </cell>
          <cell r="BR287">
            <v>0</v>
          </cell>
          <cell r="BS287">
            <v>0</v>
          </cell>
          <cell r="BT287">
            <v>0</v>
          </cell>
          <cell r="CB287">
            <v>0</v>
          </cell>
          <cell r="CC287">
            <v>0</v>
          </cell>
          <cell r="CD287">
            <v>0</v>
          </cell>
          <cell r="CE287">
            <v>0</v>
          </cell>
          <cell r="CF287">
            <v>0</v>
          </cell>
          <cell r="CI287">
            <v>0</v>
          </cell>
          <cell r="CJ287">
            <v>0</v>
          </cell>
          <cell r="CK287">
            <v>0</v>
          </cell>
          <cell r="CV287">
            <v>1.1647535282977027E-4</v>
          </cell>
          <cell r="DG287">
            <v>5067074</v>
          </cell>
          <cell r="DR287">
            <v>1435585.1600000004</v>
          </cell>
          <cell r="EC287">
            <v>3.529622721928944</v>
          </cell>
          <cell r="EN287">
            <v>2.4095909012463064E-2</v>
          </cell>
        </row>
        <row r="288">
          <cell r="B288">
            <v>39205</v>
          </cell>
          <cell r="C288" t="str">
            <v>Wake Technical College</v>
          </cell>
          <cell r="D288">
            <v>4.3781538993554296E-3</v>
          </cell>
          <cell r="E288">
            <v>7575227.0956514524</v>
          </cell>
          <cell r="F288">
            <v>5906578.2916225661</v>
          </cell>
          <cell r="G288">
            <v>1450691</v>
          </cell>
          <cell r="H288">
            <v>-2113757.532490524</v>
          </cell>
          <cell r="I288">
            <v>-87471.274927933613</v>
          </cell>
          <cell r="J288">
            <v>6392431.8844119171</v>
          </cell>
          <cell r="K288">
            <v>0</v>
          </cell>
          <cell r="L288">
            <v>-335868.98319685925</v>
          </cell>
          <cell r="M288">
            <v>60274.095788267885</v>
          </cell>
          <cell r="N288">
            <v>2272.174310687481</v>
          </cell>
          <cell r="O288">
            <v>-1025.4074247680351</v>
          </cell>
          <cell r="P288">
            <v>0</v>
          </cell>
          <cell r="Q288">
            <v>0</v>
          </cell>
          <cell r="R288">
            <v>0</v>
          </cell>
          <cell r="S288">
            <v>18849351.343744811</v>
          </cell>
          <cell r="T288">
            <v>7253455.8300000001</v>
          </cell>
          <cell r="U288">
            <v>31962159.422059588</v>
          </cell>
          <cell r="V288">
            <v>241096.38315307154</v>
          </cell>
          <cell r="W288">
            <v>0</v>
          </cell>
          <cell r="X288">
            <v>39456711.63521266</v>
          </cell>
          <cell r="Y288">
            <v>0</v>
          </cell>
          <cell r="Z288">
            <v>0</v>
          </cell>
          <cell r="AA288">
            <v>0</v>
          </cell>
          <cell r="AB288">
            <v>437356.37463966809</v>
          </cell>
          <cell r="AC288">
            <v>437356.37463966809</v>
          </cell>
          <cell r="AD288" t="str">
            <v>N/A</v>
          </cell>
          <cell r="AE288">
            <v>7815926</v>
          </cell>
          <cell r="AF288">
            <v>7815926</v>
          </cell>
          <cell r="AG288">
            <v>7815926</v>
          </cell>
          <cell r="AH288">
            <v>7815926</v>
          </cell>
          <cell r="AI288">
            <v>7755652</v>
          </cell>
          <cell r="AJ288">
            <v>0</v>
          </cell>
          <cell r="AK288">
            <v>39019356</v>
          </cell>
          <cell r="AL288">
            <v>136626690</v>
          </cell>
          <cell r="AM288">
            <v>18849351.343744811</v>
          </cell>
          <cell r="AN288">
            <v>-4030820.8299999996</v>
          </cell>
          <cell r="AO288">
            <v>31765899.430572994</v>
          </cell>
          <cell r="AP288">
            <v>0</v>
          </cell>
          <cell r="AQ288">
            <v>7253455.8300000001</v>
          </cell>
          <cell r="AR288">
            <v>0</v>
          </cell>
          <cell r="AS288">
            <v>0</v>
          </cell>
          <cell r="AT288">
            <v>190464575.7743178</v>
          </cell>
          <cell r="AU288">
            <v>4.1209102446008112E-3</v>
          </cell>
          <cell r="AV288">
            <v>0</v>
          </cell>
          <cell r="AW288">
            <v>0</v>
          </cell>
          <cell r="AY288">
            <v>0</v>
          </cell>
          <cell r="AZ288">
            <v>0</v>
          </cell>
          <cell r="BA288">
            <v>0</v>
          </cell>
          <cell r="BB288">
            <v>0</v>
          </cell>
          <cell r="BC288">
            <v>0</v>
          </cell>
          <cell r="BD288">
            <v>0</v>
          </cell>
          <cell r="BE288">
            <v>0</v>
          </cell>
          <cell r="BF288">
            <v>0</v>
          </cell>
          <cell r="BG288">
            <v>0</v>
          </cell>
          <cell r="BH288">
            <v>0</v>
          </cell>
          <cell r="BJ288">
            <v>0</v>
          </cell>
          <cell r="BL288">
            <v>0</v>
          </cell>
          <cell r="BM288">
            <v>0</v>
          </cell>
          <cell r="BN288">
            <v>0</v>
          </cell>
          <cell r="BO288">
            <v>0</v>
          </cell>
          <cell r="BQ288">
            <v>0</v>
          </cell>
          <cell r="BR288">
            <v>0</v>
          </cell>
          <cell r="BS288">
            <v>0</v>
          </cell>
          <cell r="BT288">
            <v>0</v>
          </cell>
          <cell r="CB288">
            <v>0</v>
          </cell>
          <cell r="CC288">
            <v>0</v>
          </cell>
          <cell r="CD288">
            <v>0</v>
          </cell>
          <cell r="CE288">
            <v>0</v>
          </cell>
          <cell r="CF288">
            <v>0</v>
          </cell>
          <cell r="CI288">
            <v>0</v>
          </cell>
          <cell r="CJ288">
            <v>0</v>
          </cell>
          <cell r="CK288">
            <v>0</v>
          </cell>
          <cell r="CV288">
            <v>4.3781538993554296E-3</v>
          </cell>
          <cell r="DG288">
            <v>190464576</v>
          </cell>
          <cell r="DR288">
            <v>68393645.809999987</v>
          </cell>
          <cell r="EC288">
            <v>2.7848285282103173</v>
          </cell>
          <cell r="EN288">
            <v>2.4095909012463064E-2</v>
          </cell>
        </row>
        <row r="289">
          <cell r="B289">
            <v>39208</v>
          </cell>
          <cell r="C289" t="str">
            <v>East Wake Academy</v>
          </cell>
          <cell r="D289">
            <v>3.6078335581388513E-4</v>
          </cell>
          <cell r="E289">
            <v>624239.329052313</v>
          </cell>
          <cell r="F289">
            <v>486733.7207453507</v>
          </cell>
          <cell r="G289">
            <v>89574</v>
          </cell>
          <cell r="H289">
            <v>-174184.95408785951</v>
          </cell>
          <cell r="I289">
            <v>-7208.1020519778831</v>
          </cell>
          <cell r="J289">
            <v>526770.66181007249</v>
          </cell>
          <cell r="K289">
            <v>0</v>
          </cell>
          <cell r="L289">
            <v>-27677.405056364121</v>
          </cell>
          <cell r="M289">
            <v>4966.9086667648598</v>
          </cell>
          <cell r="N289">
            <v>187.23934600029011</v>
          </cell>
          <cell r="O289">
            <v>-84.499069765170034</v>
          </cell>
          <cell r="P289">
            <v>0</v>
          </cell>
          <cell r="Q289">
            <v>0</v>
          </cell>
          <cell r="R289">
            <v>0</v>
          </cell>
          <cell r="S289">
            <v>1523316.8993545347</v>
          </cell>
          <cell r="T289">
            <v>499557</v>
          </cell>
          <cell r="U289">
            <v>2633853.3090503621</v>
          </cell>
          <cell r="V289">
            <v>19867.634667059439</v>
          </cell>
          <cell r="W289">
            <v>0</v>
          </cell>
          <cell r="X289">
            <v>3153277.9437174215</v>
          </cell>
          <cell r="Y289">
            <v>51686.150000000023</v>
          </cell>
          <cell r="Z289">
            <v>0</v>
          </cell>
          <cell r="AA289">
            <v>0</v>
          </cell>
          <cell r="AB289">
            <v>36040.510259889415</v>
          </cell>
          <cell r="AC289">
            <v>87726.660259889439</v>
          </cell>
          <cell r="AD289" t="str">
            <v>N/A</v>
          </cell>
          <cell r="AE289">
            <v>614103</v>
          </cell>
          <cell r="AF289">
            <v>614104</v>
          </cell>
          <cell r="AG289">
            <v>614104</v>
          </cell>
          <cell r="AH289">
            <v>614104</v>
          </cell>
          <cell r="AI289">
            <v>609138</v>
          </cell>
          <cell r="AJ289">
            <v>0</v>
          </cell>
          <cell r="AK289">
            <v>3065553</v>
          </cell>
          <cell r="AL289">
            <v>11362121</v>
          </cell>
          <cell r="AM289">
            <v>1523316.8993545347</v>
          </cell>
          <cell r="AN289">
            <v>-255686.84999999998</v>
          </cell>
          <cell r="AO289">
            <v>2617680.4334575324</v>
          </cell>
          <cell r="AP289">
            <v>0</v>
          </cell>
          <cell r="AQ289">
            <v>447870.85</v>
          </cell>
          <cell r="AR289">
            <v>0</v>
          </cell>
          <cell r="AS289">
            <v>0</v>
          </cell>
          <cell r="AT289">
            <v>15695302.332812067</v>
          </cell>
          <cell r="AU289">
            <v>3.427022837792467E-4</v>
          </cell>
          <cell r="AV289">
            <v>0</v>
          </cell>
          <cell r="AW289">
            <v>0</v>
          </cell>
          <cell r="AY289">
            <v>0</v>
          </cell>
          <cell r="AZ289">
            <v>0</v>
          </cell>
          <cell r="BA289">
            <v>0</v>
          </cell>
          <cell r="BB289">
            <v>0</v>
          </cell>
          <cell r="BC289">
            <v>0</v>
          </cell>
          <cell r="BD289">
            <v>0</v>
          </cell>
          <cell r="BE289">
            <v>0</v>
          </cell>
          <cell r="BF289">
            <v>0</v>
          </cell>
          <cell r="BG289">
            <v>0</v>
          </cell>
          <cell r="BH289">
            <v>0</v>
          </cell>
          <cell r="BJ289">
            <v>0</v>
          </cell>
          <cell r="BL289">
            <v>0</v>
          </cell>
          <cell r="BM289">
            <v>0</v>
          </cell>
          <cell r="BN289">
            <v>0</v>
          </cell>
          <cell r="BO289">
            <v>0</v>
          </cell>
          <cell r="BQ289">
            <v>0</v>
          </cell>
          <cell r="BR289">
            <v>0</v>
          </cell>
          <cell r="BS289">
            <v>0</v>
          </cell>
          <cell r="BT289">
            <v>0</v>
          </cell>
          <cell r="CB289">
            <v>0</v>
          </cell>
          <cell r="CC289">
            <v>0</v>
          </cell>
          <cell r="CD289">
            <v>0</v>
          </cell>
          <cell r="CE289">
            <v>0</v>
          </cell>
          <cell r="CF289">
            <v>0</v>
          </cell>
          <cell r="CI289">
            <v>0</v>
          </cell>
          <cell r="CJ289">
            <v>0</v>
          </cell>
          <cell r="CK289">
            <v>0</v>
          </cell>
          <cell r="CV289">
            <v>3.6078335581388513E-4</v>
          </cell>
          <cell r="DG289">
            <v>15695302</v>
          </cell>
          <cell r="DR289">
            <v>4537560.049999998</v>
          </cell>
          <cell r="EC289">
            <v>3.458973947904008</v>
          </cell>
          <cell r="EN289">
            <v>2.4095909012463064E-2</v>
          </cell>
        </row>
        <row r="290">
          <cell r="B290">
            <v>39209</v>
          </cell>
          <cell r="C290" t="str">
            <v>Casa Esperanza Montessori</v>
          </cell>
          <cell r="D290">
            <v>1.7782890442666379E-4</v>
          </cell>
          <cell r="E290">
            <v>307685.46884594462</v>
          </cell>
          <cell r="F290">
            <v>239909.41630996455</v>
          </cell>
          <cell r="G290">
            <v>111430</v>
          </cell>
          <cell r="H290">
            <v>-85855.178887552989</v>
          </cell>
          <cell r="I290">
            <v>-3552.8492937463898</v>
          </cell>
          <cell r="J290">
            <v>259643.49010079424</v>
          </cell>
          <cell r="K290">
            <v>0</v>
          </cell>
          <cell r="L290">
            <v>-13642.100000547793</v>
          </cell>
          <cell r="M290">
            <v>2448.1726009936488</v>
          </cell>
          <cell r="N290">
            <v>92.289644819349974</v>
          </cell>
          <cell r="O290">
            <v>-41.649307705768926</v>
          </cell>
          <cell r="P290">
            <v>0</v>
          </cell>
          <cell r="Q290">
            <v>0</v>
          </cell>
          <cell r="R290">
            <v>0</v>
          </cell>
          <cell r="S290">
            <v>818117.06001296337</v>
          </cell>
          <cell r="T290">
            <v>583101</v>
          </cell>
          <cell r="U290">
            <v>1298217.4505039712</v>
          </cell>
          <cell r="V290">
            <v>9792.690403974595</v>
          </cell>
          <cell r="W290">
            <v>0</v>
          </cell>
          <cell r="X290">
            <v>1891111.1409079458</v>
          </cell>
          <cell r="Y290">
            <v>25949.479999999996</v>
          </cell>
          <cell r="Z290">
            <v>0</v>
          </cell>
          <cell r="AA290">
            <v>0</v>
          </cell>
          <cell r="AB290">
            <v>17764.246468731948</v>
          </cell>
          <cell r="AC290">
            <v>43713.72646873194</v>
          </cell>
          <cell r="AD290" t="str">
            <v>N/A</v>
          </cell>
          <cell r="AE290">
            <v>369969</v>
          </cell>
          <cell r="AF290">
            <v>369969</v>
          </cell>
          <cell r="AG290">
            <v>369969</v>
          </cell>
          <cell r="AH290">
            <v>369969</v>
          </cell>
          <cell r="AI290">
            <v>367521</v>
          </cell>
          <cell r="AJ290">
            <v>0</v>
          </cell>
          <cell r="AK290">
            <v>1847397</v>
          </cell>
          <cell r="AL290">
            <v>5196106</v>
          </cell>
          <cell r="AM290">
            <v>818117.06001296337</v>
          </cell>
          <cell r="AN290">
            <v>-125458.52</v>
          </cell>
          <cell r="AO290">
            <v>1290245.8944392139</v>
          </cell>
          <cell r="AP290">
            <v>0</v>
          </cell>
          <cell r="AQ290">
            <v>557151.52</v>
          </cell>
          <cell r="AR290">
            <v>0</v>
          </cell>
          <cell r="AS290">
            <v>0</v>
          </cell>
          <cell r="AT290">
            <v>7736161.9544521775</v>
          </cell>
          <cell r="AU290">
            <v>1.5672403443852371E-4</v>
          </cell>
          <cell r="AV290">
            <v>0</v>
          </cell>
          <cell r="AW290">
            <v>0</v>
          </cell>
          <cell r="AY290">
            <v>0</v>
          </cell>
          <cell r="AZ290">
            <v>0</v>
          </cell>
          <cell r="BA290">
            <v>0</v>
          </cell>
          <cell r="BB290">
            <v>0</v>
          </cell>
          <cell r="BC290">
            <v>0</v>
          </cell>
          <cell r="BD290">
            <v>0</v>
          </cell>
          <cell r="BE290">
            <v>0</v>
          </cell>
          <cell r="BF290">
            <v>0</v>
          </cell>
          <cell r="BG290">
            <v>0</v>
          </cell>
          <cell r="BH290">
            <v>0</v>
          </cell>
          <cell r="BJ290">
            <v>0</v>
          </cell>
          <cell r="BL290">
            <v>0</v>
          </cell>
          <cell r="BM290">
            <v>0</v>
          </cell>
          <cell r="BN290">
            <v>0</v>
          </cell>
          <cell r="BO290">
            <v>0</v>
          </cell>
          <cell r="BQ290">
            <v>0</v>
          </cell>
          <cell r="BR290">
            <v>0</v>
          </cell>
          <cell r="BS290">
            <v>0</v>
          </cell>
          <cell r="BT290">
            <v>0</v>
          </cell>
          <cell r="CB290">
            <v>0</v>
          </cell>
          <cell r="CC290">
            <v>0</v>
          </cell>
          <cell r="CD290">
            <v>0</v>
          </cell>
          <cell r="CE290">
            <v>0</v>
          </cell>
          <cell r="CF290">
            <v>0</v>
          </cell>
          <cell r="CI290">
            <v>0</v>
          </cell>
          <cell r="CJ290">
            <v>0</v>
          </cell>
          <cell r="CK290">
            <v>0</v>
          </cell>
          <cell r="CV290">
            <v>1.7782890442666379E-4</v>
          </cell>
          <cell r="DG290">
            <v>7736162</v>
          </cell>
          <cell r="DR290">
            <v>2186947.2299999995</v>
          </cell>
          <cell r="EC290">
            <v>3.5374250891275514</v>
          </cell>
          <cell r="EN290">
            <v>2.4095909012463064E-2</v>
          </cell>
        </row>
        <row r="291">
          <cell r="B291">
            <v>39300</v>
          </cell>
          <cell r="C291" t="str">
            <v>Warren County Schools</v>
          </cell>
          <cell r="D291">
            <v>8.4495419907795039E-4</v>
          </cell>
          <cell r="E291">
            <v>1461967.781530499</v>
          </cell>
          <cell r="F291">
            <v>1139929.8070412551</v>
          </cell>
          <cell r="G291">
            <v>69747</v>
          </cell>
          <cell r="H291">
            <v>-407940.95958423527</v>
          </cell>
          <cell r="I291">
            <v>-16881.366609780569</v>
          </cell>
          <cell r="J291">
            <v>1233696.2763800579</v>
          </cell>
          <cell r="K291">
            <v>0</v>
          </cell>
          <cell r="L291">
            <v>-64820.450403538605</v>
          </cell>
          <cell r="M291">
            <v>11632.494312139534</v>
          </cell>
          <cell r="N291">
            <v>438.51433023747467</v>
          </cell>
          <cell r="O291">
            <v>-197.89672296604675</v>
          </cell>
          <cell r="P291">
            <v>0</v>
          </cell>
          <cell r="Q291">
            <v>0</v>
          </cell>
          <cell r="R291">
            <v>0</v>
          </cell>
          <cell r="S291">
            <v>3427571.2002736693</v>
          </cell>
          <cell r="T291">
            <v>348735.02</v>
          </cell>
          <cell r="U291">
            <v>6168481.38190029</v>
          </cell>
          <cell r="V291">
            <v>46529.977248558134</v>
          </cell>
          <cell r="W291">
            <v>0</v>
          </cell>
          <cell r="X291">
            <v>6563746.3791488474</v>
          </cell>
          <cell r="Y291">
            <v>0</v>
          </cell>
          <cell r="Z291">
            <v>0</v>
          </cell>
          <cell r="AA291">
            <v>0</v>
          </cell>
          <cell r="AB291">
            <v>84406.833048902845</v>
          </cell>
          <cell r="AC291">
            <v>84406.833048902845</v>
          </cell>
          <cell r="AD291" t="str">
            <v>N/A</v>
          </cell>
          <cell r="AE291">
            <v>1298194</v>
          </cell>
          <cell r="AF291">
            <v>1298194</v>
          </cell>
          <cell r="AG291">
            <v>1298194</v>
          </cell>
          <cell r="AH291">
            <v>1298194</v>
          </cell>
          <cell r="AI291">
            <v>1286562</v>
          </cell>
          <cell r="AJ291">
            <v>0</v>
          </cell>
          <cell r="AK291">
            <v>6479338</v>
          </cell>
          <cell r="AL291">
            <v>27604301</v>
          </cell>
          <cell r="AM291">
            <v>3427571.2002736693</v>
          </cell>
          <cell r="AN291">
            <v>-752832.02</v>
          </cell>
          <cell r="AO291">
            <v>6130604.5260999454</v>
          </cell>
          <cell r="AP291">
            <v>0</v>
          </cell>
          <cell r="AQ291">
            <v>348735.02</v>
          </cell>
          <cell r="AR291">
            <v>0</v>
          </cell>
          <cell r="AS291">
            <v>0</v>
          </cell>
          <cell r="AT291">
            <v>36758379.72637362</v>
          </cell>
          <cell r="AU291">
            <v>8.3259607708030536E-4</v>
          </cell>
          <cell r="AV291">
            <v>0</v>
          </cell>
          <cell r="AW291">
            <v>0</v>
          </cell>
          <cell r="AY291">
            <v>0</v>
          </cell>
          <cell r="AZ291">
            <v>0</v>
          </cell>
          <cell r="BA291">
            <v>0</v>
          </cell>
          <cell r="BB291">
            <v>0</v>
          </cell>
          <cell r="BC291">
            <v>0</v>
          </cell>
          <cell r="BD291">
            <v>0</v>
          </cell>
          <cell r="BE291">
            <v>0</v>
          </cell>
          <cell r="BF291">
            <v>0</v>
          </cell>
          <cell r="BG291">
            <v>0</v>
          </cell>
          <cell r="BH291">
            <v>0</v>
          </cell>
          <cell r="BJ291">
            <v>0</v>
          </cell>
          <cell r="BL291">
            <v>0</v>
          </cell>
          <cell r="BM291">
            <v>0</v>
          </cell>
          <cell r="BN291">
            <v>0</v>
          </cell>
          <cell r="BO291">
            <v>0</v>
          </cell>
          <cell r="BQ291">
            <v>0</v>
          </cell>
          <cell r="BR291">
            <v>0</v>
          </cell>
          <cell r="BS291">
            <v>0</v>
          </cell>
          <cell r="BT291">
            <v>0</v>
          </cell>
          <cell r="CB291">
            <v>0</v>
          </cell>
          <cell r="CC291">
            <v>0</v>
          </cell>
          <cell r="CD291">
            <v>0</v>
          </cell>
          <cell r="CE291">
            <v>0</v>
          </cell>
          <cell r="CF291">
            <v>0</v>
          </cell>
          <cell r="CI291">
            <v>0</v>
          </cell>
          <cell r="CJ291">
            <v>0</v>
          </cell>
          <cell r="CK291">
            <v>0</v>
          </cell>
          <cell r="CV291">
            <v>8.4495419907795039E-4</v>
          </cell>
          <cell r="DG291">
            <v>36758380</v>
          </cell>
          <cell r="DR291">
            <v>13365534.219999993</v>
          </cell>
          <cell r="EC291">
            <v>2.7502364959715031</v>
          </cell>
          <cell r="EN291">
            <v>2.4095909012463064E-2</v>
          </cell>
        </row>
        <row r="292">
          <cell r="B292">
            <v>39301</v>
          </cell>
          <cell r="C292" t="str">
            <v>Haliwa-Saponi Tribal Charter</v>
          </cell>
          <cell r="D292">
            <v>4.8431575802644976E-5</v>
          </cell>
          <cell r="E292">
            <v>83797.918880674129</v>
          </cell>
          <cell r="F292">
            <v>65339.159116149676</v>
          </cell>
          <cell r="G292">
            <v>-24057</v>
          </cell>
          <cell r="H292">
            <v>-23382.596984153148</v>
          </cell>
          <cell r="I292">
            <v>-967.61598144138168</v>
          </cell>
          <cell r="J292">
            <v>70713.720095294135</v>
          </cell>
          <cell r="K292">
            <v>0</v>
          </cell>
          <cell r="L292">
            <v>-3715.4162446986679</v>
          </cell>
          <cell r="M292">
            <v>666.75806885983445</v>
          </cell>
          <cell r="N292">
            <v>25.13501921005669</v>
          </cell>
          <cell r="O292">
            <v>-11.34315936873748</v>
          </cell>
          <cell r="P292">
            <v>0</v>
          </cell>
          <cell r="Q292">
            <v>0</v>
          </cell>
          <cell r="R292">
            <v>0</v>
          </cell>
          <cell r="S292">
            <v>168408.71881052593</v>
          </cell>
          <cell r="T292">
            <v>742.86000000000058</v>
          </cell>
          <cell r="U292">
            <v>353568.60047647072</v>
          </cell>
          <cell r="V292">
            <v>2667.0322754393378</v>
          </cell>
          <cell r="W292">
            <v>0</v>
          </cell>
          <cell r="X292">
            <v>356978.49275191006</v>
          </cell>
          <cell r="Y292">
            <v>121027</v>
          </cell>
          <cell r="Z292">
            <v>0</v>
          </cell>
          <cell r="AA292">
            <v>0</v>
          </cell>
          <cell r="AB292">
            <v>4838.0799072069076</v>
          </cell>
          <cell r="AC292">
            <v>125865.07990720691</v>
          </cell>
          <cell r="AD292" t="str">
            <v>N/A</v>
          </cell>
          <cell r="AE292">
            <v>46357</v>
          </cell>
          <cell r="AF292">
            <v>46355</v>
          </cell>
          <cell r="AG292">
            <v>46355</v>
          </cell>
          <cell r="AH292">
            <v>46355</v>
          </cell>
          <cell r="AI292">
            <v>45688</v>
          </cell>
          <cell r="AJ292">
            <v>0</v>
          </cell>
          <cell r="AK292">
            <v>231110</v>
          </cell>
          <cell r="AL292">
            <v>1750956</v>
          </cell>
          <cell r="AM292">
            <v>168408.71881052593</v>
          </cell>
          <cell r="AN292">
            <v>-43539.86</v>
          </cell>
          <cell r="AO292">
            <v>351397.55284470314</v>
          </cell>
          <cell r="AP292">
            <v>0</v>
          </cell>
          <cell r="AQ292">
            <v>-120284.14</v>
          </cell>
          <cell r="AR292">
            <v>0</v>
          </cell>
          <cell r="AS292">
            <v>0</v>
          </cell>
          <cell r="AT292">
            <v>2106938.2716552289</v>
          </cell>
          <cell r="AU292">
            <v>5.2812032318405054E-5</v>
          </cell>
          <cell r="AV292">
            <v>0</v>
          </cell>
          <cell r="AW292">
            <v>0</v>
          </cell>
          <cell r="AY292">
            <v>0</v>
          </cell>
          <cell r="AZ292">
            <v>0</v>
          </cell>
          <cell r="BA292">
            <v>0</v>
          </cell>
          <cell r="BB292">
            <v>0</v>
          </cell>
          <cell r="BC292">
            <v>0</v>
          </cell>
          <cell r="BD292">
            <v>0</v>
          </cell>
          <cell r="BE292">
            <v>0</v>
          </cell>
          <cell r="BF292">
            <v>0</v>
          </cell>
          <cell r="BG292">
            <v>0</v>
          </cell>
          <cell r="BH292">
            <v>0</v>
          </cell>
          <cell r="BJ292">
            <v>0</v>
          </cell>
          <cell r="BL292">
            <v>0</v>
          </cell>
          <cell r="BM292">
            <v>0</v>
          </cell>
          <cell r="BN292">
            <v>0</v>
          </cell>
          <cell r="BO292">
            <v>0</v>
          </cell>
          <cell r="BQ292">
            <v>0</v>
          </cell>
          <cell r="BR292">
            <v>0</v>
          </cell>
          <cell r="BS292">
            <v>0</v>
          </cell>
          <cell r="BT292">
            <v>0</v>
          </cell>
          <cell r="CB292">
            <v>0</v>
          </cell>
          <cell r="CC292">
            <v>0</v>
          </cell>
          <cell r="CD292">
            <v>0</v>
          </cell>
          <cell r="CE292">
            <v>0</v>
          </cell>
          <cell r="CF292">
            <v>0</v>
          </cell>
          <cell r="CI292">
            <v>0</v>
          </cell>
          <cell r="CJ292">
            <v>0</v>
          </cell>
          <cell r="CK292">
            <v>0</v>
          </cell>
          <cell r="CV292">
            <v>4.8431575802644976E-5</v>
          </cell>
          <cell r="DG292">
            <v>2106938</v>
          </cell>
          <cell r="DR292">
            <v>722763.86</v>
          </cell>
          <cell r="EC292">
            <v>2.9151125514217049</v>
          </cell>
          <cell r="EN292">
            <v>2.4095909012463064E-2</v>
          </cell>
        </row>
        <row r="293">
          <cell r="B293">
            <v>39400</v>
          </cell>
          <cell r="C293" t="str">
            <v>Washington County Schools</v>
          </cell>
          <cell r="D293">
            <v>5.6869916031392E-4</v>
          </cell>
          <cell r="E293">
            <v>983982.15035759285</v>
          </cell>
          <cell r="F293">
            <v>767233.44861602911</v>
          </cell>
          <cell r="G293">
            <v>-63367</v>
          </cell>
          <cell r="H293">
            <v>-274565.98408099852</v>
          </cell>
          <cell r="I293">
            <v>-11362.058471820175</v>
          </cell>
          <cell r="J293">
            <v>830343.2744938914</v>
          </cell>
          <cell r="K293">
            <v>0</v>
          </cell>
          <cell r="L293">
            <v>-43627.614083567278</v>
          </cell>
          <cell r="M293">
            <v>7829.2879719269931</v>
          </cell>
          <cell r="N293">
            <v>295.14349021971822</v>
          </cell>
          <cell r="O293">
            <v>-133.1950303371232</v>
          </cell>
          <cell r="P293">
            <v>0</v>
          </cell>
          <cell r="Q293">
            <v>0</v>
          </cell>
          <cell r="R293">
            <v>0</v>
          </cell>
          <cell r="S293">
            <v>2196627.4532629368</v>
          </cell>
          <cell r="T293">
            <v>41530.339999999967</v>
          </cell>
          <cell r="U293">
            <v>4151716.3724694573</v>
          </cell>
          <cell r="V293">
            <v>31317.151887707972</v>
          </cell>
          <cell r="W293">
            <v>0</v>
          </cell>
          <cell r="X293">
            <v>4224563.8643571651</v>
          </cell>
          <cell r="Y293">
            <v>358362</v>
          </cell>
          <cell r="Z293">
            <v>0</v>
          </cell>
          <cell r="AA293">
            <v>0</v>
          </cell>
          <cell r="AB293">
            <v>56810.292359100873</v>
          </cell>
          <cell r="AC293">
            <v>415172.29235910089</v>
          </cell>
          <cell r="AD293" t="str">
            <v>N/A</v>
          </cell>
          <cell r="AE293">
            <v>763445</v>
          </cell>
          <cell r="AF293">
            <v>763444</v>
          </cell>
          <cell r="AG293">
            <v>763444</v>
          </cell>
          <cell r="AH293">
            <v>763444</v>
          </cell>
          <cell r="AI293">
            <v>755614</v>
          </cell>
          <cell r="AJ293">
            <v>0</v>
          </cell>
          <cell r="AK293">
            <v>3809391</v>
          </cell>
          <cell r="AL293">
            <v>19284967</v>
          </cell>
          <cell r="AM293">
            <v>2196627.4532629368</v>
          </cell>
          <cell r="AN293">
            <v>-550640.34</v>
          </cell>
          <cell r="AO293">
            <v>4126223.2319980646</v>
          </cell>
          <cell r="AP293">
            <v>0</v>
          </cell>
          <cell r="AQ293">
            <v>-316831.66000000003</v>
          </cell>
          <cell r="AR293">
            <v>0</v>
          </cell>
          <cell r="AS293">
            <v>0</v>
          </cell>
          <cell r="AT293">
            <v>24740345.685261</v>
          </cell>
          <cell r="AU293">
            <v>5.8166978741913244E-4</v>
          </cell>
          <cell r="AV293">
            <v>0</v>
          </cell>
          <cell r="AW293">
            <v>0</v>
          </cell>
          <cell r="AY293">
            <v>0</v>
          </cell>
          <cell r="AZ293">
            <v>0</v>
          </cell>
          <cell r="BA293">
            <v>0</v>
          </cell>
          <cell r="BB293">
            <v>0</v>
          </cell>
          <cell r="BC293">
            <v>0</v>
          </cell>
          <cell r="BD293">
            <v>0</v>
          </cell>
          <cell r="BE293">
            <v>0</v>
          </cell>
          <cell r="BF293">
            <v>0</v>
          </cell>
          <cell r="BG293">
            <v>0</v>
          </cell>
          <cell r="BH293">
            <v>0</v>
          </cell>
          <cell r="BJ293">
            <v>0</v>
          </cell>
          <cell r="BL293">
            <v>0</v>
          </cell>
          <cell r="BM293">
            <v>0</v>
          </cell>
          <cell r="BN293">
            <v>0</v>
          </cell>
          <cell r="BO293">
            <v>0</v>
          </cell>
          <cell r="BQ293">
            <v>0</v>
          </cell>
          <cell r="BR293">
            <v>0</v>
          </cell>
          <cell r="BS293">
            <v>0</v>
          </cell>
          <cell r="BT293">
            <v>0</v>
          </cell>
          <cell r="CB293">
            <v>0</v>
          </cell>
          <cell r="CC293">
            <v>0</v>
          </cell>
          <cell r="CD293">
            <v>0</v>
          </cell>
          <cell r="CE293">
            <v>0</v>
          </cell>
          <cell r="CF293">
            <v>0</v>
          </cell>
          <cell r="CI293">
            <v>0</v>
          </cell>
          <cell r="CJ293">
            <v>0</v>
          </cell>
          <cell r="CK293">
            <v>0</v>
          </cell>
          <cell r="CV293">
            <v>5.6869916031392E-4</v>
          </cell>
          <cell r="DG293">
            <v>24740346</v>
          </cell>
          <cell r="DR293">
            <v>9595562.179999996</v>
          </cell>
          <cell r="EC293">
            <v>2.5783112584655266</v>
          </cell>
          <cell r="EN293">
            <v>2.4095909012463064E-2</v>
          </cell>
        </row>
        <row r="294">
          <cell r="B294">
            <v>39401</v>
          </cell>
          <cell r="C294" t="str">
            <v>Henderson Collegiate Charter School</v>
          </cell>
          <cell r="D294">
            <v>1.9702544604855199E-4</v>
          </cell>
          <cell r="E294">
            <v>340899.96189022466</v>
          </cell>
          <cell r="F294">
            <v>265807.51825534547</v>
          </cell>
          <cell r="G294">
            <v>350176</v>
          </cell>
          <cell r="H294">
            <v>-95123.202667394988</v>
          </cell>
          <cell r="I294">
            <v>-3936.3776046449434</v>
          </cell>
          <cell r="J294">
            <v>287671.87547853641</v>
          </cell>
          <cell r="K294">
            <v>0</v>
          </cell>
          <cell r="L294">
            <v>-15114.757897838477</v>
          </cell>
          <cell r="M294">
            <v>2712.4516133626539</v>
          </cell>
          <cell r="N294">
            <v>102.25226599027751</v>
          </cell>
          <cell r="O294">
            <v>-46.145329719031359</v>
          </cell>
          <cell r="P294">
            <v>0</v>
          </cell>
          <cell r="Q294">
            <v>0</v>
          </cell>
          <cell r="R294">
            <v>0</v>
          </cell>
          <cell r="S294">
            <v>1133149.5760038621</v>
          </cell>
          <cell r="T294">
            <v>1778939</v>
          </cell>
          <cell r="U294">
            <v>1438359.377392682</v>
          </cell>
          <cell r="V294">
            <v>10849.806453450616</v>
          </cell>
          <cell r="W294">
            <v>0</v>
          </cell>
          <cell r="X294">
            <v>3228148.1838461328</v>
          </cell>
          <cell r="Y294">
            <v>28058.580000000016</v>
          </cell>
          <cell r="Z294">
            <v>0</v>
          </cell>
          <cell r="AA294">
            <v>0</v>
          </cell>
          <cell r="AB294">
            <v>19681.888023224717</v>
          </cell>
          <cell r="AC294">
            <v>47740.468023224734</v>
          </cell>
          <cell r="AD294" t="str">
            <v>N/A</v>
          </cell>
          <cell r="AE294">
            <v>636624</v>
          </cell>
          <cell r="AF294">
            <v>636624</v>
          </cell>
          <cell r="AG294">
            <v>636624</v>
          </cell>
          <cell r="AH294">
            <v>636624</v>
          </cell>
          <cell r="AI294">
            <v>633911</v>
          </cell>
          <cell r="AJ294">
            <v>0</v>
          </cell>
          <cell r="AK294">
            <v>3180407</v>
          </cell>
          <cell r="AL294">
            <v>4397552</v>
          </cell>
          <cell r="AM294">
            <v>1133149.5760038621</v>
          </cell>
          <cell r="AN294">
            <v>-139832.41999999998</v>
          </cell>
          <cell r="AO294">
            <v>1429527.2958229079</v>
          </cell>
          <cell r="AP294">
            <v>0</v>
          </cell>
          <cell r="AQ294">
            <v>1750880.42</v>
          </cell>
          <cell r="AR294">
            <v>0</v>
          </cell>
          <cell r="AS294">
            <v>0</v>
          </cell>
          <cell r="AT294">
            <v>8571276.8718267716</v>
          </cell>
          <cell r="AU294">
            <v>1.3263820463390417E-4</v>
          </cell>
          <cell r="AV294">
            <v>0</v>
          </cell>
          <cell r="AW294">
            <v>0</v>
          </cell>
          <cell r="AY294">
            <v>0</v>
          </cell>
          <cell r="AZ294">
            <v>0</v>
          </cell>
          <cell r="BA294">
            <v>0</v>
          </cell>
          <cell r="BB294">
            <v>0</v>
          </cell>
          <cell r="BC294">
            <v>0</v>
          </cell>
          <cell r="BD294">
            <v>0</v>
          </cell>
          <cell r="BE294">
            <v>0</v>
          </cell>
          <cell r="BF294">
            <v>0</v>
          </cell>
          <cell r="BG294">
            <v>0</v>
          </cell>
          <cell r="BH294">
            <v>0</v>
          </cell>
          <cell r="BJ294">
            <v>0</v>
          </cell>
          <cell r="BL294">
            <v>0</v>
          </cell>
          <cell r="BM294">
            <v>0</v>
          </cell>
          <cell r="BN294">
            <v>0</v>
          </cell>
          <cell r="BO294">
            <v>0</v>
          </cell>
          <cell r="BQ294">
            <v>0</v>
          </cell>
          <cell r="BR294">
            <v>0</v>
          </cell>
          <cell r="BS294">
            <v>0</v>
          </cell>
          <cell r="BT294">
            <v>0</v>
          </cell>
          <cell r="CB294">
            <v>0</v>
          </cell>
          <cell r="CC294">
            <v>0</v>
          </cell>
          <cell r="CD294">
            <v>0</v>
          </cell>
          <cell r="CE294">
            <v>0</v>
          </cell>
          <cell r="CF294">
            <v>0</v>
          </cell>
          <cell r="CI294">
            <v>0</v>
          </cell>
          <cell r="CJ294">
            <v>0</v>
          </cell>
          <cell r="CK294">
            <v>0</v>
          </cell>
          <cell r="CV294">
            <v>1.9702544604855199E-4</v>
          </cell>
          <cell r="DG294">
            <v>8571277</v>
          </cell>
          <cell r="DR294">
            <v>2125000.5299999989</v>
          </cell>
          <cell r="EC294">
            <v>4.0335411116344542</v>
          </cell>
          <cell r="EN294">
            <v>2.4095909012463064E-2</v>
          </cell>
        </row>
        <row r="295">
          <cell r="B295">
            <v>39500</v>
          </cell>
          <cell r="C295" t="str">
            <v>Watauga County Schools</v>
          </cell>
          <cell r="D295">
            <v>1.7248036797073152E-3</v>
          </cell>
          <cell r="E295">
            <v>2984312.536642849</v>
          </cell>
          <cell r="F295">
            <v>2326936.9250290226</v>
          </cell>
          <cell r="G295">
            <v>77506</v>
          </cell>
          <cell r="H295">
            <v>-832729.24019081728</v>
          </cell>
          <cell r="I295">
            <v>-34459.907150957384</v>
          </cell>
          <cell r="J295">
            <v>2518342.2716445145</v>
          </cell>
          <cell r="K295">
            <v>0</v>
          </cell>
          <cell r="L295">
            <v>-132317.88361820386</v>
          </cell>
          <cell r="M295">
            <v>23745.392372328715</v>
          </cell>
          <cell r="N295">
            <v>895.1386136945024</v>
          </cell>
          <cell r="O295">
            <v>-403.96626982425028</v>
          </cell>
          <cell r="P295">
            <v>0</v>
          </cell>
          <cell r="Q295">
            <v>0</v>
          </cell>
          <cell r="R295">
            <v>0</v>
          </cell>
          <cell r="S295">
            <v>6931827.2670726059</v>
          </cell>
          <cell r="T295">
            <v>412412</v>
          </cell>
          <cell r="U295">
            <v>12591711.358222572</v>
          </cell>
          <cell r="V295">
            <v>94981.569489314861</v>
          </cell>
          <cell r="W295">
            <v>0</v>
          </cell>
          <cell r="X295">
            <v>13099104.927711887</v>
          </cell>
          <cell r="Y295">
            <v>24886.360000000102</v>
          </cell>
          <cell r="Z295">
            <v>0</v>
          </cell>
          <cell r="AA295">
            <v>0</v>
          </cell>
          <cell r="AB295">
            <v>172299.53575478692</v>
          </cell>
          <cell r="AC295">
            <v>197185.89575478702</v>
          </cell>
          <cell r="AD295" t="str">
            <v>N/A</v>
          </cell>
          <cell r="AE295">
            <v>2585133</v>
          </cell>
          <cell r="AF295">
            <v>2585134</v>
          </cell>
          <cell r="AG295">
            <v>2585134</v>
          </cell>
          <cell r="AH295">
            <v>2585134</v>
          </cell>
          <cell r="AI295">
            <v>2561388</v>
          </cell>
          <cell r="AJ295">
            <v>0</v>
          </cell>
          <cell r="AK295">
            <v>12901923</v>
          </cell>
          <cell r="AL295">
            <v>56690097</v>
          </cell>
          <cell r="AM295">
            <v>6931827.2670726059</v>
          </cell>
          <cell r="AN295">
            <v>-1489020.64</v>
          </cell>
          <cell r="AO295">
            <v>12514393.391957102</v>
          </cell>
          <cell r="AP295">
            <v>0</v>
          </cell>
          <cell r="AQ295">
            <v>387525.6399999999</v>
          </cell>
          <cell r="AR295">
            <v>0</v>
          </cell>
          <cell r="AS295">
            <v>0</v>
          </cell>
          <cell r="AT295">
            <v>75034822.659029707</v>
          </cell>
          <cell r="AU295">
            <v>1.7098767393972417E-3</v>
          </cell>
          <cell r="AV295">
            <v>0</v>
          </cell>
          <cell r="AW295">
            <v>0</v>
          </cell>
          <cell r="AY295">
            <v>0</v>
          </cell>
          <cell r="AZ295">
            <v>0</v>
          </cell>
          <cell r="BA295">
            <v>0</v>
          </cell>
          <cell r="BB295">
            <v>0</v>
          </cell>
          <cell r="BC295">
            <v>0</v>
          </cell>
          <cell r="BD295">
            <v>0</v>
          </cell>
          <cell r="BE295">
            <v>0</v>
          </cell>
          <cell r="BF295">
            <v>0</v>
          </cell>
          <cell r="BG295">
            <v>0</v>
          </cell>
          <cell r="BH295">
            <v>0</v>
          </cell>
          <cell r="BJ295">
            <v>0</v>
          </cell>
          <cell r="BL295">
            <v>0</v>
          </cell>
          <cell r="BM295">
            <v>0</v>
          </cell>
          <cell r="BN295">
            <v>0</v>
          </cell>
          <cell r="BO295">
            <v>0</v>
          </cell>
          <cell r="BQ295">
            <v>0</v>
          </cell>
          <cell r="BR295">
            <v>0</v>
          </cell>
          <cell r="BS295">
            <v>0</v>
          </cell>
          <cell r="BT295">
            <v>0</v>
          </cell>
          <cell r="CB295">
            <v>0</v>
          </cell>
          <cell r="CC295">
            <v>0</v>
          </cell>
          <cell r="CD295">
            <v>0</v>
          </cell>
          <cell r="CE295">
            <v>0</v>
          </cell>
          <cell r="CF295">
            <v>0</v>
          </cell>
          <cell r="CI295">
            <v>0</v>
          </cell>
          <cell r="CJ295">
            <v>0</v>
          </cell>
          <cell r="CK295">
            <v>0</v>
          </cell>
          <cell r="CV295">
            <v>1.7248036797073152E-3</v>
          </cell>
          <cell r="DG295">
            <v>75034823</v>
          </cell>
          <cell r="DR295">
            <v>25922978.730000019</v>
          </cell>
          <cell r="EC295">
            <v>2.8945293587408636</v>
          </cell>
          <cell r="EN295">
            <v>2.4095909012463064E-2</v>
          </cell>
        </row>
        <row r="296">
          <cell r="B296">
            <v>39501</v>
          </cell>
          <cell r="C296" t="str">
            <v>Two Rivers Community School</v>
          </cell>
          <cell r="D296">
            <v>5.6765281817118127E-5</v>
          </cell>
          <cell r="E296">
            <v>98217.173447610374</v>
          </cell>
          <cell r="F296">
            <v>76582.182583437665</v>
          </cell>
          <cell r="G296">
            <v>-64214</v>
          </cell>
          <cell r="H296">
            <v>-27406.081372001558</v>
          </cell>
          <cell r="I296">
            <v>-1134.1153569128276</v>
          </cell>
          <cell r="J296">
            <v>82881.55367694977</v>
          </cell>
          <cell r="K296">
            <v>0</v>
          </cell>
          <cell r="L296">
            <v>-4354.7344207350861</v>
          </cell>
          <cell r="M296">
            <v>781.48829674459898</v>
          </cell>
          <cell r="N296">
            <v>29.460045957447967</v>
          </cell>
          <cell r="O296">
            <v>-13.294996654387237</v>
          </cell>
          <cell r="P296">
            <v>0</v>
          </cell>
          <cell r="Q296">
            <v>0</v>
          </cell>
          <cell r="R296">
            <v>0</v>
          </cell>
          <cell r="S296">
            <v>161369.631904396</v>
          </cell>
          <cell r="T296">
            <v>0</v>
          </cell>
          <cell r="U296">
            <v>414407.76838474884</v>
          </cell>
          <cell r="V296">
            <v>3125.9531869783959</v>
          </cell>
          <cell r="W296">
            <v>0</v>
          </cell>
          <cell r="X296">
            <v>417533.72157172725</v>
          </cell>
          <cell r="Y296">
            <v>321071.34000000003</v>
          </cell>
          <cell r="Z296">
            <v>0</v>
          </cell>
          <cell r="AA296">
            <v>0</v>
          </cell>
          <cell r="AB296">
            <v>5670.5767845641376</v>
          </cell>
          <cell r="AC296">
            <v>326741.91678456415</v>
          </cell>
          <cell r="AD296" t="str">
            <v>N/A</v>
          </cell>
          <cell r="AE296">
            <v>18315</v>
          </cell>
          <cell r="AF296">
            <v>18315</v>
          </cell>
          <cell r="AG296">
            <v>18315</v>
          </cell>
          <cell r="AH296">
            <v>18315</v>
          </cell>
          <cell r="AI296">
            <v>17533</v>
          </cell>
          <cell r="AJ296">
            <v>0</v>
          </cell>
          <cell r="AK296">
            <v>90793</v>
          </cell>
          <cell r="AL296">
            <v>2264603</v>
          </cell>
          <cell r="AM296">
            <v>161369.631904396</v>
          </cell>
          <cell r="AN296">
            <v>-47281.659999999996</v>
          </cell>
          <cell r="AO296">
            <v>411863.14478716312</v>
          </cell>
          <cell r="AP296">
            <v>0</v>
          </cell>
          <cell r="AQ296">
            <v>-321071.34000000003</v>
          </cell>
          <cell r="AR296">
            <v>0</v>
          </cell>
          <cell r="AS296">
            <v>0</v>
          </cell>
          <cell r="AT296">
            <v>2469482.7766915592</v>
          </cell>
          <cell r="AU296">
            <v>6.8304563929972694E-5</v>
          </cell>
          <cell r="AV296">
            <v>0</v>
          </cell>
          <cell r="AW296">
            <v>0</v>
          </cell>
          <cell r="AY296">
            <v>0</v>
          </cell>
          <cell r="AZ296">
            <v>0</v>
          </cell>
          <cell r="BA296">
            <v>0</v>
          </cell>
          <cell r="BB296">
            <v>0</v>
          </cell>
          <cell r="BC296">
            <v>0</v>
          </cell>
          <cell r="BD296">
            <v>0</v>
          </cell>
          <cell r="BE296">
            <v>0</v>
          </cell>
          <cell r="BF296">
            <v>0</v>
          </cell>
          <cell r="BG296">
            <v>0</v>
          </cell>
          <cell r="BH296">
            <v>0</v>
          </cell>
          <cell r="BJ296">
            <v>0</v>
          </cell>
          <cell r="BL296">
            <v>0</v>
          </cell>
          <cell r="BM296">
            <v>0</v>
          </cell>
          <cell r="BN296">
            <v>0</v>
          </cell>
          <cell r="BO296">
            <v>0</v>
          </cell>
          <cell r="BQ296">
            <v>0</v>
          </cell>
          <cell r="BR296">
            <v>0</v>
          </cell>
          <cell r="BS296">
            <v>0</v>
          </cell>
          <cell r="BT296">
            <v>0</v>
          </cell>
          <cell r="CB296">
            <v>0</v>
          </cell>
          <cell r="CC296">
            <v>0</v>
          </cell>
          <cell r="CD296">
            <v>0</v>
          </cell>
          <cell r="CE296">
            <v>0</v>
          </cell>
          <cell r="CF296">
            <v>0</v>
          </cell>
          <cell r="CI296">
            <v>0</v>
          </cell>
          <cell r="CJ296">
            <v>0</v>
          </cell>
          <cell r="CK296">
            <v>0</v>
          </cell>
          <cell r="CV296">
            <v>5.6765281817118127E-5</v>
          </cell>
          <cell r="DG296">
            <v>2469483</v>
          </cell>
          <cell r="DR296">
            <v>832761.98999999976</v>
          </cell>
          <cell r="EC296">
            <v>2.9654127225475322</v>
          </cell>
          <cell r="EN296">
            <v>2.4095909012463064E-2</v>
          </cell>
        </row>
        <row r="297">
          <cell r="B297">
            <v>39600</v>
          </cell>
          <cell r="C297" t="str">
            <v>Wayne County Schools</v>
          </cell>
          <cell r="D297">
            <v>5.5737648517659062E-3</v>
          </cell>
          <cell r="E297">
            <v>9643912.8227317389</v>
          </cell>
          <cell r="F297">
            <v>7519579.9948686752</v>
          </cell>
          <cell r="G297">
            <v>-200228</v>
          </cell>
          <cell r="H297">
            <v>-2690994.3575728685</v>
          </cell>
          <cell r="I297">
            <v>-111358.42387912565</v>
          </cell>
          <cell r="J297">
            <v>8138113.2261907076</v>
          </cell>
          <cell r="K297">
            <v>0</v>
          </cell>
          <cell r="L297">
            <v>-427589.97887594119</v>
          </cell>
          <cell r="M297">
            <v>76734.085712720043</v>
          </cell>
          <cell r="N297">
            <v>2892.6724827694702</v>
          </cell>
          <cell r="O297">
            <v>-1305.4314659320928</v>
          </cell>
          <cell r="P297">
            <v>0</v>
          </cell>
          <cell r="Q297">
            <v>0</v>
          </cell>
          <cell r="R297">
            <v>0</v>
          </cell>
          <cell r="S297">
            <v>21949756.610192742</v>
          </cell>
          <cell r="T297">
            <v>109015.99999999907</v>
          </cell>
          <cell r="U297">
            <v>40690566.130953535</v>
          </cell>
          <cell r="V297">
            <v>306936.34285088017</v>
          </cell>
          <cell r="W297">
            <v>0</v>
          </cell>
          <cell r="X297">
            <v>41106518.473804414</v>
          </cell>
          <cell r="Y297">
            <v>1110154</v>
          </cell>
          <cell r="Z297">
            <v>0</v>
          </cell>
          <cell r="AA297">
            <v>0</v>
          </cell>
          <cell r="AB297">
            <v>556792.11939562822</v>
          </cell>
          <cell r="AC297">
            <v>1666946.1193956281</v>
          </cell>
          <cell r="AD297" t="str">
            <v>N/A</v>
          </cell>
          <cell r="AE297">
            <v>7903261</v>
          </cell>
          <cell r="AF297">
            <v>7903261</v>
          </cell>
          <cell r="AG297">
            <v>7903261</v>
          </cell>
          <cell r="AH297">
            <v>7903261</v>
          </cell>
          <cell r="AI297">
            <v>7826527</v>
          </cell>
          <cell r="AJ297">
            <v>0</v>
          </cell>
          <cell r="AK297">
            <v>39439571</v>
          </cell>
          <cell r="AL297">
            <v>186127533</v>
          </cell>
          <cell r="AM297">
            <v>21949756.610192742</v>
          </cell>
          <cell r="AN297">
            <v>-5039145.9999999991</v>
          </cell>
          <cell r="AO297">
            <v>40440710.354408793</v>
          </cell>
          <cell r="AP297">
            <v>0</v>
          </cell>
          <cell r="AQ297">
            <v>-1001138.0000000009</v>
          </cell>
          <cell r="AR297">
            <v>0</v>
          </cell>
          <cell r="AS297">
            <v>0</v>
          </cell>
          <cell r="AT297">
            <v>242477715.96460155</v>
          </cell>
          <cell r="AU297">
            <v>5.6139459631843868E-3</v>
          </cell>
          <cell r="AV297">
            <v>0</v>
          </cell>
          <cell r="AW297">
            <v>0</v>
          </cell>
          <cell r="AY297">
            <v>0</v>
          </cell>
          <cell r="AZ297">
            <v>0</v>
          </cell>
          <cell r="BA297">
            <v>0</v>
          </cell>
          <cell r="BB297">
            <v>0</v>
          </cell>
          <cell r="BC297">
            <v>0</v>
          </cell>
          <cell r="BD297">
            <v>0</v>
          </cell>
          <cell r="BE297">
            <v>0</v>
          </cell>
          <cell r="BF297">
            <v>0</v>
          </cell>
          <cell r="BG297">
            <v>0</v>
          </cell>
          <cell r="BH297">
            <v>0</v>
          </cell>
          <cell r="BJ297">
            <v>0</v>
          </cell>
          <cell r="BL297">
            <v>0</v>
          </cell>
          <cell r="BM297">
            <v>0</v>
          </cell>
          <cell r="BN297">
            <v>0</v>
          </cell>
          <cell r="BO297">
            <v>0</v>
          </cell>
          <cell r="BQ297">
            <v>0</v>
          </cell>
          <cell r="BR297">
            <v>0</v>
          </cell>
          <cell r="BS297">
            <v>0</v>
          </cell>
          <cell r="BT297">
            <v>0</v>
          </cell>
          <cell r="CB297">
            <v>0</v>
          </cell>
          <cell r="CC297">
            <v>0</v>
          </cell>
          <cell r="CD297">
            <v>0</v>
          </cell>
          <cell r="CE297">
            <v>0</v>
          </cell>
          <cell r="CF297">
            <v>0</v>
          </cell>
          <cell r="CI297">
            <v>0</v>
          </cell>
          <cell r="CJ297">
            <v>0</v>
          </cell>
          <cell r="CK297">
            <v>0</v>
          </cell>
          <cell r="CV297">
            <v>5.5737648517659062E-3</v>
          </cell>
          <cell r="DG297">
            <v>242477716</v>
          </cell>
          <cell r="DR297">
            <v>87409006.83999984</v>
          </cell>
          <cell r="EC297">
            <v>2.7740587013401243</v>
          </cell>
          <cell r="EN297">
            <v>2.4095909012463064E-2</v>
          </cell>
        </row>
        <row r="298">
          <cell r="B298">
            <v>39605</v>
          </cell>
          <cell r="C298" t="str">
            <v>Wayne Community College</v>
          </cell>
          <cell r="D298">
            <v>8.0206600992329302E-4</v>
          </cell>
          <cell r="E298">
            <v>1387761.2140967648</v>
          </cell>
          <cell r="F298">
            <v>1082069.2446098621</v>
          </cell>
          <cell r="G298">
            <v>-137595</v>
          </cell>
          <cell r="H298">
            <v>-387234.69046613004</v>
          </cell>
          <cell r="I298">
            <v>-16024.502125126304</v>
          </cell>
          <cell r="J298">
            <v>1171076.3150631925</v>
          </cell>
          <cell r="K298">
            <v>0</v>
          </cell>
          <cell r="L298">
            <v>-61530.293681398231</v>
          </cell>
          <cell r="M298">
            <v>11042.052111906747</v>
          </cell>
          <cell r="N298">
            <v>416.25621782999059</v>
          </cell>
          <cell r="O298">
            <v>-187.85188018413447</v>
          </cell>
          <cell r="P298">
            <v>0</v>
          </cell>
          <cell r="Q298">
            <v>0</v>
          </cell>
          <cell r="R298">
            <v>0</v>
          </cell>
          <cell r="S298">
            <v>3049792.7439467176</v>
          </cell>
          <cell r="T298">
            <v>48022.260000000126</v>
          </cell>
          <cell r="U298">
            <v>5855381.5753159625</v>
          </cell>
          <cell r="V298">
            <v>44168.208447626988</v>
          </cell>
          <cell r="W298">
            <v>0</v>
          </cell>
          <cell r="X298">
            <v>5947572.0437635891</v>
          </cell>
          <cell r="Y298">
            <v>735996</v>
          </cell>
          <cell r="Z298">
            <v>0</v>
          </cell>
          <cell r="AA298">
            <v>0</v>
          </cell>
          <cell r="AB298">
            <v>80122.510625631519</v>
          </cell>
          <cell r="AC298">
            <v>816118.51062563155</v>
          </cell>
          <cell r="AD298" t="str">
            <v>N/A</v>
          </cell>
          <cell r="AE298">
            <v>1028499</v>
          </cell>
          <cell r="AF298">
            <v>1028500</v>
          </cell>
          <cell r="AG298">
            <v>1028500</v>
          </cell>
          <cell r="AH298">
            <v>1028500</v>
          </cell>
          <cell r="AI298">
            <v>1017458</v>
          </cell>
          <cell r="AJ298">
            <v>0</v>
          </cell>
          <cell r="AK298">
            <v>5131457</v>
          </cell>
          <cell r="AL298">
            <v>27475287</v>
          </cell>
          <cell r="AM298">
            <v>3049792.7439467176</v>
          </cell>
          <cell r="AN298">
            <v>-763935.26000000013</v>
          </cell>
          <cell r="AO298">
            <v>5819427.2731379578</v>
          </cell>
          <cell r="AP298">
            <v>0</v>
          </cell>
          <cell r="AQ298">
            <v>-687973.73999999987</v>
          </cell>
          <cell r="AR298">
            <v>0</v>
          </cell>
          <cell r="AS298">
            <v>0</v>
          </cell>
          <cell r="AT298">
            <v>34892598.017084673</v>
          </cell>
          <cell r="AU298">
            <v>8.2870476980727954E-4</v>
          </cell>
          <cell r="AV298">
            <v>0</v>
          </cell>
          <cell r="AW298">
            <v>0</v>
          </cell>
          <cell r="AY298">
            <v>0</v>
          </cell>
          <cell r="AZ298">
            <v>0</v>
          </cell>
          <cell r="BA298">
            <v>0</v>
          </cell>
          <cell r="BB298">
            <v>0</v>
          </cell>
          <cell r="BC298">
            <v>0</v>
          </cell>
          <cell r="BD298">
            <v>0</v>
          </cell>
          <cell r="BE298">
            <v>0</v>
          </cell>
          <cell r="BF298">
            <v>0</v>
          </cell>
          <cell r="BG298">
            <v>0</v>
          </cell>
          <cell r="BH298">
            <v>0</v>
          </cell>
          <cell r="BJ298">
            <v>0</v>
          </cell>
          <cell r="BL298">
            <v>0</v>
          </cell>
          <cell r="BM298">
            <v>0</v>
          </cell>
          <cell r="BN298">
            <v>0</v>
          </cell>
          <cell r="BO298">
            <v>0</v>
          </cell>
          <cell r="BQ298">
            <v>0</v>
          </cell>
          <cell r="BR298">
            <v>0</v>
          </cell>
          <cell r="BS298">
            <v>0</v>
          </cell>
          <cell r="BT298">
            <v>0</v>
          </cell>
          <cell r="CB298">
            <v>0</v>
          </cell>
          <cell r="CC298">
            <v>0</v>
          </cell>
          <cell r="CD298">
            <v>0</v>
          </cell>
          <cell r="CE298">
            <v>0</v>
          </cell>
          <cell r="CF298">
            <v>0</v>
          </cell>
          <cell r="CI298">
            <v>0</v>
          </cell>
          <cell r="CJ298">
            <v>0</v>
          </cell>
          <cell r="CK298">
            <v>0</v>
          </cell>
          <cell r="CV298">
            <v>8.0206600992329302E-4</v>
          </cell>
          <cell r="DG298">
            <v>34892598</v>
          </cell>
          <cell r="DR298">
            <v>13057119.070000004</v>
          </cell>
          <cell r="EC298">
            <v>2.6723044963394051</v>
          </cell>
          <cell r="EN298">
            <v>2.4095909012463064E-2</v>
          </cell>
        </row>
        <row r="299">
          <cell r="B299">
            <v>39700</v>
          </cell>
          <cell r="C299" t="str">
            <v>Wilkes County Schools</v>
          </cell>
          <cell r="D299">
            <v>3.3775978740848297E-3</v>
          </cell>
          <cell r="E299">
            <v>5844031.8732854575</v>
          </cell>
          <cell r="F299">
            <v>4556725.6746815396</v>
          </cell>
          <cell r="G299">
            <v>-236735</v>
          </cell>
          <cell r="H299">
            <v>-1630692.5503742308</v>
          </cell>
          <cell r="I299">
            <v>-67481.134521921354</v>
          </cell>
          <cell r="J299">
            <v>4931545.3132427577</v>
          </cell>
          <cell r="K299">
            <v>0</v>
          </cell>
          <cell r="L299">
            <v>-259111.57754956049</v>
          </cell>
          <cell r="M299">
            <v>46499.429320383453</v>
          </cell>
          <cell r="N299">
            <v>1752.9057446925449</v>
          </cell>
          <cell r="O299">
            <v>-791.06719808940795</v>
          </cell>
          <cell r="P299">
            <v>0</v>
          </cell>
          <cell r="Q299">
            <v>0</v>
          </cell>
          <cell r="R299">
            <v>0</v>
          </cell>
          <cell r="S299">
            <v>13185743.866631029</v>
          </cell>
          <cell r="T299">
            <v>0</v>
          </cell>
          <cell r="U299">
            <v>24657726.56621379</v>
          </cell>
          <cell r="V299">
            <v>185997.71728153381</v>
          </cell>
          <cell r="W299">
            <v>0</v>
          </cell>
          <cell r="X299">
            <v>24843724.283495326</v>
          </cell>
          <cell r="Y299">
            <v>1183675.69</v>
          </cell>
          <cell r="Z299">
            <v>0</v>
          </cell>
          <cell r="AA299">
            <v>0</v>
          </cell>
          <cell r="AB299">
            <v>337405.67260960676</v>
          </cell>
          <cell r="AC299">
            <v>1521081.3626096067</v>
          </cell>
          <cell r="AD299" t="str">
            <v>N/A</v>
          </cell>
          <cell r="AE299">
            <v>4673829</v>
          </cell>
          <cell r="AF299">
            <v>4673829</v>
          </cell>
          <cell r="AG299">
            <v>4673829</v>
          </cell>
          <cell r="AH299">
            <v>4673829</v>
          </cell>
          <cell r="AI299">
            <v>4627329</v>
          </cell>
          <cell r="AJ299">
            <v>0</v>
          </cell>
          <cell r="AK299">
            <v>23322645</v>
          </cell>
          <cell r="AL299">
            <v>113304758</v>
          </cell>
          <cell r="AM299">
            <v>13185743.866631029</v>
          </cell>
          <cell r="AN299">
            <v>-2876157.31</v>
          </cell>
          <cell r="AO299">
            <v>24506318.610885717</v>
          </cell>
          <cell r="AP299">
            <v>0</v>
          </cell>
          <cell r="AQ299">
            <v>-1183675.69</v>
          </cell>
          <cell r="AR299">
            <v>0</v>
          </cell>
          <cell r="AS299">
            <v>0</v>
          </cell>
          <cell r="AT299">
            <v>146936987.47751674</v>
          </cell>
          <cell r="AU299">
            <v>3.4174782282730752E-3</v>
          </cell>
          <cell r="AV299">
            <v>0</v>
          </cell>
          <cell r="AW299">
            <v>0</v>
          </cell>
          <cell r="AY299">
            <v>0</v>
          </cell>
          <cell r="AZ299">
            <v>0</v>
          </cell>
          <cell r="BA299">
            <v>0</v>
          </cell>
          <cell r="BB299">
            <v>0</v>
          </cell>
          <cell r="BC299">
            <v>0</v>
          </cell>
          <cell r="BD299">
            <v>0</v>
          </cell>
          <cell r="BE299">
            <v>0</v>
          </cell>
          <cell r="BF299">
            <v>0</v>
          </cell>
          <cell r="BG299">
            <v>0</v>
          </cell>
          <cell r="BH299">
            <v>0</v>
          </cell>
          <cell r="BJ299">
            <v>0</v>
          </cell>
          <cell r="BL299">
            <v>0</v>
          </cell>
          <cell r="BM299">
            <v>0</v>
          </cell>
          <cell r="BN299">
            <v>0</v>
          </cell>
          <cell r="BO299">
            <v>0</v>
          </cell>
          <cell r="BQ299">
            <v>0</v>
          </cell>
          <cell r="BR299">
            <v>0</v>
          </cell>
          <cell r="BS299">
            <v>0</v>
          </cell>
          <cell r="BT299">
            <v>0</v>
          </cell>
          <cell r="CB299">
            <v>0</v>
          </cell>
          <cell r="CC299">
            <v>0</v>
          </cell>
          <cell r="CD299">
            <v>0</v>
          </cell>
          <cell r="CE299">
            <v>0</v>
          </cell>
          <cell r="CF299">
            <v>0</v>
          </cell>
          <cell r="CI299">
            <v>0</v>
          </cell>
          <cell r="CJ299">
            <v>0</v>
          </cell>
          <cell r="CK299">
            <v>0</v>
          </cell>
          <cell r="CV299">
            <v>3.3775978740848297E-3</v>
          </cell>
          <cell r="DG299">
            <v>146936988</v>
          </cell>
          <cell r="DR299">
            <v>50024277.060000062</v>
          </cell>
          <cell r="EC299">
            <v>2.9373135732428679</v>
          </cell>
          <cell r="EN299">
            <v>2.4095909012463064E-2</v>
          </cell>
        </row>
        <row r="300">
          <cell r="B300">
            <v>39703</v>
          </cell>
          <cell r="C300" t="str">
            <v>Pinnacle Classical Academy</v>
          </cell>
          <cell r="D300">
            <v>1.0526279690453541E-4</v>
          </cell>
          <cell r="E300">
            <v>182129.1826659377</v>
          </cell>
          <cell r="F300">
            <v>142010.30055232631</v>
          </cell>
          <cell r="G300">
            <v>160430</v>
          </cell>
          <cell r="H300">
            <v>-50820.51361436594</v>
          </cell>
          <cell r="I300">
            <v>-2103.0487414056915</v>
          </cell>
          <cell r="J300">
            <v>153691.55005583365</v>
          </cell>
          <cell r="K300">
            <v>0</v>
          </cell>
          <cell r="L300">
            <v>-8075.2091812005174</v>
          </cell>
          <cell r="M300">
            <v>1449.1541525068449</v>
          </cell>
          <cell r="N300">
            <v>54.629286337515786</v>
          </cell>
          <cell r="O300">
            <v>-24.653599663011239</v>
          </cell>
          <cell r="P300">
            <v>0</v>
          </cell>
          <cell r="Q300">
            <v>0</v>
          </cell>
          <cell r="R300">
            <v>0</v>
          </cell>
          <cell r="S300">
            <v>578741.39157630678</v>
          </cell>
          <cell r="T300">
            <v>818365</v>
          </cell>
          <cell r="U300">
            <v>768457.75027916825</v>
          </cell>
          <cell r="V300">
            <v>5796.6166100273795</v>
          </cell>
          <cell r="W300">
            <v>0</v>
          </cell>
          <cell r="X300">
            <v>1592619.3668891955</v>
          </cell>
          <cell r="Y300">
            <v>16213.239999999991</v>
          </cell>
          <cell r="Z300">
            <v>0</v>
          </cell>
          <cell r="AA300">
            <v>0</v>
          </cell>
          <cell r="AB300">
            <v>10515.243707028458</v>
          </cell>
          <cell r="AC300">
            <v>26728.483707028448</v>
          </cell>
          <cell r="AD300" t="str">
            <v>N/A</v>
          </cell>
          <cell r="AE300">
            <v>313468</v>
          </cell>
          <cell r="AF300">
            <v>313468</v>
          </cell>
          <cell r="AG300">
            <v>313468</v>
          </cell>
          <cell r="AH300">
            <v>313468</v>
          </cell>
          <cell r="AI300">
            <v>312019</v>
          </cell>
          <cell r="AJ300">
            <v>0</v>
          </cell>
          <cell r="AK300">
            <v>1565891</v>
          </cell>
          <cell r="AL300">
            <v>2507897</v>
          </cell>
          <cell r="AM300">
            <v>578741.39157630678</v>
          </cell>
          <cell r="AN300">
            <v>-73239.760000000009</v>
          </cell>
          <cell r="AO300">
            <v>763739.12318216718</v>
          </cell>
          <cell r="AP300">
            <v>0</v>
          </cell>
          <cell r="AQ300">
            <v>802151.76</v>
          </cell>
          <cell r="AR300">
            <v>0</v>
          </cell>
          <cell r="AS300">
            <v>0</v>
          </cell>
          <cell r="AT300">
            <v>4579289.5147584742</v>
          </cell>
          <cell r="AU300">
            <v>7.564273928515392E-5</v>
          </cell>
          <cell r="AV300">
            <v>0</v>
          </cell>
          <cell r="AW300">
            <v>0</v>
          </cell>
          <cell r="AY300">
            <v>0</v>
          </cell>
          <cell r="AZ300">
            <v>0</v>
          </cell>
          <cell r="BA300">
            <v>0</v>
          </cell>
          <cell r="BB300">
            <v>0</v>
          </cell>
          <cell r="BC300">
            <v>0</v>
          </cell>
          <cell r="BD300">
            <v>0</v>
          </cell>
          <cell r="BE300">
            <v>0</v>
          </cell>
          <cell r="BF300">
            <v>0</v>
          </cell>
          <cell r="BG300">
            <v>0</v>
          </cell>
          <cell r="BH300">
            <v>0</v>
          </cell>
          <cell r="BJ300">
            <v>0</v>
          </cell>
          <cell r="BL300">
            <v>0</v>
          </cell>
          <cell r="BM300">
            <v>0</v>
          </cell>
          <cell r="BN300">
            <v>0</v>
          </cell>
          <cell r="BO300">
            <v>0</v>
          </cell>
          <cell r="BQ300">
            <v>0</v>
          </cell>
          <cell r="BR300">
            <v>0</v>
          </cell>
          <cell r="BS300">
            <v>0</v>
          </cell>
          <cell r="BT300">
            <v>0</v>
          </cell>
          <cell r="CB300">
            <v>0</v>
          </cell>
          <cell r="CC300">
            <v>0</v>
          </cell>
          <cell r="CD300">
            <v>0</v>
          </cell>
          <cell r="CE300">
            <v>0</v>
          </cell>
          <cell r="CF300">
            <v>0</v>
          </cell>
          <cell r="CI300">
            <v>0</v>
          </cell>
          <cell r="CJ300">
            <v>0</v>
          </cell>
          <cell r="CK300">
            <v>0</v>
          </cell>
          <cell r="CV300">
            <v>1.0526279690453541E-4</v>
          </cell>
          <cell r="DG300">
            <v>4579289</v>
          </cell>
          <cell r="DR300">
            <v>1235890.25</v>
          </cell>
          <cell r="EC300">
            <v>3.7052553816975253</v>
          </cell>
          <cell r="EN300">
            <v>2.4095909012463064E-2</v>
          </cell>
        </row>
        <row r="301">
          <cell r="B301">
            <v>39705</v>
          </cell>
          <cell r="C301" t="str">
            <v>Wilkes Community College</v>
          </cell>
          <cell r="D301">
            <v>7.9264599698215235E-4</v>
          </cell>
          <cell r="E301">
            <v>1371462.3952535938</v>
          </cell>
          <cell r="F301">
            <v>1069360.6817717361</v>
          </cell>
          <cell r="G301">
            <v>88452</v>
          </cell>
          <cell r="H301">
            <v>-382686.74085809418</v>
          </cell>
          <cell r="I301">
            <v>-15836.299389283575</v>
          </cell>
          <cell r="J301">
            <v>1157322.3921859299</v>
          </cell>
          <cell r="K301">
            <v>0</v>
          </cell>
          <cell r="L301">
            <v>-60807.639740725208</v>
          </cell>
          <cell r="M301">
            <v>10912.366683894583</v>
          </cell>
          <cell r="N301">
            <v>411.36741951379742</v>
          </cell>
          <cell r="O301">
            <v>-185.64561895318991</v>
          </cell>
          <cell r="P301">
            <v>0</v>
          </cell>
          <cell r="Q301">
            <v>0</v>
          </cell>
          <cell r="R301">
            <v>0</v>
          </cell>
          <cell r="S301">
            <v>3238404.8777076122</v>
          </cell>
          <cell r="T301">
            <v>442255.12</v>
          </cell>
          <cell r="U301">
            <v>5786611.9609296499</v>
          </cell>
          <cell r="V301">
            <v>43649.466735578331</v>
          </cell>
          <cell r="W301">
            <v>0</v>
          </cell>
          <cell r="X301">
            <v>6272516.5476652281</v>
          </cell>
          <cell r="Y301">
            <v>0</v>
          </cell>
          <cell r="Z301">
            <v>0</v>
          </cell>
          <cell r="AA301">
            <v>0</v>
          </cell>
          <cell r="AB301">
            <v>79181.496946417872</v>
          </cell>
          <cell r="AC301">
            <v>79181.496946417872</v>
          </cell>
          <cell r="AD301" t="str">
            <v>N/A</v>
          </cell>
          <cell r="AE301">
            <v>1240849</v>
          </cell>
          <cell r="AF301">
            <v>1240850</v>
          </cell>
          <cell r="AG301">
            <v>1240850</v>
          </cell>
          <cell r="AH301">
            <v>1240850</v>
          </cell>
          <cell r="AI301">
            <v>1229938</v>
          </cell>
          <cell r="AJ301">
            <v>0</v>
          </cell>
          <cell r="AK301">
            <v>6193337</v>
          </cell>
          <cell r="AL301">
            <v>25783213</v>
          </cell>
          <cell r="AM301">
            <v>3238404.8777076122</v>
          </cell>
          <cell r="AN301">
            <v>-732158.12</v>
          </cell>
          <cell r="AO301">
            <v>5751079.9307188103</v>
          </cell>
          <cell r="AP301">
            <v>0</v>
          </cell>
          <cell r="AQ301">
            <v>442255.12</v>
          </cell>
          <cell r="AR301">
            <v>0</v>
          </cell>
          <cell r="AS301">
            <v>0</v>
          </cell>
          <cell r="AT301">
            <v>34482794.808426417</v>
          </cell>
          <cell r="AU301">
            <v>7.7766875144774574E-4</v>
          </cell>
          <cell r="AV301">
            <v>0</v>
          </cell>
          <cell r="AW301">
            <v>0</v>
          </cell>
          <cell r="AY301">
            <v>0</v>
          </cell>
          <cell r="AZ301">
            <v>0</v>
          </cell>
          <cell r="BA301">
            <v>0</v>
          </cell>
          <cell r="BB301">
            <v>0</v>
          </cell>
          <cell r="BC301">
            <v>0</v>
          </cell>
          <cell r="BD301">
            <v>0</v>
          </cell>
          <cell r="BE301">
            <v>0</v>
          </cell>
          <cell r="BF301">
            <v>0</v>
          </cell>
          <cell r="BG301">
            <v>0</v>
          </cell>
          <cell r="BH301">
            <v>0</v>
          </cell>
          <cell r="BJ301">
            <v>0</v>
          </cell>
          <cell r="BL301">
            <v>0</v>
          </cell>
          <cell r="BM301">
            <v>0</v>
          </cell>
          <cell r="BN301">
            <v>0</v>
          </cell>
          <cell r="BO301">
            <v>0</v>
          </cell>
          <cell r="BQ301">
            <v>0</v>
          </cell>
          <cell r="BR301">
            <v>0</v>
          </cell>
          <cell r="BS301">
            <v>0</v>
          </cell>
          <cell r="BT301">
            <v>0</v>
          </cell>
          <cell r="CB301">
            <v>0</v>
          </cell>
          <cell r="CC301">
            <v>0</v>
          </cell>
          <cell r="CD301">
            <v>0</v>
          </cell>
          <cell r="CE301">
            <v>0</v>
          </cell>
          <cell r="CF301">
            <v>0</v>
          </cell>
          <cell r="CI301">
            <v>0</v>
          </cell>
          <cell r="CJ301">
            <v>0</v>
          </cell>
          <cell r="CK301">
            <v>0</v>
          </cell>
          <cell r="CV301">
            <v>7.9264599698215235E-4</v>
          </cell>
          <cell r="DG301">
            <v>34482795</v>
          </cell>
          <cell r="DR301">
            <v>12760252.279999996</v>
          </cell>
          <cell r="EC301">
            <v>2.7023599724628653</v>
          </cell>
          <cell r="EN301">
            <v>2.4095909012463064E-2</v>
          </cell>
        </row>
        <row r="302">
          <cell r="B302">
            <v>39800</v>
          </cell>
          <cell r="C302" t="str">
            <v>Wilson County Schools</v>
          </cell>
          <cell r="D302">
            <v>3.7380233468300756E-3</v>
          </cell>
          <cell r="E302">
            <v>6467651.9811817873</v>
          </cell>
          <cell r="F302">
            <v>5042976.5744907707</v>
          </cell>
          <cell r="G302">
            <v>-562933</v>
          </cell>
          <cell r="H302">
            <v>-1804704.7197566011</v>
          </cell>
          <cell r="I302">
            <v>-74682.086416776248</v>
          </cell>
          <cell r="J302">
            <v>5457793.4390270412</v>
          </cell>
          <cell r="K302">
            <v>0</v>
          </cell>
          <cell r="L302">
            <v>-286761.52769567468</v>
          </cell>
          <cell r="M302">
            <v>51461.411006768903</v>
          </cell>
          <cell r="N302">
            <v>1939.9593565378725</v>
          </cell>
          <cell r="O302">
            <v>-875.48244806107198</v>
          </cell>
          <cell r="P302">
            <v>0</v>
          </cell>
          <cell r="Q302">
            <v>0</v>
          </cell>
          <cell r="R302">
            <v>0</v>
          </cell>
          <cell r="S302">
            <v>14291866.548745792</v>
          </cell>
          <cell r="T302">
            <v>0</v>
          </cell>
          <cell r="U302">
            <v>27288967.195135206</v>
          </cell>
          <cell r="V302">
            <v>205845.64402707561</v>
          </cell>
          <cell r="W302">
            <v>0</v>
          </cell>
          <cell r="X302">
            <v>27494812.839162283</v>
          </cell>
          <cell r="Y302">
            <v>2814661.5700000008</v>
          </cell>
          <cell r="Z302">
            <v>0</v>
          </cell>
          <cell r="AA302">
            <v>0</v>
          </cell>
          <cell r="AB302">
            <v>373410.43208388123</v>
          </cell>
          <cell r="AC302">
            <v>3188072.0020838818</v>
          </cell>
          <cell r="AD302" t="str">
            <v>N/A</v>
          </cell>
          <cell r="AE302">
            <v>4871640</v>
          </cell>
          <cell r="AF302">
            <v>4871640</v>
          </cell>
          <cell r="AG302">
            <v>4871640</v>
          </cell>
          <cell r="AH302">
            <v>4871640</v>
          </cell>
          <cell r="AI302">
            <v>4820178</v>
          </cell>
          <cell r="AJ302">
            <v>0</v>
          </cell>
          <cell r="AK302">
            <v>24306738</v>
          </cell>
          <cell r="AL302">
            <v>127292513</v>
          </cell>
          <cell r="AM302">
            <v>14291866.548745792</v>
          </cell>
          <cell r="AN302">
            <v>-3274399.4299999992</v>
          </cell>
          <cell r="AO302">
            <v>27121402.407078404</v>
          </cell>
          <cell r="AP302">
            <v>0</v>
          </cell>
          <cell r="AQ302">
            <v>-2814661.5700000008</v>
          </cell>
          <cell r="AR302">
            <v>0</v>
          </cell>
          <cell r="AS302">
            <v>0</v>
          </cell>
          <cell r="AT302">
            <v>162616720.9558242</v>
          </cell>
          <cell r="AU302">
            <v>3.8393744410324645E-3</v>
          </cell>
          <cell r="AV302">
            <v>0</v>
          </cell>
          <cell r="AW302">
            <v>0</v>
          </cell>
          <cell r="AY302">
            <v>0</v>
          </cell>
          <cell r="AZ302">
            <v>0</v>
          </cell>
          <cell r="BA302">
            <v>0</v>
          </cell>
          <cell r="BB302">
            <v>0</v>
          </cell>
          <cell r="BC302">
            <v>0</v>
          </cell>
          <cell r="BD302">
            <v>0</v>
          </cell>
          <cell r="BE302">
            <v>0</v>
          </cell>
          <cell r="BF302">
            <v>0</v>
          </cell>
          <cell r="BG302">
            <v>0</v>
          </cell>
          <cell r="BH302">
            <v>0</v>
          </cell>
          <cell r="BJ302">
            <v>0</v>
          </cell>
          <cell r="BL302">
            <v>0</v>
          </cell>
          <cell r="BM302">
            <v>0</v>
          </cell>
          <cell r="BN302">
            <v>0</v>
          </cell>
          <cell r="BO302">
            <v>0</v>
          </cell>
          <cell r="BQ302">
            <v>0</v>
          </cell>
          <cell r="BR302">
            <v>0</v>
          </cell>
          <cell r="BS302">
            <v>0</v>
          </cell>
          <cell r="BT302">
            <v>0</v>
          </cell>
          <cell r="CB302">
            <v>0</v>
          </cell>
          <cell r="CC302">
            <v>0</v>
          </cell>
          <cell r="CD302">
            <v>0</v>
          </cell>
          <cell r="CE302">
            <v>0</v>
          </cell>
          <cell r="CF302">
            <v>0</v>
          </cell>
          <cell r="CI302">
            <v>0</v>
          </cell>
          <cell r="CJ302">
            <v>0</v>
          </cell>
          <cell r="CK302">
            <v>0</v>
          </cell>
          <cell r="CV302">
            <v>3.7380233468300756E-3</v>
          </cell>
          <cell r="DG302">
            <v>162616721</v>
          </cell>
          <cell r="DR302">
            <v>56969445.149999999</v>
          </cell>
          <cell r="EC302">
            <v>2.854455060459721</v>
          </cell>
          <cell r="EN302">
            <v>2.4095909012463064E-2</v>
          </cell>
        </row>
        <row r="303">
          <cell r="B303">
            <v>39805</v>
          </cell>
          <cell r="C303" t="str">
            <v>Wilson Community College</v>
          </cell>
          <cell r="D303">
            <v>4.2042356770365802E-4</v>
          </cell>
          <cell r="E303">
            <v>727430.80187018623</v>
          </cell>
          <cell r="F303">
            <v>567194.47862500523</v>
          </cell>
          <cell r="G303">
            <v>-37148</v>
          </cell>
          <cell r="H303">
            <v>-202979.04173742756</v>
          </cell>
          <cell r="I303">
            <v>-8399.6557275438754</v>
          </cell>
          <cell r="J303">
            <v>613849.82824444456</v>
          </cell>
          <cell r="K303">
            <v>0</v>
          </cell>
          <cell r="L303">
            <v>-32252.689019774443</v>
          </cell>
          <cell r="M303">
            <v>5787.9761593456933</v>
          </cell>
          <cell r="N303">
            <v>218.19142316684443</v>
          </cell>
          <cell r="O303">
            <v>-98.46740379187375</v>
          </cell>
          <cell r="P303">
            <v>0</v>
          </cell>
          <cell r="Q303">
            <v>0</v>
          </cell>
          <cell r="R303">
            <v>0</v>
          </cell>
          <cell r="S303">
            <v>1633603.4224336105</v>
          </cell>
          <cell r="T303">
            <v>37708.669999999984</v>
          </cell>
          <cell r="U303">
            <v>3069249.1412222232</v>
          </cell>
          <cell r="V303">
            <v>23151.904637382773</v>
          </cell>
          <cell r="W303">
            <v>0</v>
          </cell>
          <cell r="X303">
            <v>3130109.7158596059</v>
          </cell>
          <cell r="Y303">
            <v>223449</v>
          </cell>
          <cell r="Z303">
            <v>0</v>
          </cell>
          <cell r="AA303">
            <v>0</v>
          </cell>
          <cell r="AB303">
            <v>41998.27863771937</v>
          </cell>
          <cell r="AC303">
            <v>265447.27863771934</v>
          </cell>
          <cell r="AD303" t="str">
            <v>N/A</v>
          </cell>
          <cell r="AE303">
            <v>574090</v>
          </cell>
          <cell r="AF303">
            <v>574090</v>
          </cell>
          <cell r="AG303">
            <v>574090</v>
          </cell>
          <cell r="AH303">
            <v>574090</v>
          </cell>
          <cell r="AI303">
            <v>568302</v>
          </cell>
          <cell r="AJ303">
            <v>0</v>
          </cell>
          <cell r="AK303">
            <v>2864662</v>
          </cell>
          <cell r="AL303">
            <v>14207069</v>
          </cell>
          <cell r="AM303">
            <v>1633603.4224336105</v>
          </cell>
          <cell r="AN303">
            <v>-415480.67</v>
          </cell>
          <cell r="AO303">
            <v>3050402.7672218867</v>
          </cell>
          <cell r="AP303">
            <v>0</v>
          </cell>
          <cell r="AQ303">
            <v>-185740.33000000002</v>
          </cell>
          <cell r="AR303">
            <v>0</v>
          </cell>
          <cell r="AS303">
            <v>0</v>
          </cell>
          <cell r="AT303">
            <v>18289854.189655498</v>
          </cell>
          <cell r="AU303">
            <v>4.2851110673070681E-4</v>
          </cell>
          <cell r="AV303">
            <v>0</v>
          </cell>
          <cell r="AW303">
            <v>0</v>
          </cell>
          <cell r="AY303">
            <v>0</v>
          </cell>
          <cell r="AZ303">
            <v>0</v>
          </cell>
          <cell r="BA303">
            <v>0</v>
          </cell>
          <cell r="BB303">
            <v>0</v>
          </cell>
          <cell r="BC303">
            <v>0</v>
          </cell>
          <cell r="BD303">
            <v>0</v>
          </cell>
          <cell r="BE303">
            <v>0</v>
          </cell>
          <cell r="BF303">
            <v>0</v>
          </cell>
          <cell r="BG303">
            <v>0</v>
          </cell>
          <cell r="BH303">
            <v>0</v>
          </cell>
          <cell r="BJ303">
            <v>0</v>
          </cell>
          <cell r="BL303">
            <v>0</v>
          </cell>
          <cell r="BM303">
            <v>0</v>
          </cell>
          <cell r="BN303">
            <v>0</v>
          </cell>
          <cell r="BO303">
            <v>0</v>
          </cell>
          <cell r="BQ303">
            <v>0</v>
          </cell>
          <cell r="BR303">
            <v>0</v>
          </cell>
          <cell r="BS303">
            <v>0</v>
          </cell>
          <cell r="BT303">
            <v>0</v>
          </cell>
          <cell r="CB303">
            <v>0</v>
          </cell>
          <cell r="CC303">
            <v>0</v>
          </cell>
          <cell r="CD303">
            <v>0</v>
          </cell>
          <cell r="CE303">
            <v>0</v>
          </cell>
          <cell r="CF303">
            <v>0</v>
          </cell>
          <cell r="CI303">
            <v>0</v>
          </cell>
          <cell r="CJ303">
            <v>0</v>
          </cell>
          <cell r="CK303">
            <v>0</v>
          </cell>
          <cell r="CV303">
            <v>4.2042356770365802E-4</v>
          </cell>
          <cell r="DG303">
            <v>18289854</v>
          </cell>
          <cell r="DR303">
            <v>6996756.6699999981</v>
          </cell>
          <cell r="EC303">
            <v>2.6140474597925389</v>
          </cell>
          <cell r="EN303">
            <v>2.4095909012463064E-2</v>
          </cell>
        </row>
        <row r="304">
          <cell r="B304">
            <v>39900</v>
          </cell>
          <cell r="C304" t="str">
            <v>Yadkin County Schools</v>
          </cell>
          <cell r="D304">
            <v>1.846225728420556E-3</v>
          </cell>
          <cell r="E304">
            <v>3194400.9927744321</v>
          </cell>
          <cell r="F304">
            <v>2490747.7123016114</v>
          </cell>
          <cell r="G304">
            <v>-121943</v>
          </cell>
          <cell r="H304">
            <v>-891351.38458730141</v>
          </cell>
          <cell r="I304">
            <v>-36885.802094228449</v>
          </cell>
          <cell r="J304">
            <v>2695627.5369659117</v>
          </cell>
          <cell r="K304">
            <v>0</v>
          </cell>
          <cell r="L304">
            <v>-141632.74576706524</v>
          </cell>
          <cell r="M304">
            <v>25417.011132927124</v>
          </cell>
          <cell r="N304">
            <v>958.15422853570021</v>
          </cell>
          <cell r="O304">
            <v>-432.40452785337845</v>
          </cell>
          <cell r="P304">
            <v>0</v>
          </cell>
          <cell r="Q304">
            <v>0</v>
          </cell>
          <cell r="R304">
            <v>0</v>
          </cell>
          <cell r="S304">
            <v>7214906.0704269689</v>
          </cell>
          <cell r="T304">
            <v>33032.189999999944</v>
          </cell>
          <cell r="U304">
            <v>13478137.684829559</v>
          </cell>
          <cell r="V304">
            <v>101668.0445317085</v>
          </cell>
          <cell r="W304">
            <v>0</v>
          </cell>
          <cell r="X304">
            <v>13612837.919361267</v>
          </cell>
          <cell r="Y304">
            <v>642743</v>
          </cell>
          <cell r="Z304">
            <v>0</v>
          </cell>
          <cell r="AA304">
            <v>0</v>
          </cell>
          <cell r="AB304">
            <v>184429.01047114225</v>
          </cell>
          <cell r="AC304">
            <v>827172.01047114225</v>
          </cell>
          <cell r="AD304" t="str">
            <v>N/A</v>
          </cell>
          <cell r="AE304">
            <v>2562216</v>
          </cell>
          <cell r="AF304">
            <v>2562217</v>
          </cell>
          <cell r="AG304">
            <v>2562217</v>
          </cell>
          <cell r="AH304">
            <v>2562217</v>
          </cell>
          <cell r="AI304">
            <v>2536800</v>
          </cell>
          <cell r="AJ304">
            <v>0</v>
          </cell>
          <cell r="AK304">
            <v>12785667</v>
          </cell>
          <cell r="AL304">
            <v>61981970</v>
          </cell>
          <cell r="AM304">
            <v>7214906.0704269689</v>
          </cell>
          <cell r="AN304">
            <v>-1665447.19</v>
          </cell>
          <cell r="AO304">
            <v>13395376.718890127</v>
          </cell>
          <cell r="AP304">
            <v>0</v>
          </cell>
          <cell r="AQ304">
            <v>-609710.81000000006</v>
          </cell>
          <cell r="AR304">
            <v>0</v>
          </cell>
          <cell r="AS304">
            <v>0</v>
          </cell>
          <cell r="AT304">
            <v>80317094.789317101</v>
          </cell>
          <cell r="AU304">
            <v>1.8694892888119446E-3</v>
          </cell>
          <cell r="AV304">
            <v>0</v>
          </cell>
          <cell r="AW304">
            <v>0</v>
          </cell>
          <cell r="AY304">
            <v>0</v>
          </cell>
          <cell r="AZ304">
            <v>0</v>
          </cell>
          <cell r="BA304">
            <v>0</v>
          </cell>
          <cell r="BB304">
            <v>0</v>
          </cell>
          <cell r="BC304">
            <v>0</v>
          </cell>
          <cell r="BD304">
            <v>0</v>
          </cell>
          <cell r="BE304">
            <v>0</v>
          </cell>
          <cell r="BF304">
            <v>0</v>
          </cell>
          <cell r="BG304">
            <v>0</v>
          </cell>
          <cell r="BH304">
            <v>0</v>
          </cell>
          <cell r="BJ304">
            <v>0</v>
          </cell>
          <cell r="BL304">
            <v>0</v>
          </cell>
          <cell r="BM304">
            <v>0</v>
          </cell>
          <cell r="BN304">
            <v>0</v>
          </cell>
          <cell r="BO304">
            <v>0</v>
          </cell>
          <cell r="BQ304">
            <v>0</v>
          </cell>
          <cell r="BR304">
            <v>0</v>
          </cell>
          <cell r="BS304">
            <v>0</v>
          </cell>
          <cell r="BT304">
            <v>0</v>
          </cell>
          <cell r="CB304">
            <v>0</v>
          </cell>
          <cell r="CC304">
            <v>0</v>
          </cell>
          <cell r="CD304">
            <v>0</v>
          </cell>
          <cell r="CE304">
            <v>0</v>
          </cell>
          <cell r="CF304">
            <v>0</v>
          </cell>
          <cell r="CI304">
            <v>0</v>
          </cell>
          <cell r="CJ304">
            <v>0</v>
          </cell>
          <cell r="CK304">
            <v>0</v>
          </cell>
          <cell r="CV304">
            <v>1.846225728420556E-3</v>
          </cell>
          <cell r="DG304">
            <v>80317095</v>
          </cell>
          <cell r="DR304">
            <v>28981653.340000022</v>
          </cell>
          <cell r="EC304">
            <v>2.7713082500075181</v>
          </cell>
          <cell r="EN304">
            <v>2.4095909012463064E-2</v>
          </cell>
        </row>
        <row r="305">
          <cell r="B305">
            <v>40000</v>
          </cell>
          <cell r="C305" t="str">
            <v>Consolidated Judicial Retirement System</v>
          </cell>
          <cell r="D305">
            <v>2.9913793283444551E-3</v>
          </cell>
          <cell r="E305">
            <v>5175783.7349625183</v>
          </cell>
          <cell r="F305">
            <v>4035677.2760795662</v>
          </cell>
          <cell r="G305">
            <v>2662046</v>
          </cell>
          <cell r="H305">
            <v>-1444227.5747217208</v>
          </cell>
          <cell r="I305">
            <v>-59764.862007678144</v>
          </cell>
          <cell r="J305">
            <v>4367637.3732990632</v>
          </cell>
          <cell r="K305">
            <v>0</v>
          </cell>
          <cell r="L305">
            <v>-229482.91824896191</v>
          </cell>
          <cell r="M305">
            <v>41182.354097288146</v>
          </cell>
          <cell r="N305">
            <v>1552.4660438242054</v>
          </cell>
          <cell r="O305">
            <v>-700.61095249155483</v>
          </cell>
          <cell r="P305">
            <v>0</v>
          </cell>
          <cell r="Q305">
            <v>0</v>
          </cell>
          <cell r="R305">
            <v>0</v>
          </cell>
          <cell r="S305">
            <v>14549703.238551408</v>
          </cell>
          <cell r="T305">
            <v>13310230.6</v>
          </cell>
          <cell r="U305">
            <v>21838186.866495319</v>
          </cell>
          <cell r="V305">
            <v>164729.41638915258</v>
          </cell>
          <cell r="W305">
            <v>0</v>
          </cell>
          <cell r="X305">
            <v>35313146.882884473</v>
          </cell>
          <cell r="Y305">
            <v>0</v>
          </cell>
          <cell r="Z305">
            <v>0</v>
          </cell>
          <cell r="AA305">
            <v>0</v>
          </cell>
          <cell r="AB305">
            <v>298824.31003839074</v>
          </cell>
          <cell r="AC305">
            <v>298824.31003839074</v>
          </cell>
          <cell r="AD305" t="str">
            <v>N/A</v>
          </cell>
          <cell r="AE305">
            <v>7011102</v>
          </cell>
          <cell r="AF305">
            <v>7011101</v>
          </cell>
          <cell r="AG305">
            <v>7011101</v>
          </cell>
          <cell r="AH305">
            <v>7011101</v>
          </cell>
          <cell r="AI305">
            <v>6969919</v>
          </cell>
          <cell r="AJ305">
            <v>0</v>
          </cell>
          <cell r="AK305">
            <v>35014324</v>
          </cell>
          <cell r="AL305">
            <v>84441199</v>
          </cell>
          <cell r="AM305">
            <v>14549703.238551408</v>
          </cell>
          <cell r="AN305">
            <v>-3870056.6</v>
          </cell>
          <cell r="AO305">
            <v>21704091.97284608</v>
          </cell>
          <cell r="AP305">
            <v>0</v>
          </cell>
          <cell r="AQ305">
            <v>13310230.6</v>
          </cell>
          <cell r="AR305">
            <v>0</v>
          </cell>
          <cell r="AS305">
            <v>0</v>
          </cell>
          <cell r="AT305">
            <v>130135168.21139748</v>
          </cell>
          <cell r="AU305">
            <v>2.5469006112273148E-3</v>
          </cell>
          <cell r="AV305">
            <v>0</v>
          </cell>
          <cell r="AW305">
            <v>0</v>
          </cell>
          <cell r="AY305">
            <v>0</v>
          </cell>
          <cell r="AZ305">
            <v>0</v>
          </cell>
          <cell r="BA305">
            <v>0</v>
          </cell>
          <cell r="BB305">
            <v>0</v>
          </cell>
          <cell r="BC305">
            <v>0</v>
          </cell>
          <cell r="BD305">
            <v>0</v>
          </cell>
          <cell r="BE305">
            <v>0</v>
          </cell>
          <cell r="BF305">
            <v>0</v>
          </cell>
          <cell r="BG305">
            <v>0</v>
          </cell>
          <cell r="BH305">
            <v>0</v>
          </cell>
          <cell r="BJ305">
            <v>0</v>
          </cell>
          <cell r="BL305">
            <v>0</v>
          </cell>
          <cell r="BM305">
            <v>0</v>
          </cell>
          <cell r="BN305">
            <v>0</v>
          </cell>
          <cell r="BO305">
            <v>0</v>
          </cell>
          <cell r="BQ305">
            <v>0</v>
          </cell>
          <cell r="BR305">
            <v>0</v>
          </cell>
          <cell r="BS305">
            <v>0</v>
          </cell>
          <cell r="BT305">
            <v>0</v>
          </cell>
          <cell r="CB305">
            <v>0</v>
          </cell>
          <cell r="CC305">
            <v>0</v>
          </cell>
          <cell r="CD305">
            <v>0</v>
          </cell>
          <cell r="CE305">
            <v>0</v>
          </cell>
          <cell r="CF305">
            <v>0</v>
          </cell>
          <cell r="CI305">
            <v>0</v>
          </cell>
          <cell r="CJ305">
            <v>0</v>
          </cell>
          <cell r="CK305">
            <v>0</v>
          </cell>
          <cell r="CV305">
            <v>2.9913793283444551E-3</v>
          </cell>
          <cell r="DG305">
            <v>130135168</v>
          </cell>
          <cell r="DR305">
            <v>68245416.099999994</v>
          </cell>
          <cell r="EC305">
            <v>1.9068704601245741</v>
          </cell>
          <cell r="EN305">
            <v>2.4095909012463064E-2</v>
          </cell>
        </row>
        <row r="306">
          <cell r="B306">
            <v>51000</v>
          </cell>
          <cell r="C306" t="str">
            <v>Highway - Administrative</v>
          </cell>
          <cell r="D306">
            <v>2.8162352744387824E-2</v>
          </cell>
          <cell r="E306">
            <v>48727436.835417993</v>
          </cell>
          <cell r="F306">
            <v>37993899.982709162</v>
          </cell>
          <cell r="G306">
            <v>-12216545</v>
          </cell>
          <cell r="H306">
            <v>-13596686.323628087</v>
          </cell>
          <cell r="I306">
            <v>-562656.53427223396</v>
          </cell>
          <cell r="J306">
            <v>41119139.656051002</v>
          </cell>
          <cell r="K306">
            <v>0</v>
          </cell>
          <cell r="L306">
            <v>-2160467.8588574491</v>
          </cell>
          <cell r="M306">
            <v>387711.43864726363</v>
          </cell>
          <cell r="N306">
            <v>14615.697827282393</v>
          </cell>
          <cell r="O306">
            <v>-6595.9046362630725</v>
          </cell>
          <cell r="P306">
            <v>0</v>
          </cell>
          <cell r="Q306">
            <v>0</v>
          </cell>
          <cell r="R306">
            <v>0</v>
          </cell>
          <cell r="S306">
            <v>99699851.989258677</v>
          </cell>
          <cell r="T306">
            <v>2821902.9046994597</v>
          </cell>
          <cell r="U306">
            <v>205595698.28025502</v>
          </cell>
          <cell r="V306">
            <v>1550845.7545890545</v>
          </cell>
          <cell r="W306">
            <v>0</v>
          </cell>
          <cell r="X306">
            <v>209968446.93954352</v>
          </cell>
          <cell r="Y306">
            <v>63904622</v>
          </cell>
          <cell r="Z306">
            <v>0</v>
          </cell>
          <cell r="AA306">
            <v>0</v>
          </cell>
          <cell r="AB306">
            <v>2813282.6713611698</v>
          </cell>
          <cell r="AC306">
            <v>66717904.671361171</v>
          </cell>
          <cell r="AD306" t="str">
            <v>N/A</v>
          </cell>
          <cell r="AE306">
            <v>28727652</v>
          </cell>
          <cell r="AF306">
            <v>28727650</v>
          </cell>
          <cell r="AG306">
            <v>28727650</v>
          </cell>
          <cell r="AH306">
            <v>28727650</v>
          </cell>
          <cell r="AI306">
            <v>28339938</v>
          </cell>
          <cell r="AJ306">
            <v>0</v>
          </cell>
          <cell r="AK306">
            <v>143250540</v>
          </cell>
          <cell r="AL306">
            <v>1010394077</v>
          </cell>
          <cell r="AM306">
            <v>99699851.989258677</v>
          </cell>
          <cell r="AN306">
            <v>-28186402.90469946</v>
          </cell>
          <cell r="AO306">
            <v>204333261.36348292</v>
          </cell>
          <cell r="AP306">
            <v>0</v>
          </cell>
          <cell r="AQ306">
            <v>-61082719.09530054</v>
          </cell>
          <cell r="AR306">
            <v>0</v>
          </cell>
          <cell r="AS306">
            <v>0</v>
          </cell>
          <cell r="AT306">
            <v>1225158068.3527417</v>
          </cell>
          <cell r="AU306">
            <v>3.0475328768949837E-2</v>
          </cell>
          <cell r="AV306">
            <v>0</v>
          </cell>
          <cell r="AW306">
            <v>0</v>
          </cell>
          <cell r="AY306">
            <v>0</v>
          </cell>
          <cell r="AZ306">
            <v>0</v>
          </cell>
          <cell r="BA306">
            <v>0</v>
          </cell>
          <cell r="BB306">
            <v>0</v>
          </cell>
          <cell r="BC306">
            <v>0</v>
          </cell>
          <cell r="BD306">
            <v>0</v>
          </cell>
          <cell r="BE306">
            <v>0</v>
          </cell>
          <cell r="BF306">
            <v>0</v>
          </cell>
          <cell r="BG306">
            <v>0</v>
          </cell>
          <cell r="BH306">
            <v>0</v>
          </cell>
          <cell r="BJ306">
            <v>0</v>
          </cell>
          <cell r="BL306">
            <v>0</v>
          </cell>
          <cell r="BM306">
            <v>0</v>
          </cell>
          <cell r="BN306">
            <v>0</v>
          </cell>
          <cell r="BO306">
            <v>0</v>
          </cell>
          <cell r="BQ306">
            <v>0</v>
          </cell>
          <cell r="BR306">
            <v>0</v>
          </cell>
          <cell r="BS306">
            <v>0</v>
          </cell>
          <cell r="BT306">
            <v>0</v>
          </cell>
          <cell r="CB306">
            <v>0</v>
          </cell>
          <cell r="CC306">
            <v>0</v>
          </cell>
          <cell r="CD306">
            <v>0</v>
          </cell>
          <cell r="CE306">
            <v>0</v>
          </cell>
          <cell r="CF306">
            <v>0</v>
          </cell>
          <cell r="CI306">
            <v>0</v>
          </cell>
          <cell r="CJ306">
            <v>0</v>
          </cell>
          <cell r="CK306">
            <v>0</v>
          </cell>
          <cell r="CV306">
            <v>2.8162352744387824E-2</v>
          </cell>
          <cell r="DG306">
            <v>1225158068</v>
          </cell>
          <cell r="DR306">
            <v>517068074.63000035</v>
          </cell>
          <cell r="EC306">
            <v>2.3694328234762692</v>
          </cell>
          <cell r="EN306">
            <v>2.4095909012463064E-2</v>
          </cell>
        </row>
        <row r="307">
          <cell r="B307">
            <v>60000</v>
          </cell>
          <cell r="C307" t="str">
            <v>Legislative Retirement System</v>
          </cell>
          <cell r="D307">
            <v>1.4349776773514539E-4</v>
          </cell>
          <cell r="E307">
            <v>248284.59741280656</v>
          </cell>
          <cell r="F307">
            <v>193593.1945940711</v>
          </cell>
          <cell r="G307">
            <v>12377</v>
          </cell>
          <cell r="H307">
            <v>-69280.225048826003</v>
          </cell>
          <cell r="I307">
            <v>-2866.946430310185</v>
          </cell>
          <cell r="J307">
            <v>209517.46487192417</v>
          </cell>
          <cell r="K307">
            <v>0</v>
          </cell>
          <cell r="L307">
            <v>-11008.395421485307</v>
          </cell>
          <cell r="M307">
            <v>1975.5354418089648</v>
          </cell>
          <cell r="N307">
            <v>74.472471499185758</v>
          </cell>
          <cell r="O307">
            <v>-33.608612181248404</v>
          </cell>
          <cell r="P307">
            <v>0</v>
          </cell>
          <cell r="Q307">
            <v>0</v>
          </cell>
          <cell r="R307">
            <v>0</v>
          </cell>
          <cell r="S307">
            <v>582633.08927930729</v>
          </cell>
          <cell r="T307">
            <v>63430.98000000001</v>
          </cell>
          <cell r="U307">
            <v>1047587.3243596209</v>
          </cell>
          <cell r="V307">
            <v>7902.1417672358593</v>
          </cell>
          <cell r="W307">
            <v>0</v>
          </cell>
          <cell r="X307">
            <v>1118920.4461268568</v>
          </cell>
          <cell r="Y307">
            <v>1544</v>
          </cell>
          <cell r="Z307">
            <v>0</v>
          </cell>
          <cell r="AA307">
            <v>0</v>
          </cell>
          <cell r="AB307">
            <v>14334.732151550923</v>
          </cell>
          <cell r="AC307">
            <v>15878.732151550923</v>
          </cell>
          <cell r="AD307" t="str">
            <v>N/A</v>
          </cell>
          <cell r="AE307">
            <v>221003</v>
          </cell>
          <cell r="AF307">
            <v>221003</v>
          </cell>
          <cell r="AG307">
            <v>221003</v>
          </cell>
          <cell r="AH307">
            <v>221003</v>
          </cell>
          <cell r="AI307">
            <v>219028</v>
          </cell>
          <cell r="AJ307">
            <v>0</v>
          </cell>
          <cell r="AK307">
            <v>1103040</v>
          </cell>
          <cell r="AL307">
            <v>4759449</v>
          </cell>
          <cell r="AM307">
            <v>582633.08927930729</v>
          </cell>
          <cell r="AN307">
            <v>-202482.98</v>
          </cell>
          <cell r="AO307">
            <v>1041154.7339753059</v>
          </cell>
          <cell r="AP307">
            <v>0</v>
          </cell>
          <cell r="AQ307">
            <v>61886.98000000001</v>
          </cell>
          <cell r="AR307">
            <v>0</v>
          </cell>
          <cell r="AS307">
            <v>0</v>
          </cell>
          <cell r="AT307">
            <v>6242640.8232546132</v>
          </cell>
          <cell r="AU307">
            <v>1.4355367967159498E-4</v>
          </cell>
          <cell r="AV307">
            <v>0</v>
          </cell>
          <cell r="AW307">
            <v>0</v>
          </cell>
          <cell r="AY307">
            <v>0</v>
          </cell>
          <cell r="AZ307">
            <v>0</v>
          </cell>
          <cell r="BA307">
            <v>0</v>
          </cell>
          <cell r="BB307">
            <v>0</v>
          </cell>
          <cell r="BC307">
            <v>0</v>
          </cell>
          <cell r="BD307">
            <v>0</v>
          </cell>
          <cell r="BE307">
            <v>0</v>
          </cell>
          <cell r="BF307">
            <v>0</v>
          </cell>
          <cell r="BG307">
            <v>0</v>
          </cell>
          <cell r="BH307">
            <v>0</v>
          </cell>
          <cell r="BJ307">
            <v>0</v>
          </cell>
          <cell r="BL307">
            <v>0</v>
          </cell>
          <cell r="BM307">
            <v>0</v>
          </cell>
          <cell r="BN307">
            <v>0</v>
          </cell>
          <cell r="BO307">
            <v>0</v>
          </cell>
          <cell r="BQ307">
            <v>0</v>
          </cell>
          <cell r="BR307">
            <v>0</v>
          </cell>
          <cell r="BS307">
            <v>0</v>
          </cell>
          <cell r="BT307">
            <v>0</v>
          </cell>
          <cell r="CB307">
            <v>0</v>
          </cell>
          <cell r="CC307">
            <v>0</v>
          </cell>
          <cell r="CD307">
            <v>0</v>
          </cell>
          <cell r="CE307">
            <v>0</v>
          </cell>
          <cell r="CF307">
            <v>0</v>
          </cell>
          <cell r="CI307">
            <v>0</v>
          </cell>
          <cell r="CJ307">
            <v>0</v>
          </cell>
          <cell r="CK307">
            <v>0</v>
          </cell>
          <cell r="CV307">
            <v>1.4349776773514539E-4</v>
          </cell>
          <cell r="DG307">
            <v>6242641</v>
          </cell>
          <cell r="DR307">
            <v>3577761.2099999958</v>
          </cell>
          <cell r="EC307">
            <v>1.7448456265196097</v>
          </cell>
          <cell r="EN307">
            <v>2.4095909012463064E-2</v>
          </cell>
        </row>
        <row r="308">
          <cell r="B308">
            <v>90901</v>
          </cell>
          <cell r="C308" t="str">
            <v>BLADEN COUNTY</v>
          </cell>
          <cell r="D308">
            <v>7.1481501490372695E-4</v>
          </cell>
          <cell r="E308">
            <v>1236796.6484856578</v>
          </cell>
          <cell r="F308">
            <v>964358.71068347129</v>
          </cell>
          <cell r="G308">
            <v>-467132</v>
          </cell>
          <cell r="H308">
            <v>-345110.21239169477</v>
          </cell>
          <cell r="I308">
            <v>-14281.311742025373</v>
          </cell>
          <cell r="J308">
            <v>1043683.3418303755</v>
          </cell>
          <cell r="K308">
            <v>0</v>
          </cell>
          <cell r="L308">
            <v>-54836.855384391296</v>
          </cell>
          <cell r="M308">
            <v>9840.8666459949036</v>
          </cell>
          <cell r="N308">
            <v>370.97469643473619</v>
          </cell>
          <cell r="O308">
            <v>-167.4168246406019</v>
          </cell>
          <cell r="P308">
            <v>0</v>
          </cell>
          <cell r="Q308">
            <v>0</v>
          </cell>
          <cell r="R308">
            <v>0</v>
          </cell>
          <cell r="S308">
            <v>2373522.7459991821</v>
          </cell>
          <cell r="T308">
            <v>91297.75</v>
          </cell>
          <cell r="U308">
            <v>5218416.7091518771</v>
          </cell>
          <cell r="V308">
            <v>39363.466583979614</v>
          </cell>
          <cell r="W308">
            <v>0</v>
          </cell>
          <cell r="X308">
            <v>5349077.9257358564</v>
          </cell>
          <cell r="Y308">
            <v>2426962</v>
          </cell>
          <cell r="Z308">
            <v>0</v>
          </cell>
          <cell r="AA308">
            <v>0</v>
          </cell>
          <cell r="AB308">
            <v>71406.558710126861</v>
          </cell>
          <cell r="AC308">
            <v>2498368.5587101267</v>
          </cell>
          <cell r="AD308" t="str">
            <v>N/A</v>
          </cell>
          <cell r="AE308">
            <v>572111</v>
          </cell>
          <cell r="AF308">
            <v>572109</v>
          </cell>
          <cell r="AG308">
            <v>572109</v>
          </cell>
          <cell r="AH308">
            <v>572109</v>
          </cell>
          <cell r="AI308">
            <v>562268</v>
          </cell>
          <cell r="AJ308">
            <v>0</v>
          </cell>
          <cell r="AK308">
            <v>2850706</v>
          </cell>
          <cell r="AL308">
            <v>26611683</v>
          </cell>
          <cell r="AM308">
            <v>2373522.7459991821</v>
          </cell>
          <cell r="AN308">
            <v>-739032.75</v>
          </cell>
          <cell r="AO308">
            <v>5186373.6170257302</v>
          </cell>
          <cell r="AP308">
            <v>0</v>
          </cell>
          <cell r="AQ308">
            <v>-2335664.25</v>
          </cell>
          <cell r="AR308">
            <v>0</v>
          </cell>
          <cell r="AS308">
            <v>0</v>
          </cell>
          <cell r="AT308">
            <v>31096882.363024913</v>
          </cell>
          <cell r="AU308">
            <v>8.026569065903307E-4</v>
          </cell>
          <cell r="AV308">
            <v>0</v>
          </cell>
          <cell r="AW308">
            <v>0</v>
          </cell>
          <cell r="AY308">
            <v>0</v>
          </cell>
          <cell r="AZ308">
            <v>0</v>
          </cell>
          <cell r="BA308">
            <v>0</v>
          </cell>
          <cell r="BB308">
            <v>0</v>
          </cell>
          <cell r="BC308">
            <v>0</v>
          </cell>
          <cell r="BD308">
            <v>0</v>
          </cell>
          <cell r="BE308">
            <v>0</v>
          </cell>
          <cell r="BF308">
            <v>0</v>
          </cell>
          <cell r="BG308">
            <v>0</v>
          </cell>
          <cell r="BH308">
            <v>0</v>
          </cell>
          <cell r="BJ308">
            <v>0</v>
          </cell>
          <cell r="BL308">
            <v>0</v>
          </cell>
          <cell r="BM308">
            <v>0</v>
          </cell>
          <cell r="BN308">
            <v>0</v>
          </cell>
          <cell r="BO308">
            <v>0</v>
          </cell>
          <cell r="BQ308">
            <v>0</v>
          </cell>
          <cell r="BR308">
            <v>0</v>
          </cell>
          <cell r="BS308">
            <v>0</v>
          </cell>
          <cell r="BT308">
            <v>0</v>
          </cell>
          <cell r="CB308">
            <v>0</v>
          </cell>
          <cell r="CC308">
            <v>0</v>
          </cell>
          <cell r="CD308">
            <v>0</v>
          </cell>
          <cell r="CE308">
            <v>0</v>
          </cell>
          <cell r="CF308">
            <v>0</v>
          </cell>
          <cell r="CI308">
            <v>0</v>
          </cell>
          <cell r="CJ308">
            <v>0</v>
          </cell>
          <cell r="CK308">
            <v>0</v>
          </cell>
          <cell r="CV308">
            <v>7.1481501490372695E-4</v>
          </cell>
          <cell r="DG308">
            <v>31096883</v>
          </cell>
          <cell r="DR308">
            <v>11590746.199999994</v>
          </cell>
          <cell r="EC308">
            <v>2.6829060410277998</v>
          </cell>
          <cell r="EN308">
            <v>2.4095909012463064E-2</v>
          </cell>
        </row>
        <row r="309">
          <cell r="B309">
            <v>91041</v>
          </cell>
          <cell r="C309" t="str">
            <v>TOWN OF SUNSET BEACH</v>
          </cell>
          <cell r="D309">
            <v>1.2964012648099919E-4</v>
          </cell>
          <cell r="E309">
            <v>224307.64687078004</v>
          </cell>
          <cell r="F309">
            <v>174897.81638525944</v>
          </cell>
          <cell r="G309">
            <v>-87207</v>
          </cell>
          <cell r="H309">
            <v>-62589.803867465656</v>
          </cell>
          <cell r="I309">
            <v>-2590.0841783522183</v>
          </cell>
          <cell r="J309">
            <v>189284.27302163589</v>
          </cell>
          <cell r="K309">
            <v>0</v>
          </cell>
          <cell r="L309">
            <v>-9945.3099328225708</v>
          </cell>
          <cell r="M309">
            <v>1784.7571330622504</v>
          </cell>
          <cell r="N309">
            <v>67.280632841108954</v>
          </cell>
          <cell r="O309">
            <v>-30.363014023114822</v>
          </cell>
          <cell r="P309">
            <v>0</v>
          </cell>
          <cell r="Q309">
            <v>0</v>
          </cell>
          <cell r="R309">
            <v>0</v>
          </cell>
          <cell r="S309">
            <v>427979.21305091516</v>
          </cell>
          <cell r="T309">
            <v>3981.75</v>
          </cell>
          <cell r="U309">
            <v>946421.36510817951</v>
          </cell>
          <cell r="V309">
            <v>7139.0285322490017</v>
          </cell>
          <cell r="W309">
            <v>0</v>
          </cell>
          <cell r="X309">
            <v>957542.14364042855</v>
          </cell>
          <cell r="Y309">
            <v>440012</v>
          </cell>
          <cell r="Z309">
            <v>0</v>
          </cell>
          <cell r="AA309">
            <v>0</v>
          </cell>
          <cell r="AB309">
            <v>12950.42089176109</v>
          </cell>
          <cell r="AC309">
            <v>452962.42089176108</v>
          </cell>
          <cell r="AD309" t="str">
            <v>N/A</v>
          </cell>
          <cell r="AE309">
            <v>101273</v>
          </cell>
          <cell r="AF309">
            <v>101272</v>
          </cell>
          <cell r="AG309">
            <v>101272</v>
          </cell>
          <cell r="AH309">
            <v>101272</v>
          </cell>
          <cell r="AI309">
            <v>99487</v>
          </cell>
          <cell r="AJ309">
            <v>0</v>
          </cell>
          <cell r="AK309">
            <v>504576</v>
          </cell>
          <cell r="AL309">
            <v>4826168</v>
          </cell>
          <cell r="AM309">
            <v>427979.21305091516</v>
          </cell>
          <cell r="AN309">
            <v>-118940.75</v>
          </cell>
          <cell r="AO309">
            <v>940609.97274866747</v>
          </cell>
          <cell r="AP309">
            <v>0</v>
          </cell>
          <cell r="AQ309">
            <v>-436030.25</v>
          </cell>
          <cell r="AR309">
            <v>0</v>
          </cell>
          <cell r="AS309">
            <v>0</v>
          </cell>
          <cell r="AT309">
            <v>5639786.1857995819</v>
          </cell>
          <cell r="AU309">
            <v>1.4556603085170817E-4</v>
          </cell>
          <cell r="AV309">
            <v>0</v>
          </cell>
          <cell r="AW309">
            <v>0</v>
          </cell>
          <cell r="AY309">
            <v>0</v>
          </cell>
          <cell r="AZ309">
            <v>0</v>
          </cell>
          <cell r="BA309">
            <v>0</v>
          </cell>
          <cell r="BB309">
            <v>0</v>
          </cell>
          <cell r="BC309">
            <v>0</v>
          </cell>
          <cell r="BD309">
            <v>0</v>
          </cell>
          <cell r="BE309">
            <v>0</v>
          </cell>
          <cell r="BF309">
            <v>0</v>
          </cell>
          <cell r="BG309">
            <v>0</v>
          </cell>
          <cell r="BH309">
            <v>0</v>
          </cell>
          <cell r="BJ309">
            <v>0</v>
          </cell>
          <cell r="BL309">
            <v>0</v>
          </cell>
          <cell r="BM309">
            <v>0</v>
          </cell>
          <cell r="BN309">
            <v>0</v>
          </cell>
          <cell r="BO309">
            <v>0</v>
          </cell>
          <cell r="BQ309">
            <v>0</v>
          </cell>
          <cell r="BR309">
            <v>0</v>
          </cell>
          <cell r="BS309">
            <v>0</v>
          </cell>
          <cell r="BT309">
            <v>0</v>
          </cell>
          <cell r="CB309">
            <v>0</v>
          </cell>
          <cell r="CC309">
            <v>0</v>
          </cell>
          <cell r="CD309">
            <v>0</v>
          </cell>
          <cell r="CE309">
            <v>0</v>
          </cell>
          <cell r="CF309">
            <v>0</v>
          </cell>
          <cell r="CI309">
            <v>0</v>
          </cell>
          <cell r="CJ309">
            <v>0</v>
          </cell>
          <cell r="CK309">
            <v>0</v>
          </cell>
          <cell r="CV309">
            <v>1.2964012648099919E-4</v>
          </cell>
          <cell r="DG309">
            <v>5639786</v>
          </cell>
          <cell r="DR309">
            <v>1903519.8499999999</v>
          </cell>
          <cell r="EC309">
            <v>2.962819641728454</v>
          </cell>
          <cell r="EN309">
            <v>2.4095909012463064E-2</v>
          </cell>
        </row>
        <row r="310">
          <cell r="B310">
            <v>91111</v>
          </cell>
          <cell r="C310" t="str">
            <v>TOWN OF BILTMORE FOREST</v>
          </cell>
          <cell r="D310">
            <v>7.0042831531665577E-5</v>
          </cell>
          <cell r="E310">
            <v>121190.43036676686</v>
          </cell>
          <cell r="F310">
            <v>94494.957856465742</v>
          </cell>
          <cell r="G310">
            <v>-57811</v>
          </cell>
          <cell r="H310">
            <v>-33816.436368036302</v>
          </cell>
          <cell r="I310">
            <v>-1399.3879416937036</v>
          </cell>
          <cell r="J310">
            <v>102267.7685276048</v>
          </cell>
          <cell r="K310">
            <v>0</v>
          </cell>
          <cell r="L310">
            <v>-5373.3183317820121</v>
          </cell>
          <cell r="M310">
            <v>964.28047850091968</v>
          </cell>
          <cell r="N310">
            <v>36.350828708303801</v>
          </cell>
          <cell r="O310">
            <v>-16.404731573031395</v>
          </cell>
          <cell r="P310">
            <v>0</v>
          </cell>
          <cell r="Q310">
            <v>0</v>
          </cell>
          <cell r="R310">
            <v>0</v>
          </cell>
          <cell r="S310">
            <v>220537.24068496152</v>
          </cell>
          <cell r="T310">
            <v>13658.010000000009</v>
          </cell>
          <cell r="U310">
            <v>511338.84263802401</v>
          </cell>
          <cell r="V310">
            <v>3857.1219140036787</v>
          </cell>
          <cell r="W310">
            <v>0</v>
          </cell>
          <cell r="X310">
            <v>528853.97455202765</v>
          </cell>
          <cell r="Y310">
            <v>302714</v>
          </cell>
          <cell r="Z310">
            <v>0</v>
          </cell>
          <cell r="AA310">
            <v>0</v>
          </cell>
          <cell r="AB310">
            <v>6996.9397084685188</v>
          </cell>
          <cell r="AC310">
            <v>309710.9397084685</v>
          </cell>
          <cell r="AD310" t="str">
            <v>N/A</v>
          </cell>
          <cell r="AE310">
            <v>44022</v>
          </cell>
          <cell r="AF310">
            <v>44022</v>
          </cell>
          <cell r="AG310">
            <v>44022</v>
          </cell>
          <cell r="AH310">
            <v>44022</v>
          </cell>
          <cell r="AI310">
            <v>43057</v>
          </cell>
          <cell r="AJ310">
            <v>0</v>
          </cell>
          <cell r="AK310">
            <v>219145</v>
          </cell>
          <cell r="AL310">
            <v>2685492</v>
          </cell>
          <cell r="AM310">
            <v>220537.24068496152</v>
          </cell>
          <cell r="AN310">
            <v>-78071.010000000009</v>
          </cell>
          <cell r="AO310">
            <v>508199.02484355919</v>
          </cell>
          <cell r="AP310">
            <v>0</v>
          </cell>
          <cell r="AQ310">
            <v>-289055.99</v>
          </cell>
          <cell r="AR310">
            <v>0</v>
          </cell>
          <cell r="AS310">
            <v>0</v>
          </cell>
          <cell r="AT310">
            <v>3047101.2655285206</v>
          </cell>
          <cell r="AU310">
            <v>8.0999341284349754E-5</v>
          </cell>
          <cell r="AV310">
            <v>0</v>
          </cell>
          <cell r="AW310">
            <v>0</v>
          </cell>
          <cell r="AY310">
            <v>0</v>
          </cell>
          <cell r="AZ310">
            <v>0</v>
          </cell>
          <cell r="BA310">
            <v>0</v>
          </cell>
          <cell r="BB310">
            <v>0</v>
          </cell>
          <cell r="BC310">
            <v>0</v>
          </cell>
          <cell r="BD310">
            <v>0</v>
          </cell>
          <cell r="BE310">
            <v>0</v>
          </cell>
          <cell r="BF310">
            <v>0</v>
          </cell>
          <cell r="BG310">
            <v>0</v>
          </cell>
          <cell r="BH310">
            <v>0</v>
          </cell>
          <cell r="BJ310">
            <v>0</v>
          </cell>
          <cell r="BL310">
            <v>0</v>
          </cell>
          <cell r="BM310">
            <v>0</v>
          </cell>
          <cell r="BN310">
            <v>0</v>
          </cell>
          <cell r="BO310">
            <v>0</v>
          </cell>
          <cell r="BQ310">
            <v>0</v>
          </cell>
          <cell r="BR310">
            <v>0</v>
          </cell>
          <cell r="BS310">
            <v>0</v>
          </cell>
          <cell r="BT310">
            <v>0</v>
          </cell>
          <cell r="CB310">
            <v>0</v>
          </cell>
          <cell r="CC310">
            <v>0</v>
          </cell>
          <cell r="CD310">
            <v>0</v>
          </cell>
          <cell r="CE310">
            <v>0</v>
          </cell>
          <cell r="CF310">
            <v>0</v>
          </cell>
          <cell r="CI310">
            <v>0</v>
          </cell>
          <cell r="CJ310">
            <v>0</v>
          </cell>
          <cell r="CK310">
            <v>0</v>
          </cell>
          <cell r="CV310">
            <v>7.0042831531665577E-5</v>
          </cell>
          <cell r="DG310">
            <v>3047101</v>
          </cell>
          <cell r="DR310">
            <v>1313182.8800000004</v>
          </cell>
          <cell r="EC310">
            <v>2.3203934854831485</v>
          </cell>
          <cell r="EN310">
            <v>2.4095909012463064E-2</v>
          </cell>
        </row>
        <row r="311">
          <cell r="B311">
            <v>91151</v>
          </cell>
          <cell r="C311" t="str">
            <v>TOWN OF BLACK MOUNTAIN</v>
          </cell>
          <cell r="D311">
            <v>2.0385357774971462E-4</v>
          </cell>
          <cell r="E311">
            <v>352714.22184187663</v>
          </cell>
          <cell r="F311">
            <v>275019.36767990881</v>
          </cell>
          <cell r="G311">
            <v>-29720</v>
          </cell>
          <cell r="H311">
            <v>-98419.80099352845</v>
          </cell>
          <cell r="I311">
            <v>-4072.7970633954606</v>
          </cell>
          <cell r="J311">
            <v>297641.45804709388</v>
          </cell>
          <cell r="K311">
            <v>0</v>
          </cell>
          <cell r="L311">
            <v>-15638.576316359893</v>
          </cell>
          <cell r="M311">
            <v>2806.4545821188176</v>
          </cell>
          <cell r="N311">
            <v>105.7959297805469</v>
          </cell>
          <cell r="O311">
            <v>-47.744546444760658</v>
          </cell>
          <cell r="P311">
            <v>0</v>
          </cell>
          <cell r="Q311">
            <v>0</v>
          </cell>
          <cell r="R311">
            <v>0</v>
          </cell>
          <cell r="S311">
            <v>780388.37916105019</v>
          </cell>
          <cell r="T311">
            <v>847</v>
          </cell>
          <cell r="U311">
            <v>1488207.2902354694</v>
          </cell>
          <cell r="V311">
            <v>11225.81832847527</v>
          </cell>
          <cell r="W311">
            <v>0</v>
          </cell>
          <cell r="X311">
            <v>1500280.1085639447</v>
          </cell>
          <cell r="Y311">
            <v>149444</v>
          </cell>
          <cell r="Z311">
            <v>0</v>
          </cell>
          <cell r="AA311">
            <v>0</v>
          </cell>
          <cell r="AB311">
            <v>20363.985316977301</v>
          </cell>
          <cell r="AC311">
            <v>169807.98531697731</v>
          </cell>
          <cell r="AD311" t="str">
            <v>N/A</v>
          </cell>
          <cell r="AE311">
            <v>266655</v>
          </cell>
          <cell r="AF311">
            <v>266656</v>
          </cell>
          <cell r="AG311">
            <v>266656</v>
          </cell>
          <cell r="AH311">
            <v>266656</v>
          </cell>
          <cell r="AI311">
            <v>263850</v>
          </cell>
          <cell r="AJ311">
            <v>0</v>
          </cell>
          <cell r="AK311">
            <v>1330473</v>
          </cell>
          <cell r="AL311">
            <v>6937995</v>
          </cell>
          <cell r="AM311">
            <v>780388.37916105019</v>
          </cell>
          <cell r="AN311">
            <v>-180532</v>
          </cell>
          <cell r="AO311">
            <v>1479069.1232469673</v>
          </cell>
          <cell r="AP311">
            <v>0</v>
          </cell>
          <cell r="AQ311">
            <v>-148597</v>
          </cell>
          <cell r="AR311">
            <v>0</v>
          </cell>
          <cell r="AS311">
            <v>0</v>
          </cell>
          <cell r="AT311">
            <v>8868323.5024080183</v>
          </cell>
          <cell r="AU311">
            <v>2.0926258018404994E-4</v>
          </cell>
          <cell r="AV311">
            <v>0</v>
          </cell>
          <cell r="AW311">
            <v>0</v>
          </cell>
          <cell r="AY311">
            <v>0</v>
          </cell>
          <cell r="AZ311">
            <v>0</v>
          </cell>
          <cell r="BA311">
            <v>0</v>
          </cell>
          <cell r="BB311">
            <v>0</v>
          </cell>
          <cell r="BC311">
            <v>0</v>
          </cell>
          <cell r="BD311">
            <v>0</v>
          </cell>
          <cell r="BE311">
            <v>0</v>
          </cell>
          <cell r="BF311">
            <v>0</v>
          </cell>
          <cell r="BG311">
            <v>0</v>
          </cell>
          <cell r="BH311">
            <v>0</v>
          </cell>
          <cell r="BJ311">
            <v>0</v>
          </cell>
          <cell r="BL311">
            <v>0</v>
          </cell>
          <cell r="BM311">
            <v>0</v>
          </cell>
          <cell r="BN311">
            <v>0</v>
          </cell>
          <cell r="BO311">
            <v>0</v>
          </cell>
          <cell r="BQ311">
            <v>0</v>
          </cell>
          <cell r="BR311">
            <v>0</v>
          </cell>
          <cell r="BS311">
            <v>0</v>
          </cell>
          <cell r="BT311">
            <v>0</v>
          </cell>
          <cell r="CB311">
            <v>0</v>
          </cell>
          <cell r="CC311">
            <v>0</v>
          </cell>
          <cell r="CD311">
            <v>0</v>
          </cell>
          <cell r="CE311">
            <v>0</v>
          </cell>
          <cell r="CF311">
            <v>0</v>
          </cell>
          <cell r="CI311">
            <v>0</v>
          </cell>
          <cell r="CJ311">
            <v>0</v>
          </cell>
          <cell r="CK311">
            <v>0</v>
          </cell>
          <cell r="CV311">
            <v>2.0385357774971462E-4</v>
          </cell>
          <cell r="DG311">
            <v>8868324</v>
          </cell>
          <cell r="DR311">
            <v>3061219.0699999989</v>
          </cell>
          <cell r="EC311">
            <v>2.8969909690259454</v>
          </cell>
          <cell r="EN311">
            <v>2.4095909012463064E-2</v>
          </cell>
        </row>
        <row r="312">
          <cell r="B312">
            <v>98101</v>
          </cell>
          <cell r="C312" t="str">
            <v>RUTHERFORD COUNTY</v>
          </cell>
          <cell r="D312">
            <v>9.258285831309454E-4</v>
          </cell>
          <cell r="E312">
            <v>1601899.3233414355</v>
          </cell>
          <cell r="F312">
            <v>1249037.6392867353</v>
          </cell>
          <cell r="G312">
            <v>-25372</v>
          </cell>
          <cell r="H312">
            <v>-446986.83197869762</v>
          </cell>
          <cell r="I312">
            <v>-18497.158481137198</v>
          </cell>
          <cell r="J312">
            <v>1351778.9210601943</v>
          </cell>
          <cell r="K312">
            <v>0</v>
          </cell>
          <cell r="L312">
            <v>-71024.708582436971</v>
          </cell>
          <cell r="M312">
            <v>12745.892900513745</v>
          </cell>
          <cell r="N312">
            <v>480.48651807329804</v>
          </cell>
          <cell r="O312">
            <v>-216.83831245509873</v>
          </cell>
          <cell r="P312">
            <v>0</v>
          </cell>
          <cell r="Q312">
            <v>0</v>
          </cell>
          <cell r="R312">
            <v>0</v>
          </cell>
          <cell r="S312">
            <v>3653844.7257522251</v>
          </cell>
          <cell r="T312">
            <v>79010.629999999888</v>
          </cell>
          <cell r="U312">
            <v>6758894.6053009713</v>
          </cell>
          <cell r="V312">
            <v>50983.571602054981</v>
          </cell>
          <cell r="W312">
            <v>0</v>
          </cell>
          <cell r="X312">
            <v>6888888.8069030261</v>
          </cell>
          <cell r="Y312">
            <v>205870</v>
          </cell>
          <cell r="Z312">
            <v>0</v>
          </cell>
          <cell r="AA312">
            <v>0</v>
          </cell>
          <cell r="AB312">
            <v>92485.792405685977</v>
          </cell>
          <cell r="AC312">
            <v>298355.79240568599</v>
          </cell>
          <cell r="AD312" t="str">
            <v>N/A</v>
          </cell>
          <cell r="AE312">
            <v>1320656</v>
          </cell>
          <cell r="AF312">
            <v>1320656</v>
          </cell>
          <cell r="AG312">
            <v>1320656</v>
          </cell>
          <cell r="AH312">
            <v>1320656</v>
          </cell>
          <cell r="AI312">
            <v>1307910</v>
          </cell>
          <cell r="AJ312">
            <v>0</v>
          </cell>
          <cell r="AK312">
            <v>6590534</v>
          </cell>
          <cell r="AL312">
            <v>30942421</v>
          </cell>
          <cell r="AM312">
            <v>3653844.7257522251</v>
          </cell>
          <cell r="AN312">
            <v>-910108.62999999989</v>
          </cell>
          <cell r="AO312">
            <v>6717392.3844973408</v>
          </cell>
          <cell r="AP312">
            <v>0</v>
          </cell>
          <cell r="AQ312">
            <v>-126859.37000000011</v>
          </cell>
          <cell r="AR312">
            <v>0</v>
          </cell>
          <cell r="AS312">
            <v>0</v>
          </cell>
          <cell r="AT312">
            <v>40276690.110249572</v>
          </cell>
          <cell r="AU312">
            <v>9.3327986549368385E-4</v>
          </cell>
          <cell r="AV312">
            <v>0</v>
          </cell>
          <cell r="AW312">
            <v>0</v>
          </cell>
          <cell r="AY312">
            <v>0</v>
          </cell>
          <cell r="AZ312">
            <v>0</v>
          </cell>
          <cell r="BA312">
            <v>0</v>
          </cell>
          <cell r="BB312">
            <v>0</v>
          </cell>
          <cell r="BC312">
            <v>0</v>
          </cell>
          <cell r="BD312">
            <v>0</v>
          </cell>
          <cell r="BE312">
            <v>0</v>
          </cell>
          <cell r="BF312">
            <v>0</v>
          </cell>
          <cell r="BG312">
            <v>0</v>
          </cell>
          <cell r="BH312">
            <v>0</v>
          </cell>
          <cell r="BJ312">
            <v>0</v>
          </cell>
          <cell r="BL312">
            <v>0</v>
          </cell>
          <cell r="BM312">
            <v>0</v>
          </cell>
          <cell r="BN312">
            <v>0</v>
          </cell>
          <cell r="BO312">
            <v>0</v>
          </cell>
          <cell r="BQ312">
            <v>0</v>
          </cell>
          <cell r="BR312">
            <v>0</v>
          </cell>
          <cell r="BS312">
            <v>0</v>
          </cell>
          <cell r="BT312">
            <v>0</v>
          </cell>
          <cell r="CB312">
            <v>0</v>
          </cell>
          <cell r="CC312">
            <v>0</v>
          </cell>
          <cell r="CD312">
            <v>0</v>
          </cell>
          <cell r="CE312">
            <v>0</v>
          </cell>
          <cell r="CF312">
            <v>0</v>
          </cell>
          <cell r="CI312">
            <v>0</v>
          </cell>
          <cell r="CJ312">
            <v>0</v>
          </cell>
          <cell r="CK312">
            <v>0</v>
          </cell>
          <cell r="CV312">
            <v>9.258285831309454E-4</v>
          </cell>
          <cell r="DG312">
            <v>40276690</v>
          </cell>
          <cell r="DR312">
            <v>14678204.360000007</v>
          </cell>
          <cell r="EC312">
            <v>2.7439793732371758</v>
          </cell>
          <cell r="EN312">
            <v>2.4095909012463064E-2</v>
          </cell>
        </row>
        <row r="313">
          <cell r="B313">
            <v>98103</v>
          </cell>
          <cell r="C313" t="str">
            <v>RUTHERFORD POLK MCDOWELL DIST BRD OF HEALTH</v>
          </cell>
          <cell r="D313">
            <v>1.8631247831975222E-4</v>
          </cell>
          <cell r="E313">
            <v>322364.02978742868</v>
          </cell>
          <cell r="F313">
            <v>251354.62690424477</v>
          </cell>
          <cell r="G313">
            <v>-64418</v>
          </cell>
          <cell r="H313">
            <v>-89951.01896791099</v>
          </cell>
          <cell r="I313">
            <v>-3722.3428842944581</v>
          </cell>
          <cell r="J313">
            <v>272030.14198526251</v>
          </cell>
          <cell r="K313">
            <v>0</v>
          </cell>
          <cell r="L313">
            <v>-14292.915253471296</v>
          </cell>
          <cell r="M313">
            <v>2564.9660617109944</v>
          </cell>
          <cell r="N313">
            <v>96.692449998385001</v>
          </cell>
          <cell r="O313">
            <v>-43.636245547269169</v>
          </cell>
          <cell r="P313">
            <v>0</v>
          </cell>
          <cell r="Q313">
            <v>0</v>
          </cell>
          <cell r="R313">
            <v>0</v>
          </cell>
          <cell r="S313">
            <v>675982.54383742122</v>
          </cell>
          <cell r="T313">
            <v>26595.550000000017</v>
          </cell>
          <cell r="U313">
            <v>1360150.7099263126</v>
          </cell>
          <cell r="V313">
            <v>10259.864246843978</v>
          </cell>
          <cell r="W313">
            <v>0</v>
          </cell>
          <cell r="X313">
            <v>1397006.1241731567</v>
          </cell>
          <cell r="Y313">
            <v>348687</v>
          </cell>
          <cell r="Z313">
            <v>0</v>
          </cell>
          <cell r="AA313">
            <v>0</v>
          </cell>
          <cell r="AB313">
            <v>18611.71442147229</v>
          </cell>
          <cell r="AC313">
            <v>367298.71442147228</v>
          </cell>
          <cell r="AD313" t="str">
            <v>N/A</v>
          </cell>
          <cell r="AE313">
            <v>206455</v>
          </cell>
          <cell r="AF313">
            <v>206454</v>
          </cell>
          <cell r="AG313">
            <v>206454</v>
          </cell>
          <cell r="AH313">
            <v>206454</v>
          </cell>
          <cell r="AI313">
            <v>203889</v>
          </cell>
          <cell r="AJ313">
            <v>0</v>
          </cell>
          <cell r="AK313">
            <v>1029706</v>
          </cell>
          <cell r="AL313">
            <v>6595520</v>
          </cell>
          <cell r="AM313">
            <v>675982.54383742122</v>
          </cell>
          <cell r="AN313">
            <v>-195983.55000000002</v>
          </cell>
          <cell r="AO313">
            <v>1351798.8597516841</v>
          </cell>
          <cell r="AP313">
            <v>0</v>
          </cell>
          <cell r="AQ313">
            <v>-322091.44999999995</v>
          </cell>
          <cell r="AR313">
            <v>0</v>
          </cell>
          <cell r="AS313">
            <v>0</v>
          </cell>
          <cell r="AT313">
            <v>8105226.4035891062</v>
          </cell>
          <cell r="AU313">
            <v>1.9893290443215818E-4</v>
          </cell>
          <cell r="AV313">
            <v>0</v>
          </cell>
          <cell r="AW313">
            <v>0</v>
          </cell>
          <cell r="AY313">
            <v>0</v>
          </cell>
          <cell r="AZ313">
            <v>0</v>
          </cell>
          <cell r="BA313">
            <v>0</v>
          </cell>
          <cell r="BB313">
            <v>0</v>
          </cell>
          <cell r="BC313">
            <v>0</v>
          </cell>
          <cell r="BD313">
            <v>0</v>
          </cell>
          <cell r="BE313">
            <v>0</v>
          </cell>
          <cell r="BF313">
            <v>0</v>
          </cell>
          <cell r="BG313">
            <v>0</v>
          </cell>
          <cell r="BH313">
            <v>0</v>
          </cell>
          <cell r="BJ313">
            <v>0</v>
          </cell>
          <cell r="BL313">
            <v>0</v>
          </cell>
          <cell r="BM313">
            <v>0</v>
          </cell>
          <cell r="BN313">
            <v>0</v>
          </cell>
          <cell r="BO313">
            <v>0</v>
          </cell>
          <cell r="BQ313">
            <v>0</v>
          </cell>
          <cell r="BR313">
            <v>0</v>
          </cell>
          <cell r="BS313">
            <v>0</v>
          </cell>
          <cell r="BT313">
            <v>0</v>
          </cell>
          <cell r="CB313">
            <v>0</v>
          </cell>
          <cell r="CC313">
            <v>0</v>
          </cell>
          <cell r="CD313">
            <v>0</v>
          </cell>
          <cell r="CE313">
            <v>0</v>
          </cell>
          <cell r="CF313">
            <v>0</v>
          </cell>
          <cell r="CI313">
            <v>0</v>
          </cell>
          <cell r="CJ313">
            <v>0</v>
          </cell>
          <cell r="CK313">
            <v>0</v>
          </cell>
          <cell r="CV313">
            <v>1.8631247831975222E-4</v>
          </cell>
          <cell r="DG313">
            <v>8105226</v>
          </cell>
          <cell r="DR313">
            <v>3153137.0500000007</v>
          </cell>
          <cell r="EC313">
            <v>2.5705276591133259</v>
          </cell>
          <cell r="EN313">
            <v>2.4095909012463064E-2</v>
          </cell>
        </row>
        <row r="314">
          <cell r="B314">
            <v>98111</v>
          </cell>
          <cell r="C314" t="str">
            <v>TOWN OF FOREST CITY</v>
          </cell>
          <cell r="D314">
            <v>3.5234750822913259E-4</v>
          </cell>
          <cell r="E314">
            <v>609643.34575254563</v>
          </cell>
          <cell r="F314">
            <v>475352.89783209685</v>
          </cell>
          <cell r="G314">
            <v>-36095</v>
          </cell>
          <cell r="H314">
            <v>-170112.15610379644</v>
          </cell>
          <cell r="I314">
            <v>-7039.5619868502799</v>
          </cell>
          <cell r="J314">
            <v>514453.69390249148</v>
          </cell>
          <cell r="K314">
            <v>0</v>
          </cell>
          <cell r="L314">
            <v>-27030.251115267703</v>
          </cell>
          <cell r="M314">
            <v>4850.7722546909345</v>
          </cell>
          <cell r="N314">
            <v>182.86130982075522</v>
          </cell>
          <cell r="O314">
            <v>-82.523309902345147</v>
          </cell>
          <cell r="P314">
            <v>0</v>
          </cell>
          <cell r="Q314">
            <v>0</v>
          </cell>
          <cell r="R314">
            <v>0</v>
          </cell>
          <cell r="S314">
            <v>1364124.0785358292</v>
          </cell>
          <cell r="T314">
            <v>4384.5199999999604</v>
          </cell>
          <cell r="U314">
            <v>2572268.469512457</v>
          </cell>
          <cell r="V314">
            <v>19403.089018763738</v>
          </cell>
          <cell r="W314">
            <v>0</v>
          </cell>
          <cell r="X314">
            <v>2596056.0785312206</v>
          </cell>
          <cell r="Y314">
            <v>184859</v>
          </cell>
          <cell r="Z314">
            <v>0</v>
          </cell>
          <cell r="AA314">
            <v>0</v>
          </cell>
          <cell r="AB314">
            <v>35197.809934251403</v>
          </cell>
          <cell r="AC314">
            <v>220056.80993425142</v>
          </cell>
          <cell r="AD314" t="str">
            <v>N/A</v>
          </cell>
          <cell r="AE314">
            <v>476170</v>
          </cell>
          <cell r="AF314">
            <v>476170</v>
          </cell>
          <cell r="AG314">
            <v>476170</v>
          </cell>
          <cell r="AH314">
            <v>476170</v>
          </cell>
          <cell r="AI314">
            <v>471319</v>
          </cell>
          <cell r="AJ314">
            <v>0</v>
          </cell>
          <cell r="AK314">
            <v>2375999</v>
          </cell>
          <cell r="AL314">
            <v>11903734</v>
          </cell>
          <cell r="AM314">
            <v>1364124.0785358292</v>
          </cell>
          <cell r="AN314">
            <v>-315543.51999999996</v>
          </cell>
          <cell r="AO314">
            <v>2556473.74859697</v>
          </cell>
          <cell r="AP314">
            <v>0</v>
          </cell>
          <cell r="AQ314">
            <v>-180474.48000000004</v>
          </cell>
          <cell r="AR314">
            <v>0</v>
          </cell>
          <cell r="AS314">
            <v>0</v>
          </cell>
          <cell r="AT314">
            <v>15328313.827132799</v>
          </cell>
          <cell r="AU314">
            <v>3.5903834371338485E-4</v>
          </cell>
          <cell r="AV314">
            <v>0</v>
          </cell>
          <cell r="AW314">
            <v>0</v>
          </cell>
          <cell r="AY314">
            <v>0</v>
          </cell>
          <cell r="AZ314">
            <v>0</v>
          </cell>
          <cell r="BA314">
            <v>0</v>
          </cell>
          <cell r="BB314">
            <v>0</v>
          </cell>
          <cell r="BC314">
            <v>0</v>
          </cell>
          <cell r="BD314">
            <v>0</v>
          </cell>
          <cell r="BE314">
            <v>0</v>
          </cell>
          <cell r="BF314">
            <v>0</v>
          </cell>
          <cell r="BG314">
            <v>0</v>
          </cell>
          <cell r="BH314">
            <v>0</v>
          </cell>
          <cell r="BJ314">
            <v>0</v>
          </cell>
          <cell r="BL314">
            <v>0</v>
          </cell>
          <cell r="BM314">
            <v>0</v>
          </cell>
          <cell r="BN314">
            <v>0</v>
          </cell>
          <cell r="BO314">
            <v>0</v>
          </cell>
          <cell r="BQ314">
            <v>0</v>
          </cell>
          <cell r="BR314">
            <v>0</v>
          </cell>
          <cell r="BS314">
            <v>0</v>
          </cell>
          <cell r="BT314">
            <v>0</v>
          </cell>
          <cell r="CB314">
            <v>0</v>
          </cell>
          <cell r="CC314">
            <v>0</v>
          </cell>
          <cell r="CD314">
            <v>0</v>
          </cell>
          <cell r="CE314">
            <v>0</v>
          </cell>
          <cell r="CF314">
            <v>0</v>
          </cell>
          <cell r="CI314">
            <v>0</v>
          </cell>
          <cell r="CJ314">
            <v>0</v>
          </cell>
          <cell r="CK314">
            <v>0</v>
          </cell>
          <cell r="CV314">
            <v>3.5234750822913259E-4</v>
          </cell>
          <cell r="DG314">
            <v>15328314</v>
          </cell>
          <cell r="DR314">
            <v>5413019.1199999982</v>
          </cell>
          <cell r="EC314">
            <v>2.8317494655367121</v>
          </cell>
          <cell r="EN314">
            <v>2.4095909012463064E-2</v>
          </cell>
        </row>
        <row r="315">
          <cell r="B315">
            <v>98131</v>
          </cell>
          <cell r="C315" t="str">
            <v>TOWN OF LAKE LURE</v>
          </cell>
          <cell r="D315">
            <v>9.9225079978338215E-5</v>
          </cell>
          <cell r="E315">
            <v>171682.52457519859</v>
          </cell>
          <cell r="F315">
            <v>133864.80166237435</v>
          </cell>
          <cell r="G315">
            <v>15977</v>
          </cell>
          <cell r="H315">
            <v>-47905.524802831984</v>
          </cell>
          <cell r="I315">
            <v>-1982.421004389369</v>
          </cell>
          <cell r="J315">
            <v>144876.03212857241</v>
          </cell>
          <cell r="K315">
            <v>0</v>
          </cell>
          <cell r="L315">
            <v>-7612.0272347799328</v>
          </cell>
          <cell r="M315">
            <v>1366.0328331750522</v>
          </cell>
          <cell r="N315">
            <v>51.495832007157965</v>
          </cell>
          <cell r="O315">
            <v>-23.239505981726595</v>
          </cell>
          <cell r="P315">
            <v>0</v>
          </cell>
          <cell r="Q315">
            <v>0</v>
          </cell>
          <cell r="R315">
            <v>0</v>
          </cell>
          <cell r="S315">
            <v>410294.67448334448</v>
          </cell>
          <cell r="T315">
            <v>79884.100000000006</v>
          </cell>
          <cell r="U315">
            <v>724380.16064286197</v>
          </cell>
          <cell r="V315">
            <v>5464.131332700209</v>
          </cell>
          <cell r="W315">
            <v>0</v>
          </cell>
          <cell r="X315">
            <v>809728.3919755622</v>
          </cell>
          <cell r="Y315">
            <v>0</v>
          </cell>
          <cell r="Z315">
            <v>0</v>
          </cell>
          <cell r="AA315">
            <v>0</v>
          </cell>
          <cell r="AB315">
            <v>9912.1050219468452</v>
          </cell>
          <cell r="AC315">
            <v>9912.1050219468452</v>
          </cell>
          <cell r="AD315" t="str">
            <v>N/A</v>
          </cell>
          <cell r="AE315">
            <v>160237</v>
          </cell>
          <cell r="AF315">
            <v>160237</v>
          </cell>
          <cell r="AG315">
            <v>160237</v>
          </cell>
          <cell r="AH315">
            <v>160237</v>
          </cell>
          <cell r="AI315">
            <v>158871</v>
          </cell>
          <cell r="AJ315">
            <v>0</v>
          </cell>
          <cell r="AK315">
            <v>799819</v>
          </cell>
          <cell r="AL315">
            <v>3199476</v>
          </cell>
          <cell r="AM315">
            <v>410294.67448334448</v>
          </cell>
          <cell r="AN315">
            <v>-92959.1</v>
          </cell>
          <cell r="AO315">
            <v>719932.1869536154</v>
          </cell>
          <cell r="AP315">
            <v>0</v>
          </cell>
          <cell r="AQ315">
            <v>79884.100000000006</v>
          </cell>
          <cell r="AR315">
            <v>0</v>
          </cell>
          <cell r="AS315">
            <v>0</v>
          </cell>
          <cell r="AT315">
            <v>4316627.8614369594</v>
          </cell>
          <cell r="AU315">
            <v>9.6502026993711769E-5</v>
          </cell>
          <cell r="AV315">
            <v>0</v>
          </cell>
          <cell r="AW315">
            <v>0</v>
          </cell>
          <cell r="AY315">
            <v>0</v>
          </cell>
          <cell r="AZ315">
            <v>0</v>
          </cell>
          <cell r="BA315">
            <v>0</v>
          </cell>
          <cell r="BB315">
            <v>0</v>
          </cell>
          <cell r="BC315">
            <v>0</v>
          </cell>
          <cell r="BD315">
            <v>0</v>
          </cell>
          <cell r="BE315">
            <v>0</v>
          </cell>
          <cell r="BF315">
            <v>0</v>
          </cell>
          <cell r="BG315">
            <v>0</v>
          </cell>
          <cell r="BH315">
            <v>0</v>
          </cell>
          <cell r="BJ315">
            <v>0</v>
          </cell>
          <cell r="BL315">
            <v>0</v>
          </cell>
          <cell r="BM315">
            <v>0</v>
          </cell>
          <cell r="BN315">
            <v>0</v>
          </cell>
          <cell r="BO315">
            <v>0</v>
          </cell>
          <cell r="BQ315">
            <v>0</v>
          </cell>
          <cell r="BR315">
            <v>0</v>
          </cell>
          <cell r="BS315">
            <v>0</v>
          </cell>
          <cell r="BT315">
            <v>0</v>
          </cell>
          <cell r="CB315">
            <v>0</v>
          </cell>
          <cell r="CC315">
            <v>0</v>
          </cell>
          <cell r="CD315">
            <v>0</v>
          </cell>
          <cell r="CE315">
            <v>0</v>
          </cell>
          <cell r="CF315">
            <v>0</v>
          </cell>
          <cell r="CI315">
            <v>0</v>
          </cell>
          <cell r="CJ315">
            <v>0</v>
          </cell>
          <cell r="CK315">
            <v>0</v>
          </cell>
          <cell r="CV315">
            <v>9.9225079978338215E-5</v>
          </cell>
          <cell r="DG315">
            <v>4316628</v>
          </cell>
          <cell r="DR315">
            <v>1643984.0100000002</v>
          </cell>
          <cell r="EC315">
            <v>2.625711669786861</v>
          </cell>
          <cell r="EN315">
            <v>2.4095909012463064E-2</v>
          </cell>
        </row>
        <row r="316">
          <cell r="B316">
            <v>99401</v>
          </cell>
          <cell r="C316" t="str">
            <v>WASHINGTON COUNTY</v>
          </cell>
          <cell r="D316">
            <v>3.0393401755955164E-4</v>
          </cell>
          <cell r="E316">
            <v>525876.71836896474</v>
          </cell>
          <cell r="F316">
            <v>410038.13741384877</v>
          </cell>
          <cell r="G316">
            <v>-33120</v>
          </cell>
          <cell r="H316">
            <v>-146738.29055922237</v>
          </cell>
          <cell r="I316">
            <v>-6072.3073288531441</v>
          </cell>
          <cell r="J316">
            <v>443766.37945302197</v>
          </cell>
          <cell r="K316">
            <v>0</v>
          </cell>
          <cell r="L316">
            <v>-23316.222267036323</v>
          </cell>
          <cell r="M316">
            <v>4184.2631640688924</v>
          </cell>
          <cell r="N316">
            <v>157.73567643305611</v>
          </cell>
          <cell r="O316">
            <v>-71.184386252622588</v>
          </cell>
          <cell r="P316">
            <v>0</v>
          </cell>
          <cell r="Q316">
            <v>0</v>
          </cell>
          <cell r="R316">
            <v>0</v>
          </cell>
          <cell r="S316">
            <v>1174705.2295349727</v>
          </cell>
          <cell r="T316">
            <v>41421.440000000002</v>
          </cell>
          <cell r="U316">
            <v>2218831.8972651102</v>
          </cell>
          <cell r="V316">
            <v>16737.052656275569</v>
          </cell>
          <cell r="W316">
            <v>0</v>
          </cell>
          <cell r="X316">
            <v>2276990.3899213858</v>
          </cell>
          <cell r="Y316">
            <v>207021</v>
          </cell>
          <cell r="Z316">
            <v>0</v>
          </cell>
          <cell r="AA316">
            <v>0</v>
          </cell>
          <cell r="AB316">
            <v>30361.536644265718</v>
          </cell>
          <cell r="AC316">
            <v>237382.53664426573</v>
          </cell>
          <cell r="AD316" t="str">
            <v>N/A</v>
          </cell>
          <cell r="AE316">
            <v>408758</v>
          </cell>
          <cell r="AF316">
            <v>408758</v>
          </cell>
          <cell r="AG316">
            <v>408758</v>
          </cell>
          <cell r="AH316">
            <v>408758</v>
          </cell>
          <cell r="AI316">
            <v>404574</v>
          </cell>
          <cell r="AJ316">
            <v>0</v>
          </cell>
          <cell r="AK316">
            <v>2039606</v>
          </cell>
          <cell r="AL316">
            <v>10325203</v>
          </cell>
          <cell r="AM316">
            <v>1174705.2295349727</v>
          </cell>
          <cell r="AN316">
            <v>-317353.44</v>
          </cell>
          <cell r="AO316">
            <v>2205207.4132771199</v>
          </cell>
          <cell r="AP316">
            <v>0</v>
          </cell>
          <cell r="AQ316">
            <v>-165599.56</v>
          </cell>
          <cell r="AR316">
            <v>0</v>
          </cell>
          <cell r="AS316">
            <v>0</v>
          </cell>
          <cell r="AT316">
            <v>13222162.642812092</v>
          </cell>
          <cell r="AU316">
            <v>3.1142695851709573E-4</v>
          </cell>
          <cell r="AV316">
            <v>0</v>
          </cell>
          <cell r="AW316">
            <v>0</v>
          </cell>
          <cell r="AY316">
            <v>0</v>
          </cell>
          <cell r="AZ316">
            <v>0</v>
          </cell>
          <cell r="BA316">
            <v>0</v>
          </cell>
          <cell r="BB316">
            <v>0</v>
          </cell>
          <cell r="BC316">
            <v>0</v>
          </cell>
          <cell r="BD316">
            <v>0</v>
          </cell>
          <cell r="BE316">
            <v>0</v>
          </cell>
          <cell r="BF316">
            <v>0</v>
          </cell>
          <cell r="BG316">
            <v>0</v>
          </cell>
          <cell r="BH316">
            <v>0</v>
          </cell>
          <cell r="BJ316">
            <v>0</v>
          </cell>
          <cell r="BL316">
            <v>0</v>
          </cell>
          <cell r="BM316">
            <v>0</v>
          </cell>
          <cell r="BN316">
            <v>0</v>
          </cell>
          <cell r="BO316">
            <v>0</v>
          </cell>
          <cell r="BQ316">
            <v>0</v>
          </cell>
          <cell r="BR316">
            <v>0</v>
          </cell>
          <cell r="BS316">
            <v>0</v>
          </cell>
          <cell r="BT316">
            <v>0</v>
          </cell>
          <cell r="CB316">
            <v>0</v>
          </cell>
          <cell r="CC316">
            <v>0</v>
          </cell>
          <cell r="CD316">
            <v>0</v>
          </cell>
          <cell r="CE316">
            <v>0</v>
          </cell>
          <cell r="CF316">
            <v>0</v>
          </cell>
          <cell r="CI316">
            <v>0</v>
          </cell>
          <cell r="CJ316">
            <v>0</v>
          </cell>
          <cell r="CK316">
            <v>0</v>
          </cell>
          <cell r="CV316">
            <v>3.0393401755955164E-4</v>
          </cell>
          <cell r="DG316">
            <v>13222163</v>
          </cell>
          <cell r="DR316">
            <v>5152816.6399999987</v>
          </cell>
          <cell r="EC316">
            <v>2.5660068897774719</v>
          </cell>
          <cell r="EN316">
            <v>2.4095909012463064E-2</v>
          </cell>
        </row>
        <row r="317">
          <cell r="B317">
            <v>99521</v>
          </cell>
          <cell r="C317" t="str">
            <v>TOWN OF BLOWING ROCK</v>
          </cell>
          <cell r="D317">
            <v>1.3525538694290887E-4</v>
          </cell>
          <cell r="E317">
            <v>234023.35677455043</v>
          </cell>
          <cell r="F317">
            <v>182473.37821075972</v>
          </cell>
          <cell r="G317">
            <v>-56873</v>
          </cell>
          <cell r="H317">
            <v>-65300.832161835402</v>
          </cell>
          <cell r="I317">
            <v>-2702.2716443359905</v>
          </cell>
          <cell r="J317">
            <v>197482.97293971636</v>
          </cell>
          <cell r="K317">
            <v>0</v>
          </cell>
          <cell r="L317">
            <v>-10376.083237069548</v>
          </cell>
          <cell r="M317">
            <v>1862.0624893237209</v>
          </cell>
          <cell r="N317">
            <v>70.194840715630846</v>
          </cell>
          <cell r="O317">
            <v>-31.678164175898686</v>
          </cell>
          <cell r="P317">
            <v>0</v>
          </cell>
          <cell r="Q317">
            <v>0</v>
          </cell>
          <cell r="R317">
            <v>0</v>
          </cell>
          <cell r="S317">
            <v>480628.100047649</v>
          </cell>
          <cell r="T317">
            <v>4920.0599999999977</v>
          </cell>
          <cell r="U317">
            <v>987414.86469858186</v>
          </cell>
          <cell r="V317">
            <v>7448.2499572948836</v>
          </cell>
          <cell r="W317">
            <v>0</v>
          </cell>
          <cell r="X317">
            <v>999783.17465587682</v>
          </cell>
          <cell r="Y317">
            <v>289284</v>
          </cell>
          <cell r="Z317">
            <v>0</v>
          </cell>
          <cell r="AA317">
            <v>0</v>
          </cell>
          <cell r="AB317">
            <v>13511.358221679951</v>
          </cell>
          <cell r="AC317">
            <v>302795.35822167993</v>
          </cell>
          <cell r="AD317" t="str">
            <v>N/A</v>
          </cell>
          <cell r="AE317">
            <v>139770</v>
          </cell>
          <cell r="AF317">
            <v>139770</v>
          </cell>
          <cell r="AG317">
            <v>139770</v>
          </cell>
          <cell r="AH317">
            <v>139770</v>
          </cell>
          <cell r="AI317">
            <v>137908</v>
          </cell>
          <cell r="AJ317">
            <v>0</v>
          </cell>
          <cell r="AK317">
            <v>696988</v>
          </cell>
          <cell r="AL317">
            <v>4831465</v>
          </cell>
          <cell r="AM317">
            <v>480628.100047649</v>
          </cell>
          <cell r="AN317">
            <v>-125012.06</v>
          </cell>
          <cell r="AO317">
            <v>981351.75643419684</v>
          </cell>
          <cell r="AP317">
            <v>0</v>
          </cell>
          <cell r="AQ317">
            <v>-284363.94</v>
          </cell>
          <cell r="AR317">
            <v>0</v>
          </cell>
          <cell r="AS317">
            <v>0</v>
          </cell>
          <cell r="AT317">
            <v>5884068.8564818455</v>
          </cell>
          <cell r="AU317">
            <v>1.4572579770305455E-4</v>
          </cell>
          <cell r="AV317">
            <v>0</v>
          </cell>
          <cell r="AW317">
            <v>0</v>
          </cell>
          <cell r="AY317">
            <v>0</v>
          </cell>
          <cell r="AZ317">
            <v>0</v>
          </cell>
          <cell r="BA317">
            <v>0</v>
          </cell>
          <cell r="BB317">
            <v>0</v>
          </cell>
          <cell r="BC317">
            <v>0</v>
          </cell>
          <cell r="BD317">
            <v>0</v>
          </cell>
          <cell r="BE317">
            <v>0</v>
          </cell>
          <cell r="BF317">
            <v>0</v>
          </cell>
          <cell r="BG317">
            <v>0</v>
          </cell>
          <cell r="BH317">
            <v>0</v>
          </cell>
          <cell r="BJ317">
            <v>0</v>
          </cell>
          <cell r="BL317">
            <v>0</v>
          </cell>
          <cell r="BM317">
            <v>0</v>
          </cell>
          <cell r="BN317">
            <v>0</v>
          </cell>
          <cell r="BO317">
            <v>0</v>
          </cell>
          <cell r="BQ317">
            <v>0</v>
          </cell>
          <cell r="BR317">
            <v>0</v>
          </cell>
          <cell r="BS317">
            <v>0</v>
          </cell>
          <cell r="BT317">
            <v>0</v>
          </cell>
          <cell r="CB317">
            <v>0</v>
          </cell>
          <cell r="CC317">
            <v>0</v>
          </cell>
          <cell r="CD317">
            <v>0</v>
          </cell>
          <cell r="CE317">
            <v>0</v>
          </cell>
          <cell r="CF317">
            <v>0</v>
          </cell>
          <cell r="CI317">
            <v>0</v>
          </cell>
          <cell r="CJ317">
            <v>0</v>
          </cell>
          <cell r="CK317">
            <v>0</v>
          </cell>
          <cell r="CV317">
            <v>1.3525538694290887E-4</v>
          </cell>
          <cell r="DG317">
            <v>5884069</v>
          </cell>
          <cell r="DR317">
            <v>1946333.6400000004</v>
          </cell>
          <cell r="EC317">
            <v>3.0231553722721447</v>
          </cell>
          <cell r="EN317">
            <v>2.4095909012463064E-2</v>
          </cell>
        </row>
        <row r="318">
          <cell r="B318">
            <v>99831</v>
          </cell>
          <cell r="C318" t="str">
            <v>TOWN OF BLACK CREEK</v>
          </cell>
          <cell r="D318">
            <v>1.7238230840836887E-5</v>
          </cell>
          <cell r="E318">
            <v>29826.158775694741</v>
          </cell>
          <cell r="F318">
            <v>23256.140010394789</v>
          </cell>
          <cell r="G318">
            <v>3924</v>
          </cell>
          <cell r="H318">
            <v>-8322.5581202145277</v>
          </cell>
          <cell r="I318">
            <v>-344.40315800045761</v>
          </cell>
          <cell r="J318">
            <v>25169.105287514409</v>
          </cell>
          <cell r="K318">
            <v>0</v>
          </cell>
          <cell r="L318">
            <v>-1322.4265746978474</v>
          </cell>
          <cell r="M318">
            <v>237.31892500943033</v>
          </cell>
          <cell r="N318">
            <v>8.9462970417775267</v>
          </cell>
          <cell r="O318">
            <v>-4.0373660452324076</v>
          </cell>
          <cell r="P318">
            <v>0</v>
          </cell>
          <cell r="Q318">
            <v>0</v>
          </cell>
          <cell r="R318">
            <v>0</v>
          </cell>
          <cell r="S318">
            <v>72428.244076697083</v>
          </cell>
          <cell r="T318">
            <v>19617.890000000003</v>
          </cell>
          <cell r="U318">
            <v>125845.52643757204</v>
          </cell>
          <cell r="V318">
            <v>949.27570003772132</v>
          </cell>
          <cell r="W318">
            <v>0</v>
          </cell>
          <cell r="X318">
            <v>146412.69213760976</v>
          </cell>
          <cell r="Y318">
            <v>0</v>
          </cell>
          <cell r="Z318">
            <v>0</v>
          </cell>
          <cell r="AA318">
            <v>0</v>
          </cell>
          <cell r="AB318">
            <v>1722.015790002288</v>
          </cell>
          <cell r="AC318">
            <v>1722.015790002288</v>
          </cell>
          <cell r="AD318" t="str">
            <v>N/A</v>
          </cell>
          <cell r="AE318">
            <v>28986</v>
          </cell>
          <cell r="AF318">
            <v>28986</v>
          </cell>
          <cell r="AG318">
            <v>28986</v>
          </cell>
          <cell r="AH318">
            <v>28986</v>
          </cell>
          <cell r="AI318">
            <v>28749</v>
          </cell>
          <cell r="AJ318">
            <v>0</v>
          </cell>
          <cell r="AK318">
            <v>144693</v>
          </cell>
          <cell r="AL318">
            <v>552369</v>
          </cell>
          <cell r="AM318">
            <v>72428.244076697083</v>
          </cell>
          <cell r="AN318">
            <v>-19565.890000000003</v>
          </cell>
          <cell r="AO318">
            <v>125072.78634760749</v>
          </cell>
          <cell r="AP318">
            <v>0</v>
          </cell>
          <cell r="AQ318">
            <v>19617.890000000003</v>
          </cell>
          <cell r="AR318">
            <v>0</v>
          </cell>
          <cell r="AS318">
            <v>0</v>
          </cell>
          <cell r="AT318">
            <v>749922.03042430454</v>
          </cell>
          <cell r="AU318">
            <v>1.6660467659682047E-5</v>
          </cell>
          <cell r="AV318">
            <v>0</v>
          </cell>
          <cell r="AW318">
            <v>0</v>
          </cell>
          <cell r="AY318">
            <v>0</v>
          </cell>
          <cell r="AZ318">
            <v>0</v>
          </cell>
          <cell r="BA318">
            <v>0</v>
          </cell>
          <cell r="BB318">
            <v>0</v>
          </cell>
          <cell r="BC318">
            <v>0</v>
          </cell>
          <cell r="BD318">
            <v>0</v>
          </cell>
          <cell r="BE318">
            <v>0</v>
          </cell>
          <cell r="BF318">
            <v>0</v>
          </cell>
          <cell r="BG318">
            <v>0</v>
          </cell>
          <cell r="BH318">
            <v>0</v>
          </cell>
          <cell r="BJ318">
            <v>0</v>
          </cell>
          <cell r="BL318">
            <v>0</v>
          </cell>
          <cell r="BM318">
            <v>0</v>
          </cell>
          <cell r="BN318">
            <v>0</v>
          </cell>
          <cell r="BO318">
            <v>0</v>
          </cell>
          <cell r="BQ318">
            <v>0</v>
          </cell>
          <cell r="BR318">
            <v>0</v>
          </cell>
          <cell r="BS318">
            <v>0</v>
          </cell>
          <cell r="BT318">
            <v>0</v>
          </cell>
          <cell r="CB318">
            <v>0</v>
          </cell>
          <cell r="CC318">
            <v>0</v>
          </cell>
          <cell r="CD318">
            <v>0</v>
          </cell>
          <cell r="CE318">
            <v>0</v>
          </cell>
          <cell r="CF318">
            <v>0</v>
          </cell>
          <cell r="CI318">
            <v>0</v>
          </cell>
          <cell r="CJ318">
            <v>0</v>
          </cell>
          <cell r="CK318">
            <v>0</v>
          </cell>
          <cell r="CV318">
            <v>1.7238230840836887E-5</v>
          </cell>
          <cell r="DG318">
            <v>749922</v>
          </cell>
          <cell r="DR318">
            <v>277867.58999999997</v>
          </cell>
          <cell r="EC318">
            <v>2.6988465981225089</v>
          </cell>
          <cell r="EN318">
            <v>2.4095909012463064E-2</v>
          </cell>
        </row>
      </sheetData>
      <sheetData sheetId="24"/>
      <sheetData sheetId="25"/>
      <sheetData sheetId="26"/>
      <sheetData sheetId="27">
        <row r="4">
          <cell r="D4">
            <v>2</v>
          </cell>
        </row>
        <row r="7">
          <cell r="D7" t="str">
            <v>North Carolina State Health Plan</v>
          </cell>
        </row>
        <row r="8">
          <cell r="D8" t="str">
            <v>SHPNC</v>
          </cell>
        </row>
        <row r="9">
          <cell r="D9" t="str">
            <v>Client_GASB</v>
          </cell>
        </row>
        <row r="10">
          <cell r="D10" t="str">
            <v>Committee on Actuarial Valuation of Retired Employees' Health Benefits (OPEB)\nState of North Carolina</v>
          </cell>
        </row>
        <row r="11">
          <cell r="D11" t="str">
            <v>4901 Glenwood Avenue, Suite 300</v>
          </cell>
        </row>
        <row r="12">
          <cell r="D12" t="str">
            <v>Raleigh, North Carolina 27612</v>
          </cell>
        </row>
        <row r="17">
          <cell r="D17" t="str">
            <v>Kenneth C. Vieira</v>
          </cell>
        </row>
        <row r="18">
          <cell r="D18" t="str">
            <v>Senior Vice President and Actuary</v>
          </cell>
        </row>
        <row r="19">
          <cell r="D19" t="str">
            <v>FCA, FSA, MAAA</v>
          </cell>
        </row>
        <row r="20">
          <cell r="D20" t="str">
            <v>MAP</v>
          </cell>
        </row>
        <row r="21">
          <cell r="D21" t="str">
            <v>DAB</v>
          </cell>
        </row>
        <row r="22">
          <cell r="D22" t="str">
            <v>David A. Berger, FCA, ASA, MAAA, EA</v>
          </cell>
        </row>
        <row r="23">
          <cell r="D23" t="str">
            <v>Vice President and Associate Actuary</v>
          </cell>
        </row>
        <row r="24">
          <cell r="D24" t="str">
            <v>Atlanta</v>
          </cell>
        </row>
        <row r="30">
          <cell r="D30">
            <v>42551</v>
          </cell>
          <cell r="E30">
            <v>42185</v>
          </cell>
        </row>
        <row r="31">
          <cell r="D31">
            <v>42551</v>
          </cell>
          <cell r="E31">
            <v>42185</v>
          </cell>
          <cell r="F31">
            <v>41820</v>
          </cell>
        </row>
        <row r="32">
          <cell r="D32">
            <v>42369</v>
          </cell>
          <cell r="E32">
            <v>42004</v>
          </cell>
        </row>
        <row r="33">
          <cell r="D33">
            <v>42369</v>
          </cell>
          <cell r="E33">
            <v>42004</v>
          </cell>
        </row>
        <row r="34">
          <cell r="F34" t="b">
            <v>0</v>
          </cell>
        </row>
        <row r="36">
          <cell r="D36">
            <v>0.5</v>
          </cell>
        </row>
        <row r="37">
          <cell r="D37">
            <v>0.5</v>
          </cell>
          <cell r="F37">
            <v>0.5</v>
          </cell>
        </row>
        <row r="38">
          <cell r="D38">
            <v>3.5000000000000003E-2</v>
          </cell>
          <cell r="E38">
            <v>3.5000000000000003E-2</v>
          </cell>
        </row>
        <row r="39">
          <cell r="D39">
            <v>4.4999999999999998E-2</v>
          </cell>
          <cell r="E39">
            <v>4.4999999999999998E-2</v>
          </cell>
        </row>
        <row r="40">
          <cell r="D40">
            <v>0</v>
          </cell>
        </row>
        <row r="41">
          <cell r="D41">
            <v>0</v>
          </cell>
        </row>
        <row r="47">
          <cell r="D47">
            <v>3.7999999999999999E-2</v>
          </cell>
          <cell r="E47">
            <v>2.8500000000000001E-2</v>
          </cell>
          <cell r="F47">
            <v>2.8500000000000001E-2</v>
          </cell>
          <cell r="G47">
            <v>3.85E-2</v>
          </cell>
          <cell r="H47">
            <v>1.8499999999999999E-2</v>
          </cell>
          <cell r="I47">
            <v>3.7999999999999999E-2</v>
          </cell>
        </row>
        <row r="52">
          <cell r="D52">
            <v>42916</v>
          </cell>
          <cell r="E52">
            <v>42551</v>
          </cell>
        </row>
        <row r="53">
          <cell r="E53">
            <v>7.2499999999999995E-2</v>
          </cell>
        </row>
        <row r="54">
          <cell r="D54">
            <v>6</v>
          </cell>
        </row>
        <row r="65">
          <cell r="D65">
            <v>1</v>
          </cell>
        </row>
        <row r="75">
          <cell r="K75" t="str">
            <v>Atlanta</v>
          </cell>
          <cell r="L75" t="str">
            <v>2018 Powers Ferry Road, Suite 850</v>
          </cell>
          <cell r="M75" t="str">
            <v>Atlanta, GA  30339</v>
          </cell>
          <cell r="N75" t="str">
            <v>678.306.3100</v>
          </cell>
          <cell r="O75" t="str">
            <v>678-669-1887</v>
          </cell>
        </row>
        <row r="76">
          <cell r="K76" t="str">
            <v>Boston</v>
          </cell>
          <cell r="L76" t="str">
            <v>116 Huntington Ave., 8th Floor</v>
          </cell>
          <cell r="M76" t="str">
            <v>Boston, MA  02116</v>
          </cell>
          <cell r="N76" t="str">
            <v>617.424.7300</v>
          </cell>
          <cell r="O76" t="str">
            <v>617.904.1833</v>
          </cell>
        </row>
        <row r="77">
          <cell r="K77" t="str">
            <v>Chicago</v>
          </cell>
          <cell r="L77" t="str">
            <v>101 North Wacker Drive, Suite 500</v>
          </cell>
          <cell r="M77" t="str">
            <v>Chicago, IL  60606</v>
          </cell>
          <cell r="N77" t="str">
            <v>312.984.8500</v>
          </cell>
          <cell r="O77" t="str">
            <v>312.896.9364</v>
          </cell>
        </row>
        <row r="78">
          <cell r="K78" t="str">
            <v>Cleveland</v>
          </cell>
          <cell r="L78" t="str">
            <v>1300 East Ninth Street, Suite 1900</v>
          </cell>
          <cell r="M78" t="str">
            <v>Cleveland, OH  44114</v>
          </cell>
          <cell r="N78" t="str">
            <v>216.687.4400</v>
          </cell>
          <cell r="O78" t="str">
            <v>216.916.4320</v>
          </cell>
        </row>
        <row r="79">
          <cell r="K79" t="str">
            <v>Denver</v>
          </cell>
          <cell r="L79" t="str">
            <v>5990 Greenwood Plaza Blvd., Suite 118</v>
          </cell>
          <cell r="M79" t="str">
            <v>Greenwood Village, CO  80111</v>
          </cell>
          <cell r="N79" t="str">
            <v>303.714.9900</v>
          </cell>
          <cell r="O79" t="str">
            <v>303.223.9234</v>
          </cell>
        </row>
        <row r="80">
          <cell r="K80" t="str">
            <v>Detroit</v>
          </cell>
          <cell r="L80" t="str">
            <v>40701 Woodward Avenue, Suite 100</v>
          </cell>
          <cell r="M80" t="str">
            <v>Bloomfield Hills, MI 48304-5078</v>
          </cell>
          <cell r="N80" t="str">
            <v>248.530.6370</v>
          </cell>
          <cell r="O80" t="str">
            <v>248.562.3223</v>
          </cell>
        </row>
        <row r="81">
          <cell r="K81" t="str">
            <v>Hartford</v>
          </cell>
          <cell r="L81" t="str">
            <v>30 Waterside Drive, Suite 300</v>
          </cell>
          <cell r="M81" t="str">
            <v>Farmington, CT  06032</v>
          </cell>
          <cell r="N81" t="str">
            <v>860.678.3000</v>
          </cell>
          <cell r="O81" t="str">
            <v>860.371.3429</v>
          </cell>
        </row>
        <row r="82">
          <cell r="K82" t="str">
            <v>Houston</v>
          </cell>
          <cell r="L82" t="str">
            <v>10740 North Gessner Drive, Suite 320</v>
          </cell>
          <cell r="M82" t="str">
            <v>Houston, TX  77064-1187</v>
          </cell>
          <cell r="N82" t="str">
            <v xml:space="preserve">281.671.5600 </v>
          </cell>
          <cell r="O82" t="str">
            <v>281.754.4722</v>
          </cell>
        </row>
        <row r="83">
          <cell r="K83" t="str">
            <v>Los Angeles</v>
          </cell>
          <cell r="L83" t="str">
            <v>330 North Brand Boulevard, Suite 1100</v>
          </cell>
          <cell r="M83" t="str">
            <v>Glendale, CA  91203</v>
          </cell>
          <cell r="N83" t="str">
            <v>818.956.6700</v>
          </cell>
          <cell r="O83" t="str">
            <v>818.484.2697</v>
          </cell>
        </row>
        <row r="84">
          <cell r="K84" t="str">
            <v>Minneapolis</v>
          </cell>
          <cell r="L84" t="str">
            <v>3800 American Boulevard West, Suite 870</v>
          </cell>
          <cell r="M84" t="str">
            <v>Bloomington, MN  55431</v>
          </cell>
          <cell r="N84" t="str">
            <v>952.259.2600</v>
          </cell>
          <cell r="O84" t="str">
            <v>952.487.0476</v>
          </cell>
        </row>
        <row r="85">
          <cell r="K85" t="str">
            <v>New Orleans</v>
          </cell>
          <cell r="L85" t="str">
            <v>P.O. Box 56268</v>
          </cell>
          <cell r="M85" t="str">
            <v>Metairie, LA  70055</v>
          </cell>
          <cell r="N85" t="str">
            <v>504.483.0744</v>
          </cell>
          <cell r="O85" t="str">
            <v>504.483.0771</v>
          </cell>
        </row>
        <row r="86">
          <cell r="K86" t="str">
            <v>New York</v>
          </cell>
          <cell r="L86" t="str">
            <v>333 West 34th Street</v>
          </cell>
          <cell r="M86" t="str">
            <v>New York, NY  10001</v>
          </cell>
          <cell r="N86" t="str">
            <v>212.251.5000</v>
          </cell>
          <cell r="O86" t="str">
            <v>646.365.3243</v>
          </cell>
        </row>
        <row r="87">
          <cell r="K87" t="str">
            <v>Philadelphia</v>
          </cell>
          <cell r="L87" t="str">
            <v>Two Penn Center, 1500 JFK Boulevard, Suite 200</v>
          </cell>
          <cell r="M87" t="str">
            <v>Philadelphia, PA 19102-1706</v>
          </cell>
          <cell r="N87" t="str">
            <v>215.854.4017</v>
          </cell>
          <cell r="O87" t="str">
            <v>215.854.4018</v>
          </cell>
        </row>
        <row r="88">
          <cell r="K88" t="str">
            <v>Phoenix</v>
          </cell>
          <cell r="L88" t="str">
            <v>1230 W Washington Street, Suite 501</v>
          </cell>
          <cell r="M88" t="str">
            <v>Tempe, AZ  85281</v>
          </cell>
          <cell r="N88" t="str">
            <v>602.381.4000</v>
          </cell>
          <cell r="O88" t="str">
            <v>602.532.7654</v>
          </cell>
        </row>
        <row r="89">
          <cell r="K89" t="str">
            <v>San Francisco</v>
          </cell>
          <cell r="L89" t="str">
            <v>100 Montgomery Street, Suite 500</v>
          </cell>
          <cell r="M89" t="str">
            <v>San Francisco, CA  94104</v>
          </cell>
          <cell r="N89" t="str">
            <v>415.263.8200</v>
          </cell>
          <cell r="O89" t="str">
            <v>415.376.1167</v>
          </cell>
        </row>
        <row r="90">
          <cell r="K90" t="str">
            <v>Toronto</v>
          </cell>
          <cell r="L90" t="str">
            <v>45 St. Clair Avenue West, Suite 802</v>
          </cell>
          <cell r="M90" t="str">
            <v>Toronto, ONT  M4V 1K9</v>
          </cell>
          <cell r="N90" t="str">
            <v>416.961.3264</v>
          </cell>
          <cell r="O90" t="str">
            <v>416.961.2101</v>
          </cell>
        </row>
        <row r="91">
          <cell r="K91" t="str">
            <v>Washington</v>
          </cell>
          <cell r="L91" t="str">
            <v>1800 M Street NW, Suite 900 S</v>
          </cell>
          <cell r="M91" t="str">
            <v>Washington, DC  20036</v>
          </cell>
          <cell r="N91" t="str">
            <v>202.833.6400</v>
          </cell>
          <cell r="O91" t="str">
            <v>202.330.5694</v>
          </cell>
        </row>
      </sheetData>
      <sheetData sheetId="28"/>
      <sheetData sheetId="29"/>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98A65-3370-48A5-A1AB-B5C53AA7A577}">
  <sheetPr>
    <tabColor rgb="FF92D050"/>
  </sheetPr>
  <dimension ref="A1:F23"/>
  <sheetViews>
    <sheetView zoomScale="90" zoomScaleNormal="90" workbookViewId="0">
      <pane ySplit="10" topLeftCell="A11" activePane="bottomLeft" state="frozen"/>
      <selection activeCell="B18" sqref="B18"/>
      <selection pane="bottomLeft" activeCell="B12" sqref="B12"/>
    </sheetView>
  </sheetViews>
  <sheetFormatPr defaultColWidth="8.85546875" defaultRowHeight="14.25" x14ac:dyDescent="0.2"/>
  <cols>
    <col min="1" max="1" width="18.85546875" style="265" customWidth="1"/>
    <col min="2" max="2" width="18.7109375" style="265" customWidth="1"/>
    <col min="3" max="3" width="18.140625" style="265" customWidth="1"/>
    <col min="4" max="4" width="17.7109375" style="265" customWidth="1"/>
    <col min="5" max="5" width="61.5703125" style="265" customWidth="1"/>
    <col min="6" max="6" width="32.85546875" style="265" customWidth="1"/>
    <col min="7" max="16384" width="8.85546875" style="265"/>
  </cols>
  <sheetData>
    <row r="1" spans="1:6" x14ac:dyDescent="0.2">
      <c r="A1" s="287" t="s">
        <v>1677</v>
      </c>
      <c r="B1" s="288"/>
      <c r="C1" s="288"/>
      <c r="D1" s="288"/>
      <c r="E1" s="288"/>
      <c r="F1" s="289"/>
    </row>
    <row r="2" spans="1:6" x14ac:dyDescent="0.2">
      <c r="A2" s="290"/>
      <c r="B2" s="291"/>
      <c r="C2" s="291"/>
      <c r="D2" s="291"/>
      <c r="E2" s="291"/>
      <c r="F2" s="292"/>
    </row>
    <row r="4" spans="1:6" ht="15" x14ac:dyDescent="0.2">
      <c r="A4" s="266" t="s">
        <v>1332</v>
      </c>
      <c r="B4" s="267" t="s">
        <v>1723</v>
      </c>
    </row>
    <row r="5" spans="1:6" ht="15" x14ac:dyDescent="0.2">
      <c r="A5" s="266" t="s">
        <v>1661</v>
      </c>
      <c r="B5" s="267" t="s">
        <v>1737</v>
      </c>
    </row>
    <row r="6" spans="1:6" ht="15" x14ac:dyDescent="0.2">
      <c r="A6" s="266"/>
      <c r="B6" s="267"/>
    </row>
    <row r="7" spans="1:6" ht="15" x14ac:dyDescent="0.2">
      <c r="A7" s="268" t="s">
        <v>1333</v>
      </c>
      <c r="B7" s="267"/>
    </row>
    <row r="8" spans="1:6" ht="15" x14ac:dyDescent="0.2">
      <c r="B8" s="269"/>
      <c r="C8" s="267"/>
    </row>
    <row r="9" spans="1:6" ht="15" x14ac:dyDescent="0.2">
      <c r="A9" s="270" t="s">
        <v>1334</v>
      </c>
    </row>
    <row r="10" spans="1:6" ht="15" x14ac:dyDescent="0.2">
      <c r="A10" s="271" t="s">
        <v>1335</v>
      </c>
      <c r="B10" s="271" t="s">
        <v>1336</v>
      </c>
      <c r="C10" s="271" t="s">
        <v>1337</v>
      </c>
      <c r="D10" s="271" t="s">
        <v>1683</v>
      </c>
      <c r="E10" s="271" t="s">
        <v>1338</v>
      </c>
      <c r="F10" s="271" t="s">
        <v>1339</v>
      </c>
    </row>
    <row r="11" spans="1:6" ht="57" x14ac:dyDescent="0.2">
      <c r="A11" s="265" t="s">
        <v>1340</v>
      </c>
      <c r="B11" s="265" t="s">
        <v>1717</v>
      </c>
      <c r="C11" s="265" t="s">
        <v>1678</v>
      </c>
      <c r="D11" s="265" t="s">
        <v>1681</v>
      </c>
      <c r="E11" s="265" t="s">
        <v>1718</v>
      </c>
      <c r="F11" s="265" t="s">
        <v>1697</v>
      </c>
    </row>
    <row r="12" spans="1:6" ht="28.5" x14ac:dyDescent="0.2">
      <c r="A12" s="265" t="s">
        <v>1340</v>
      </c>
      <c r="B12" s="265" t="s">
        <v>1686</v>
      </c>
      <c r="C12" s="265" t="s">
        <v>1678</v>
      </c>
      <c r="D12" s="265" t="s">
        <v>1679</v>
      </c>
      <c r="E12" s="265" t="s">
        <v>1680</v>
      </c>
      <c r="F12" s="265" t="s">
        <v>1696</v>
      </c>
    </row>
    <row r="13" spans="1:6" ht="42.75" x14ac:dyDescent="0.2">
      <c r="A13" s="265" t="s">
        <v>1340</v>
      </c>
      <c r="B13" s="265" t="s">
        <v>1690</v>
      </c>
      <c r="C13" s="265" t="s">
        <v>1678</v>
      </c>
      <c r="D13" s="265" t="s">
        <v>1684</v>
      </c>
      <c r="E13" s="265" t="s">
        <v>1687</v>
      </c>
      <c r="F13" s="265" t="s">
        <v>1695</v>
      </c>
    </row>
    <row r="14" spans="1:6" ht="42.75" x14ac:dyDescent="0.2">
      <c r="A14" s="265" t="s">
        <v>1340</v>
      </c>
      <c r="B14" s="265" t="s">
        <v>1690</v>
      </c>
      <c r="C14" s="265" t="s">
        <v>1678</v>
      </c>
      <c r="D14" s="265" t="s">
        <v>1685</v>
      </c>
      <c r="E14" s="265" t="s">
        <v>1688</v>
      </c>
      <c r="F14" s="265" t="s">
        <v>1695</v>
      </c>
    </row>
    <row r="15" spans="1:6" ht="28.5" x14ac:dyDescent="0.2">
      <c r="A15" s="265" t="s">
        <v>1340</v>
      </c>
      <c r="B15" s="265" t="s">
        <v>1689</v>
      </c>
      <c r="C15" s="272" t="s">
        <v>1703</v>
      </c>
      <c r="D15" s="272" t="s">
        <v>1704</v>
      </c>
      <c r="E15" s="265" t="s">
        <v>1722</v>
      </c>
      <c r="F15" s="272" t="s">
        <v>1694</v>
      </c>
    </row>
    <row r="16" spans="1:6" ht="28.5" x14ac:dyDescent="0.2">
      <c r="A16" s="265" t="s">
        <v>1340</v>
      </c>
      <c r="B16" s="265" t="s">
        <v>1691</v>
      </c>
      <c r="C16" s="265" t="s">
        <v>1678</v>
      </c>
      <c r="D16" s="265" t="s">
        <v>1692</v>
      </c>
      <c r="E16" s="265" t="s">
        <v>1698</v>
      </c>
      <c r="F16" s="272" t="s">
        <v>1343</v>
      </c>
    </row>
    <row r="17" spans="1:6" ht="42.75" x14ac:dyDescent="0.2">
      <c r="A17" s="265" t="s">
        <v>1340</v>
      </c>
      <c r="B17" s="265" t="s">
        <v>1717</v>
      </c>
      <c r="C17" s="265" t="s">
        <v>1678</v>
      </c>
      <c r="D17" s="265" t="s">
        <v>1699</v>
      </c>
      <c r="E17" s="265" t="s">
        <v>1719</v>
      </c>
      <c r="F17" s="265" t="s">
        <v>1693</v>
      </c>
    </row>
    <row r="18" spans="1:6" ht="71.25" x14ac:dyDescent="0.2">
      <c r="A18" s="265" t="s">
        <v>1340</v>
      </c>
      <c r="B18" s="265" t="s">
        <v>1717</v>
      </c>
      <c r="C18" s="265" t="s">
        <v>1678</v>
      </c>
      <c r="D18" s="265" t="s">
        <v>1700</v>
      </c>
      <c r="E18" s="265" t="s">
        <v>1720</v>
      </c>
      <c r="F18" s="265" t="s">
        <v>1709</v>
      </c>
    </row>
    <row r="19" spans="1:6" ht="42.75" x14ac:dyDescent="0.2">
      <c r="A19" s="265" t="s">
        <v>1340</v>
      </c>
      <c r="B19" s="265" t="s">
        <v>1717</v>
      </c>
      <c r="C19" s="265" t="s">
        <v>1678</v>
      </c>
      <c r="D19" s="265" t="s">
        <v>1701</v>
      </c>
      <c r="E19" s="265" t="s">
        <v>1734</v>
      </c>
      <c r="F19" s="265" t="s">
        <v>1710</v>
      </c>
    </row>
    <row r="20" spans="1:6" ht="42.75" x14ac:dyDescent="0.2">
      <c r="A20" s="265" t="s">
        <v>1340</v>
      </c>
      <c r="B20" s="265" t="s">
        <v>1717</v>
      </c>
      <c r="C20" s="265" t="s">
        <v>1678</v>
      </c>
      <c r="D20" s="265" t="s">
        <v>1702</v>
      </c>
      <c r="E20" s="265" t="s">
        <v>1735</v>
      </c>
      <c r="F20" s="265" t="s">
        <v>1711</v>
      </c>
    </row>
    <row r="21" spans="1:6" ht="42.75" x14ac:dyDescent="0.2">
      <c r="A21" s="265" t="s">
        <v>1341</v>
      </c>
      <c r="B21" s="265" t="s">
        <v>1707</v>
      </c>
      <c r="C21" s="265" t="s">
        <v>1705</v>
      </c>
      <c r="D21" s="265" t="s">
        <v>1705</v>
      </c>
      <c r="E21" s="265" t="s">
        <v>1706</v>
      </c>
      <c r="F21" s="272" t="s">
        <v>1342</v>
      </c>
    </row>
    <row r="22" spans="1:6" ht="57" x14ac:dyDescent="0.2">
      <c r="A22" s="265" t="s">
        <v>1341</v>
      </c>
      <c r="B22" s="265" t="s">
        <v>1713</v>
      </c>
      <c r="C22" s="265" t="s">
        <v>1712</v>
      </c>
      <c r="D22" s="265" t="s">
        <v>1712</v>
      </c>
      <c r="E22" s="265" t="s">
        <v>1714</v>
      </c>
      <c r="F22" s="272" t="s">
        <v>1682</v>
      </c>
    </row>
    <row r="23" spans="1:6" ht="28.5" x14ac:dyDescent="0.2">
      <c r="A23" s="265" t="s">
        <v>1341</v>
      </c>
      <c r="B23" s="265" t="s">
        <v>1686</v>
      </c>
      <c r="C23" s="265" t="s">
        <v>1678</v>
      </c>
      <c r="D23" s="265" t="s">
        <v>1708</v>
      </c>
      <c r="E23" s="265" t="s">
        <v>1715</v>
      </c>
      <c r="F23" s="265" t="s">
        <v>1696</v>
      </c>
    </row>
  </sheetData>
  <sheetProtection algorithmName="SHA-512" hashValue="gJufNR6WAhCx3jUdw+aK0qbOXfHaQ9V5BF3ADe3fu/xc09cfDb59RJTmiKa2tR/+70lucyRWz6jWTgB9fEii7A==" saltValue="xxBAvIP1oZnhZee1cu1h9A==" spinCount="100000" sheet="1" formatCells="0" formatColumns="0" formatRows="0" sort="0" autoFilter="0" pivotTables="0"/>
  <autoFilter ref="A10:F10" xr:uid="{BD902B0F-36C9-4824-8AF5-EDF7E5AC0664}"/>
  <mergeCells count="1">
    <mergeCell ref="A1:F2"/>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E99FD-99F0-4C64-BBA8-C204BB4DE42E}">
  <sheetPr>
    <tabColor rgb="FF92D050"/>
    <pageSetUpPr fitToPage="1"/>
  </sheetPr>
  <dimension ref="A1:AF121"/>
  <sheetViews>
    <sheetView tabSelected="1" zoomScale="70" zoomScaleNormal="70" workbookViewId="0">
      <selection activeCell="A3" sqref="A3:E3"/>
    </sheetView>
  </sheetViews>
  <sheetFormatPr defaultColWidth="9.140625" defaultRowHeight="15" zeroHeight="1" x14ac:dyDescent="0.2"/>
  <cols>
    <col min="1" max="1" width="12.140625" style="2" customWidth="1"/>
    <col min="2" max="2" width="9.42578125" style="2" customWidth="1"/>
    <col min="3" max="5" width="7.7109375" style="2" customWidth="1"/>
    <col min="6" max="6" width="17.28515625" style="2" customWidth="1"/>
    <col min="7" max="7" width="19.28515625" style="2" customWidth="1"/>
    <col min="8" max="8" width="23.140625" style="65" customWidth="1"/>
    <col min="9" max="9" width="19.5703125" style="2" customWidth="1"/>
    <col min="10" max="11" width="22.7109375" style="2" customWidth="1"/>
    <col min="12" max="12" width="2.7109375" style="2" customWidth="1"/>
    <col min="13" max="13" width="20.42578125" style="2" customWidth="1"/>
    <col min="14" max="14" width="19.28515625" style="2" customWidth="1"/>
    <col min="15" max="15" width="2.7109375" style="2" customWidth="1"/>
    <col min="16" max="17" width="17.28515625" style="2" customWidth="1"/>
    <col min="18" max="18" width="2.7109375" style="2" customWidth="1"/>
    <col min="19" max="19" width="17.28515625" style="2" customWidth="1"/>
    <col min="20" max="20" width="56.7109375" style="2" customWidth="1"/>
    <col min="21" max="21" width="4.42578125" style="2" customWidth="1"/>
    <col min="22" max="22" width="9.140625" style="2" customWidth="1"/>
    <col min="23" max="23" width="9.85546875" style="2" customWidth="1"/>
    <col min="24" max="24" width="5.85546875" style="2" customWidth="1"/>
    <col min="25" max="26" width="20.7109375" style="2" customWidth="1"/>
    <col min="27" max="27" width="4" style="2" customWidth="1"/>
    <col min="28" max="29" width="20.7109375" style="2" customWidth="1"/>
    <col min="30" max="30" width="4.28515625" style="2" customWidth="1"/>
    <col min="31" max="31" width="20.5703125" style="2" customWidth="1"/>
    <col min="32" max="32" width="20.7109375" style="2" customWidth="1"/>
    <col min="33" max="33" width="60.5703125" style="2" customWidth="1"/>
    <col min="34" max="16384" width="9.140625" style="2"/>
  </cols>
  <sheetData>
    <row r="1" spans="1:32" ht="44.25" customHeight="1" x14ac:dyDescent="0.2">
      <c r="A1" s="321" t="s">
        <v>1729</v>
      </c>
      <c r="B1" s="321"/>
      <c r="C1" s="321"/>
      <c r="D1" s="321"/>
      <c r="E1" s="321"/>
      <c r="F1" s="321"/>
      <c r="G1" s="321"/>
      <c r="H1" s="321"/>
      <c r="I1" s="321"/>
      <c r="J1" s="321"/>
      <c r="K1" s="321"/>
      <c r="L1" s="1"/>
      <c r="M1" s="1"/>
      <c r="N1" s="1"/>
      <c r="O1" s="1"/>
      <c r="P1" s="1"/>
      <c r="Q1" s="1"/>
      <c r="R1" s="1"/>
      <c r="S1" s="1"/>
      <c r="T1" s="1"/>
      <c r="U1" s="1"/>
    </row>
    <row r="2" spans="1:32" ht="18" x14ac:dyDescent="0.2">
      <c r="A2" s="322" t="s">
        <v>1345</v>
      </c>
      <c r="B2" s="322"/>
      <c r="C2" s="322"/>
      <c r="D2" s="322"/>
      <c r="E2" s="322"/>
      <c r="F2" s="322"/>
      <c r="G2" s="322"/>
      <c r="H2" s="322"/>
      <c r="I2" s="322"/>
      <c r="J2" s="322"/>
      <c r="K2" s="322"/>
      <c r="L2" s="3"/>
      <c r="M2" s="3"/>
      <c r="N2" s="3"/>
      <c r="O2" s="3"/>
      <c r="P2" s="3"/>
      <c r="Q2" s="3"/>
      <c r="R2" s="3"/>
      <c r="S2" s="3"/>
      <c r="T2" s="3"/>
      <c r="U2" s="3"/>
    </row>
    <row r="3" spans="1:32" ht="15.75" x14ac:dyDescent="0.2">
      <c r="A3" s="323" t="s">
        <v>1346</v>
      </c>
      <c r="B3" s="323"/>
      <c r="C3" s="323"/>
      <c r="D3" s="323"/>
      <c r="E3" s="323"/>
      <c r="F3" s="324" t="s">
        <v>1458</v>
      </c>
      <c r="G3" s="324"/>
      <c r="H3" s="324"/>
      <c r="I3" s="324"/>
    </row>
    <row r="4" spans="1:32" ht="15.75" x14ac:dyDescent="0.2">
      <c r="A4" s="323" t="s">
        <v>1348</v>
      </c>
      <c r="B4" s="323"/>
      <c r="C4" s="323"/>
      <c r="D4" s="323"/>
      <c r="E4" s="323"/>
      <c r="F4" s="285"/>
      <c r="G4" s="285"/>
      <c r="H4" s="285"/>
      <c r="I4" s="285"/>
    </row>
    <row r="5" spans="1:32" ht="15.75" x14ac:dyDescent="0.2">
      <c r="A5" s="323" t="s">
        <v>1349</v>
      </c>
      <c r="B5" s="323"/>
      <c r="C5" s="323"/>
      <c r="D5" s="323"/>
      <c r="E5" s="323"/>
      <c r="F5" s="325"/>
      <c r="G5" s="325"/>
      <c r="H5" s="325"/>
      <c r="I5" s="325"/>
      <c r="J5" s="5"/>
      <c r="K5" s="5"/>
      <c r="L5" s="6"/>
      <c r="M5" s="6"/>
      <c r="N5" s="6"/>
      <c r="O5" s="6"/>
      <c r="P5" s="6"/>
      <c r="Q5" s="6"/>
      <c r="R5" s="6"/>
      <c r="S5" s="6"/>
      <c r="T5" s="6"/>
      <c r="U5" s="6"/>
      <c r="V5" s="6"/>
      <c r="W5" s="6"/>
      <c r="X5" s="6"/>
      <c r="Y5" s="6"/>
    </row>
    <row r="6" spans="1:32" ht="15.75" x14ac:dyDescent="0.2">
      <c r="A6" s="323" t="s">
        <v>1350</v>
      </c>
      <c r="B6" s="323"/>
      <c r="C6" s="323"/>
      <c r="D6" s="323"/>
      <c r="E6" s="323"/>
      <c r="F6" s="326"/>
      <c r="G6" s="326"/>
      <c r="H6" s="326"/>
      <c r="I6" s="326"/>
      <c r="L6" s="7"/>
      <c r="M6" s="7"/>
      <c r="N6" s="7"/>
      <c r="O6" s="7"/>
      <c r="P6" s="7"/>
      <c r="Q6" s="7"/>
      <c r="R6" s="7"/>
      <c r="S6" s="7"/>
      <c r="T6" s="6"/>
      <c r="U6" s="6"/>
      <c r="V6" s="6"/>
      <c r="W6" s="6"/>
      <c r="X6" s="6"/>
      <c r="Y6" s="6"/>
    </row>
    <row r="7" spans="1:32" ht="16.5" customHeight="1" x14ac:dyDescent="0.2">
      <c r="A7" s="323" t="s">
        <v>1351</v>
      </c>
      <c r="B7" s="323"/>
      <c r="C7" s="323"/>
      <c r="D7" s="323"/>
      <c r="E7" s="323"/>
      <c r="F7" s="324"/>
      <c r="G7" s="324"/>
      <c r="H7" s="324"/>
      <c r="I7" s="324"/>
      <c r="L7" s="7"/>
      <c r="M7" s="7"/>
      <c r="N7" s="7"/>
      <c r="O7" s="7"/>
      <c r="P7" s="7"/>
      <c r="Q7" s="7"/>
      <c r="R7" s="7"/>
      <c r="S7" s="7"/>
      <c r="T7" s="6"/>
      <c r="U7" s="6"/>
      <c r="V7" s="6"/>
      <c r="W7" s="6"/>
      <c r="X7" s="6"/>
      <c r="Y7" s="6"/>
    </row>
    <row r="8" spans="1:32" ht="16.5" customHeight="1" x14ac:dyDescent="0.2">
      <c r="A8" s="323" t="s">
        <v>1352</v>
      </c>
      <c r="B8" s="323"/>
      <c r="C8" s="323"/>
      <c r="D8" s="323"/>
      <c r="E8" s="323"/>
      <c r="F8" s="327" t="str">
        <f>IF(OR($F$7='Drop Down Menus'!B2,$F$7='Drop Down Menus'!$B$3),'Drop Down Menus'!$D$9,IFERROR(VLOOKUP($F$5,GAAP02Aindex!$A$2:$D$900,4,FALSE),"Unidentified"))</f>
        <v>Unidentified</v>
      </c>
      <c r="G8" s="327"/>
      <c r="H8" s="327"/>
      <c r="I8" s="327"/>
      <c r="L8" s="7"/>
      <c r="N8" s="7"/>
      <c r="O8" s="7"/>
      <c r="P8" s="7"/>
      <c r="Q8" s="7"/>
      <c r="R8" s="7"/>
      <c r="S8" s="7"/>
      <c r="T8" s="6"/>
      <c r="U8" s="6"/>
      <c r="V8" s="6"/>
      <c r="W8" s="6"/>
      <c r="X8" s="6"/>
      <c r="Y8" s="6"/>
    </row>
    <row r="9" spans="1:32" ht="16.5" customHeight="1" thickBot="1" x14ac:dyDescent="0.25">
      <c r="H9" s="2"/>
      <c r="L9" s="7"/>
      <c r="M9" s="7"/>
      <c r="N9" s="7"/>
      <c r="O9" s="7"/>
      <c r="P9" s="7"/>
      <c r="Q9" s="7"/>
      <c r="R9" s="7"/>
      <c r="S9" s="7"/>
      <c r="T9" s="7"/>
      <c r="U9" s="7"/>
    </row>
    <row r="10" spans="1:32" ht="16.5" customHeight="1" x14ac:dyDescent="0.2">
      <c r="F10" s="318" t="str">
        <f>IF($F$7="Governmental fund",'Department Note Disclosure'!$D$39,IF($F$7="Proprietary - Internal Service Fund",'Department Note Disclosure'!$D$70,IF($F$7="Proprietary - Enterprise Fund",'Department Note Disclosure'!$D$101,"")))</f>
        <v/>
      </c>
      <c r="G10" s="318"/>
      <c r="H10" s="318"/>
      <c r="I10" s="318"/>
      <c r="J10" s="318"/>
      <c r="K10" s="318"/>
      <c r="L10" s="7"/>
      <c r="M10" s="7"/>
      <c r="N10" s="7"/>
      <c r="O10" s="7"/>
      <c r="P10" s="7"/>
      <c r="Q10" s="7"/>
      <c r="R10" s="7"/>
      <c r="S10" s="7"/>
      <c r="T10" s="7"/>
      <c r="U10" s="7"/>
      <c r="V10" s="314" t="s">
        <v>1654</v>
      </c>
      <c r="W10" s="315"/>
      <c r="X10" s="315"/>
      <c r="Y10" s="315"/>
      <c r="Z10" s="276"/>
      <c r="AA10" s="276"/>
      <c r="AB10" s="144"/>
      <c r="AC10" s="157"/>
      <c r="AD10" s="144"/>
      <c r="AE10" s="158"/>
      <c r="AF10" s="145"/>
    </row>
    <row r="11" spans="1:32" ht="16.5" customHeight="1" thickBot="1" x14ac:dyDescent="0.25">
      <c r="A11" s="4"/>
      <c r="B11" s="4"/>
      <c r="C11" s="4"/>
      <c r="D11" s="4"/>
      <c r="E11" s="4"/>
      <c r="F11" s="9"/>
      <c r="G11" s="9"/>
      <c r="H11" s="9"/>
      <c r="I11" s="9"/>
      <c r="J11" s="9"/>
      <c r="L11" s="7"/>
      <c r="M11" s="7"/>
      <c r="N11" s="7"/>
      <c r="O11" s="7"/>
      <c r="P11" s="7"/>
      <c r="Q11" s="7"/>
      <c r="R11" s="7"/>
      <c r="S11" s="7"/>
      <c r="T11" s="7"/>
      <c r="U11" s="7"/>
      <c r="V11" s="316"/>
      <c r="W11" s="317"/>
      <c r="X11" s="317"/>
      <c r="Y11" s="317"/>
      <c r="Z11" s="277"/>
      <c r="AA11" s="277"/>
      <c r="AB11" s="151"/>
      <c r="AC11" s="156"/>
      <c r="AD11" s="151"/>
      <c r="AE11" s="155"/>
      <c r="AF11" s="152"/>
    </row>
    <row r="12" spans="1:32" ht="17.25" customHeight="1" x14ac:dyDescent="0.3">
      <c r="A12" s="328" t="str">
        <f>IF($F$3="2022–2023","Establish Beginning Balances (SBITAs commenced on or before 07/01/2022)","Establish Beginning Balances (existing SBITAs only)")</f>
        <v>Establish Beginning Balances (existing SBITAs only)</v>
      </c>
      <c r="B12" s="328"/>
      <c r="C12" s="328"/>
      <c r="D12" s="328"/>
      <c r="E12" s="328"/>
      <c r="F12" s="328"/>
      <c r="G12" s="328"/>
      <c r="H12" s="328"/>
      <c r="I12" s="328"/>
      <c r="J12" s="328"/>
      <c r="K12" s="328"/>
      <c r="L12" s="6"/>
      <c r="M12" s="6"/>
      <c r="N12" s="6"/>
      <c r="O12" s="6"/>
      <c r="P12" s="6"/>
      <c r="Q12" s="6"/>
      <c r="R12" s="6"/>
      <c r="S12" s="6"/>
      <c r="T12" s="6"/>
      <c r="U12" s="6"/>
      <c r="V12" s="146"/>
      <c r="W12" s="147" t="s">
        <v>1655</v>
      </c>
      <c r="X12" s="148"/>
      <c r="Y12" s="148"/>
      <c r="Z12" s="149"/>
      <c r="AA12" s="149"/>
      <c r="AB12" s="149"/>
      <c r="AC12" s="149"/>
      <c r="AD12" s="149"/>
      <c r="AE12" s="149"/>
      <c r="AF12" s="150"/>
    </row>
    <row r="13" spans="1:32" ht="16.5" customHeight="1" x14ac:dyDescent="0.3">
      <c r="A13" s="12" t="s">
        <v>1353</v>
      </c>
      <c r="H13" s="2"/>
      <c r="L13" s="13"/>
      <c r="M13" s="13"/>
      <c r="N13" s="13"/>
      <c r="O13" s="13"/>
      <c r="P13" s="13"/>
      <c r="Q13" s="13"/>
      <c r="R13" s="13"/>
      <c r="S13" s="13"/>
      <c r="T13" s="13"/>
      <c r="U13" s="13"/>
      <c r="V13" s="127" t="str">
        <f>A13</f>
        <v>Entry #</v>
      </c>
      <c r="W13" s="12"/>
      <c r="X13" s="12"/>
      <c r="Y13" s="139"/>
      <c r="Z13" s="140"/>
      <c r="AE13" s="153" t="s">
        <v>1658</v>
      </c>
      <c r="AF13" s="154" t="s">
        <v>1657</v>
      </c>
    </row>
    <row r="14" spans="1:32" ht="16.5" customHeight="1" x14ac:dyDescent="0.3">
      <c r="A14" s="14">
        <v>0</v>
      </c>
      <c r="B14" s="310" t="str">
        <f>IF($F$3="2022–2023","To establish the beginning balance of SBITAs as of 07/01/2022.","Roll forward prior year right-to-use SBITAs to record opening balances.")</f>
        <v>Roll forward prior year right-to-use SBITAs to record opening balances.</v>
      </c>
      <c r="C14" s="310"/>
      <c r="D14" s="310"/>
      <c r="E14" s="310"/>
      <c r="F14" s="310"/>
      <c r="G14" s="310"/>
      <c r="H14" s="310"/>
      <c r="I14" s="310"/>
      <c r="J14" s="310"/>
      <c r="K14" s="310"/>
      <c r="L14" s="13"/>
      <c r="M14" s="303" t="s">
        <v>1354</v>
      </c>
      <c r="N14" s="304"/>
      <c r="O14" s="13"/>
      <c r="P14" s="303" t="s">
        <v>1355</v>
      </c>
      <c r="Q14" s="304"/>
      <c r="R14" s="15"/>
      <c r="S14" s="16" t="s">
        <v>1356</v>
      </c>
      <c r="V14" s="109">
        <f>A14</f>
        <v>0</v>
      </c>
      <c r="W14" s="12"/>
      <c r="X14" s="12"/>
      <c r="Y14" s="303" t="s">
        <v>1354</v>
      </c>
      <c r="Z14" s="304"/>
      <c r="AB14" s="303" t="s">
        <v>1355</v>
      </c>
      <c r="AC14" s="304"/>
      <c r="AE14" s="303" t="s">
        <v>1656</v>
      </c>
      <c r="AF14" s="304"/>
    </row>
    <row r="15" spans="1:32" ht="16.5" customHeight="1" x14ac:dyDescent="0.2">
      <c r="B15" s="305" t="s">
        <v>1357</v>
      </c>
      <c r="C15" s="305"/>
      <c r="D15" s="305"/>
      <c r="E15" s="305"/>
      <c r="F15" s="305"/>
      <c r="G15" s="305"/>
      <c r="H15" s="305"/>
      <c r="I15" s="305"/>
      <c r="J15" s="18">
        <f>ROUND(M15,0)</f>
        <v>0</v>
      </c>
      <c r="K15" s="19"/>
      <c r="M15" s="107"/>
      <c r="P15" s="107"/>
      <c r="S15" s="21">
        <f>M15-P15</f>
        <v>0</v>
      </c>
      <c r="T15" s="22" t="s">
        <v>1358</v>
      </c>
      <c r="U15" s="22"/>
      <c r="V15" s="110"/>
      <c r="W15" s="306" t="str">
        <f>LEFT(B15,13)</f>
        <v>Dr: Acct 0480</v>
      </c>
      <c r="X15" s="306"/>
      <c r="Y15" s="141">
        <f>ROUND($J$15,-3)</f>
        <v>0</v>
      </c>
      <c r="Z15" s="111"/>
      <c r="AB15" s="279">
        <f>ROUND($P$15,-3)</f>
        <v>0</v>
      </c>
      <c r="AE15" s="30" t="str">
        <f>IF(Y15&gt;AB15,Y15-AB15,"")</f>
        <v/>
      </c>
      <c r="AF15" s="143" t="str">
        <f>IF(Y15&lt;AB15,-(Y15-AB15),"")</f>
        <v/>
      </c>
    </row>
    <row r="16" spans="1:32" ht="16.5" customHeight="1" x14ac:dyDescent="0.2">
      <c r="A16" s="23"/>
      <c r="B16" s="305" t="s">
        <v>1359</v>
      </c>
      <c r="C16" s="305"/>
      <c r="D16" s="305"/>
      <c r="E16" s="305"/>
      <c r="F16" s="305"/>
      <c r="G16" s="305"/>
      <c r="H16" s="305"/>
      <c r="I16" s="305"/>
      <c r="J16" s="18">
        <f>ROUND(P16,0)</f>
        <v>0</v>
      </c>
      <c r="K16" s="19"/>
      <c r="M16" s="97"/>
      <c r="P16" s="24">
        <f>IF(SUM($Q$18:$Q$19)&gt;$P$15,SUM($Q$18:$Q$19)-$P$15,0)</f>
        <v>0</v>
      </c>
      <c r="S16" s="21">
        <f>M16-P16</f>
        <v>0</v>
      </c>
      <c r="T16" s="25" t="s">
        <v>1342</v>
      </c>
      <c r="U16" s="25"/>
      <c r="V16" s="112"/>
      <c r="W16" s="306" t="str">
        <f>LEFT(B16,13)</f>
        <v>Dr: Acct 0950</v>
      </c>
      <c r="X16" s="306"/>
      <c r="Y16" s="141">
        <f>ROUND($AB$16,-3)</f>
        <v>0</v>
      </c>
      <c r="Z16" s="111"/>
      <c r="AB16" s="278">
        <f>IF(SUM($AC$18:$AC$19)&gt;$AB$15,SUM($AC$18:$AC$19)-$AB$15,0)</f>
        <v>0</v>
      </c>
      <c r="AE16" s="30" t="str">
        <f>IF(Y16&gt;AB16,Y16-AB16,"")</f>
        <v/>
      </c>
      <c r="AF16" s="143" t="str">
        <f>IF(Y16&lt;AB16,-(Y16-AB16),"")</f>
        <v/>
      </c>
    </row>
    <row r="17" spans="1:32" ht="16.5" customHeight="1" x14ac:dyDescent="0.2">
      <c r="A17" s="23"/>
      <c r="B17" s="305" t="s">
        <v>1360</v>
      </c>
      <c r="C17" s="305"/>
      <c r="D17" s="305"/>
      <c r="E17" s="305"/>
      <c r="F17" s="305"/>
      <c r="G17" s="305"/>
      <c r="H17" s="305"/>
      <c r="I17" s="305"/>
      <c r="J17" s="18">
        <f>ROUND(IF(SUM($K$18:$K$20)&gt;SUM($J$15:$J$16),SUM($K$18:$K$20)-SUM($J$15:$J$16),0),0)</f>
        <v>0</v>
      </c>
      <c r="K17" s="19"/>
      <c r="M17" s="97"/>
      <c r="P17" s="26"/>
      <c r="S17" s="21">
        <f>M17-P17</f>
        <v>0</v>
      </c>
      <c r="T17" s="25" t="s">
        <v>1342</v>
      </c>
      <c r="U17" s="25"/>
      <c r="V17" s="112"/>
      <c r="W17" s="306" t="str">
        <f>LEFT(B17,13)</f>
        <v>Dr: Acct 0952</v>
      </c>
      <c r="X17" s="306"/>
      <c r="Y17" s="113">
        <f>ROUND(IF(SUM($Z$18:$Z$20)&gt;SUM($Y$15:$Y$16),SUM($Z$18:$Z$20)-SUM($Y$15:$Y$16),0),0)</f>
        <v>0</v>
      </c>
      <c r="Z17" s="111"/>
      <c r="AE17" s="30" t="str">
        <f>IF(Y17&gt;AB17,Y17-AB17,"")</f>
        <v/>
      </c>
      <c r="AF17" s="143" t="str">
        <f>IF(Y17&lt;AB17,-(Y17-AB17),"")</f>
        <v/>
      </c>
    </row>
    <row r="18" spans="1:32" ht="16.5" customHeight="1" x14ac:dyDescent="0.2">
      <c r="A18" s="23"/>
      <c r="B18" s="17"/>
      <c r="C18" s="305" t="s">
        <v>1662</v>
      </c>
      <c r="D18" s="305"/>
      <c r="E18" s="305"/>
      <c r="F18" s="305"/>
      <c r="G18" s="305"/>
      <c r="H18" s="305"/>
      <c r="I18" s="305"/>
      <c r="J18" s="19"/>
      <c r="K18" s="18">
        <f>ROUND(N18,0)</f>
        <v>0</v>
      </c>
      <c r="N18" s="107"/>
      <c r="Q18" s="107"/>
      <c r="S18" s="21">
        <f>N18-Q18</f>
        <v>0</v>
      </c>
      <c r="T18" s="25" t="s">
        <v>1342</v>
      </c>
      <c r="U18" s="25"/>
      <c r="V18" s="112"/>
      <c r="W18" s="130"/>
      <c r="X18" s="128" t="str">
        <f>LEFT(C18,13)</f>
        <v>Cr: Acct 0475</v>
      </c>
      <c r="Y18" s="111"/>
      <c r="Z18" s="141">
        <f>ROUND($K$18,-3)</f>
        <v>0</v>
      </c>
      <c r="AA18" s="8"/>
      <c r="AC18" s="279">
        <f>ROUND($Q$18,-3)</f>
        <v>0</v>
      </c>
      <c r="AE18" s="30" t="str">
        <f>IF(Z18&lt;AC18,-(Z18-AC18),"")</f>
        <v/>
      </c>
      <c r="AF18" s="143" t="str">
        <f>IF(Z18&gt;AC18,(Z18-AC18),"")</f>
        <v/>
      </c>
    </row>
    <row r="19" spans="1:32" ht="16.5" customHeight="1" x14ac:dyDescent="0.25">
      <c r="A19" s="23"/>
      <c r="B19" s="27"/>
      <c r="C19" s="305" t="s">
        <v>1361</v>
      </c>
      <c r="D19" s="305"/>
      <c r="E19" s="305"/>
      <c r="F19" s="305"/>
      <c r="G19" s="305"/>
      <c r="H19" s="305"/>
      <c r="I19" s="305"/>
      <c r="J19" s="19"/>
      <c r="K19" s="18">
        <f>ROUND(N19,0)</f>
        <v>0</v>
      </c>
      <c r="N19" s="107"/>
      <c r="Q19" s="107"/>
      <c r="S19" s="21">
        <f>N19-Q19</f>
        <v>0</v>
      </c>
      <c r="T19" s="25" t="s">
        <v>1342</v>
      </c>
      <c r="U19" s="25"/>
      <c r="V19" s="112"/>
      <c r="W19" s="130"/>
      <c r="X19" s="128" t="str">
        <f>LEFT(C19,13)</f>
        <v>Cr: Acct 0674</v>
      </c>
      <c r="Y19" s="111"/>
      <c r="Z19" s="141">
        <f>ROUND($K$19,-3)</f>
        <v>0</v>
      </c>
      <c r="AC19" s="279">
        <f>ROUND($Q$19,-3)</f>
        <v>0</v>
      </c>
      <c r="AE19" s="30" t="str">
        <f>IF(Z19&lt;AC19,-(Z19-AC19),"")</f>
        <v/>
      </c>
      <c r="AF19" s="143" t="str">
        <f>IF(Z19&gt;AC19,(Z19-AC19),"")</f>
        <v/>
      </c>
    </row>
    <row r="20" spans="1:32" ht="16.5" customHeight="1" x14ac:dyDescent="0.25">
      <c r="A20" s="23"/>
      <c r="B20" s="27"/>
      <c r="C20" s="305" t="s">
        <v>1362</v>
      </c>
      <c r="D20" s="305"/>
      <c r="E20" s="305"/>
      <c r="F20" s="305"/>
      <c r="G20" s="305"/>
      <c r="H20" s="305"/>
      <c r="I20" s="305"/>
      <c r="K20" s="18">
        <f>ROUND(Q20,0)</f>
        <v>0</v>
      </c>
      <c r="N20" s="20"/>
      <c r="Q20" s="24">
        <f>IF(SUM($Q$18:$Q$19)&lt;$P$15,-SUM($Q$18:$Q$19)+$P$15,0)</f>
        <v>0</v>
      </c>
      <c r="S20" s="21">
        <f>N20-Q20</f>
        <v>0</v>
      </c>
      <c r="T20" s="25" t="s">
        <v>1342</v>
      </c>
      <c r="U20" s="25"/>
      <c r="V20" s="112"/>
      <c r="W20" s="130"/>
      <c r="X20" s="128" t="str">
        <f>LEFT(C20,13)</f>
        <v>Cr: Acct 0950</v>
      </c>
      <c r="Z20" s="141">
        <f>ROUND($AC$20,-3)</f>
        <v>0</v>
      </c>
      <c r="AC20" s="284">
        <f>IF(SUM($AC$18:$AC$19)&lt;$AB$15,-SUM($AC$18:$AC$19)+$AB$15,0)</f>
        <v>0</v>
      </c>
      <c r="AE20" s="30" t="str">
        <f>IF(Z20&lt;AC20,-(Z20-AC20),"")</f>
        <v/>
      </c>
      <c r="AF20" s="143" t="str">
        <f>IF(Z20&gt;AC20,(Z20-AC20),"")</f>
        <v/>
      </c>
    </row>
    <row r="21" spans="1:32" ht="16.5" customHeight="1" x14ac:dyDescent="0.25">
      <c r="A21" s="23"/>
      <c r="B21" s="27"/>
      <c r="C21" s="305" t="s">
        <v>1363</v>
      </c>
      <c r="D21" s="305"/>
      <c r="E21" s="305"/>
      <c r="F21" s="305"/>
      <c r="G21" s="305"/>
      <c r="H21" s="305"/>
      <c r="I21" s="305"/>
      <c r="J21" s="19"/>
      <c r="K21" s="18">
        <f>ROUND(IF(SUM($K$18:$K$20)&lt;SUM($J$15:$J$16),-SUM($K$18:$K$20)+SUM($J$15:$J$16),0),0)</f>
        <v>0</v>
      </c>
      <c r="N21" s="20"/>
      <c r="S21" s="21">
        <f>N21-Q21</f>
        <v>0</v>
      </c>
      <c r="T21" s="25" t="s">
        <v>1342</v>
      </c>
      <c r="U21" s="25"/>
      <c r="V21" s="112"/>
      <c r="W21" s="130"/>
      <c r="X21" s="128" t="str">
        <f>LEFT(C21,13)</f>
        <v>Cr: Acct 0952</v>
      </c>
      <c r="Y21" s="111"/>
      <c r="Z21" s="113">
        <f>ROUND(IF(SUM($Z$18:$Z$20)&lt;SUM($Y$15:$Y$16),-SUM($Z$18:$Z$20)+SUM($Y$15:$Y$16),0),0)</f>
        <v>0</v>
      </c>
      <c r="AE21" s="30" t="str">
        <f>IF(Z21&lt;AC21,-(Z21-AC21),"")</f>
        <v/>
      </c>
      <c r="AF21" s="143" t="str">
        <f>IF(Z21&gt;AC21,(Z21-AC21),"")</f>
        <v/>
      </c>
    </row>
    <row r="22" spans="1:32" ht="16.5" customHeight="1" x14ac:dyDescent="0.2">
      <c r="A22" s="23"/>
      <c r="B22" s="28"/>
      <c r="C22" s="28"/>
      <c r="D22" s="28"/>
      <c r="E22" s="28"/>
      <c r="F22" s="28"/>
      <c r="G22" s="28"/>
      <c r="H22" s="28"/>
      <c r="I22" s="28"/>
      <c r="J22" s="29">
        <f>ROUND(SUM(J15:J17),0)</f>
        <v>0</v>
      </c>
      <c r="K22" s="29">
        <f>ROUND(SUM(K18:K21),0)</f>
        <v>0</v>
      </c>
      <c r="L22" s="293" t="str">
        <f>IF(J22=K22,"&lt;- Debits and Credits equal each other.","&lt;- Debits and Credits do not equal each other.")</f>
        <v>&lt;- Debits and Credits equal each other.</v>
      </c>
      <c r="M22" s="293"/>
      <c r="N22" s="293"/>
      <c r="O22" s="293"/>
      <c r="P22" s="293"/>
      <c r="Q22" s="13"/>
      <c r="R22" s="13"/>
      <c r="S22" s="30"/>
      <c r="T22" s="25"/>
      <c r="U22" s="25"/>
      <c r="V22" s="112"/>
      <c r="W22" s="130"/>
      <c r="X22" s="128"/>
      <c r="Y22" s="280">
        <f>ROUND(SUM(Y15:Y17),0)</f>
        <v>0</v>
      </c>
      <c r="Z22" s="280">
        <f>ROUND(SUM(Z18:Z21),0)</f>
        <v>0</v>
      </c>
      <c r="AA22" s="47" t="str">
        <f>IF(Y22=Z22,"&lt;- Debits and Credits equal each other.","&lt;- Debits and Credits do not equal each other.")</f>
        <v>&lt;- Debits and Credits equal each other.</v>
      </c>
      <c r="AB22" s="47"/>
      <c r="AC22" s="47"/>
      <c r="AD22" s="47"/>
      <c r="AE22" s="280">
        <f>ROUND(SUM(AE15:AE21),0)</f>
        <v>0</v>
      </c>
      <c r="AF22" s="281">
        <f>ROUND(SUM(AF15:AF21),0)</f>
        <v>0</v>
      </c>
    </row>
    <row r="23" spans="1:32" ht="16.5" customHeight="1" x14ac:dyDescent="0.25">
      <c r="A23" s="23"/>
      <c r="B23" s="31"/>
      <c r="C23" s="31"/>
      <c r="D23" s="31"/>
      <c r="E23" s="31"/>
      <c r="F23" s="31"/>
      <c r="G23" s="31"/>
      <c r="H23" s="31"/>
      <c r="I23" s="31"/>
      <c r="J23" s="32"/>
      <c r="K23" s="32"/>
      <c r="L23" s="47"/>
      <c r="M23" s="47"/>
      <c r="N23" s="47"/>
      <c r="O23" s="47"/>
      <c r="P23" s="47"/>
      <c r="Q23" s="13"/>
      <c r="R23" s="13"/>
      <c r="S23" s="30"/>
      <c r="T23" s="25"/>
      <c r="U23" s="25"/>
      <c r="V23" s="112"/>
      <c r="W23" s="130"/>
      <c r="X23" s="130"/>
      <c r="Y23" s="114"/>
      <c r="Z23" s="115"/>
      <c r="AF23" s="143">
        <f>AE22-AF22</f>
        <v>0</v>
      </c>
    </row>
    <row r="24" spans="1:32" ht="16.5" customHeight="1" x14ac:dyDescent="0.25">
      <c r="A24" s="33"/>
      <c r="B24" s="308" t="s">
        <v>1364</v>
      </c>
      <c r="C24" s="308"/>
      <c r="D24" s="308"/>
      <c r="E24" s="308"/>
      <c r="F24" s="308"/>
      <c r="G24" s="308"/>
      <c r="H24" s="308"/>
      <c r="I24" s="308"/>
      <c r="J24" s="308"/>
      <c r="K24" s="308"/>
      <c r="L24" s="47"/>
      <c r="M24" s="47"/>
      <c r="N24" s="47"/>
      <c r="O24" s="47"/>
      <c r="P24" s="47"/>
      <c r="Q24" s="13"/>
      <c r="R24" s="13"/>
      <c r="S24" s="30"/>
      <c r="T24" s="25"/>
      <c r="U24" s="25"/>
      <c r="V24" s="116"/>
      <c r="W24" s="131"/>
      <c r="X24" s="131"/>
      <c r="Y24" s="34"/>
      <c r="Z24" s="34"/>
      <c r="AF24" s="108"/>
    </row>
    <row r="25" spans="1:32" ht="16.5" customHeight="1" x14ac:dyDescent="0.25">
      <c r="A25" s="33"/>
      <c r="B25" s="35"/>
      <c r="C25" s="17"/>
      <c r="D25" s="36"/>
      <c r="E25" s="36"/>
      <c r="F25" s="37"/>
      <c r="G25" s="37"/>
      <c r="H25" s="38"/>
      <c r="I25" s="38"/>
      <c r="J25" s="32"/>
      <c r="K25" s="32"/>
      <c r="L25" s="47"/>
      <c r="M25" s="47"/>
      <c r="N25" s="47"/>
      <c r="O25" s="47"/>
      <c r="P25" s="47"/>
      <c r="Q25" s="13"/>
      <c r="R25" s="13"/>
      <c r="S25" s="30"/>
      <c r="T25" s="25"/>
      <c r="U25" s="25"/>
      <c r="V25" s="116"/>
      <c r="W25" s="131"/>
      <c r="X25" s="131"/>
      <c r="Y25" s="115"/>
      <c r="Z25" s="115"/>
      <c r="AF25" s="108"/>
    </row>
    <row r="26" spans="1:32" ht="20.25" customHeight="1" x14ac:dyDescent="0.3">
      <c r="A26" s="11" t="str">
        <f>IF($F$3="2022–2023","Record SBITAs Commenced on or after 07/02/2022","Record New SBITAs (new SBITAs only)")</f>
        <v>Record New SBITAs (new SBITAs only)</v>
      </c>
      <c r="B26" s="39"/>
      <c r="C26" s="40"/>
      <c r="D26" s="40"/>
      <c r="E26" s="40"/>
      <c r="F26" s="41"/>
      <c r="G26" s="41"/>
      <c r="H26" s="42"/>
      <c r="I26" s="42"/>
      <c r="J26" s="41"/>
      <c r="K26" s="41"/>
      <c r="L26" s="47"/>
      <c r="M26" s="47"/>
      <c r="N26" s="47"/>
      <c r="O26" s="47"/>
      <c r="P26" s="47"/>
      <c r="Q26" s="13"/>
      <c r="R26" s="13"/>
      <c r="S26" s="13"/>
      <c r="T26" s="13"/>
      <c r="U26" s="13"/>
      <c r="V26" s="298" t="str">
        <f>A26</f>
        <v>Record New SBITAs (new SBITAs only)</v>
      </c>
      <c r="W26" s="299"/>
      <c r="X26" s="299"/>
      <c r="Y26" s="299"/>
      <c r="Z26" s="299"/>
      <c r="AA26" s="299"/>
      <c r="AB26" s="299"/>
      <c r="AC26" s="299"/>
      <c r="AD26" s="299"/>
      <c r="AE26" s="299"/>
      <c r="AF26" s="300"/>
    </row>
    <row r="27" spans="1:32" ht="18.75" customHeight="1" x14ac:dyDescent="0.3">
      <c r="A27" s="14">
        <v>1</v>
      </c>
      <c r="B27" s="309" t="s">
        <v>1365</v>
      </c>
      <c r="C27" s="310"/>
      <c r="D27" s="310"/>
      <c r="E27" s="310"/>
      <c r="F27" s="310"/>
      <c r="G27" s="310"/>
      <c r="H27" s="310"/>
      <c r="I27" s="310"/>
      <c r="J27" s="310"/>
      <c r="K27" s="310"/>
      <c r="L27" s="47"/>
      <c r="M27" s="47"/>
      <c r="N27" s="47"/>
      <c r="O27" s="47"/>
      <c r="P27" s="47"/>
      <c r="Q27" s="13"/>
      <c r="R27" s="13"/>
      <c r="S27" s="13"/>
      <c r="T27" s="13"/>
      <c r="U27" s="13"/>
      <c r="V27" s="109">
        <f>A27</f>
        <v>1</v>
      </c>
      <c r="W27" s="295" t="str">
        <f>B27</f>
        <v>Record at inception of SBITA in accordance with Fund-Based accounting (Governmental Funds Only).</v>
      </c>
      <c r="X27" s="296"/>
      <c r="Y27" s="296"/>
      <c r="Z27" s="296"/>
      <c r="AA27" s="296"/>
      <c r="AB27" s="296"/>
      <c r="AC27" s="296"/>
      <c r="AD27" s="296"/>
      <c r="AE27" s="296"/>
      <c r="AF27" s="297"/>
    </row>
    <row r="28" spans="1:32" ht="16.5" customHeight="1" x14ac:dyDescent="0.2">
      <c r="A28" s="23"/>
      <c r="B28" s="305" t="s">
        <v>1366</v>
      </c>
      <c r="C28" s="305"/>
      <c r="D28" s="305"/>
      <c r="E28" s="305"/>
      <c r="F28" s="305"/>
      <c r="G28" s="305"/>
      <c r="H28" s="305"/>
      <c r="I28" s="305"/>
      <c r="J28" s="20"/>
      <c r="K28" s="19"/>
      <c r="L28" s="293" t="str">
        <f>IF($F$7&lt;&gt;'Drop Down Menus'!$B$1,"",IF(AND($F$7='Drop Down Menus'!$B$1,$J$28=$K$36),"","&lt;- Accts 0842 must agree"))</f>
        <v/>
      </c>
      <c r="M28" s="293"/>
      <c r="N28" s="293"/>
      <c r="O28" s="293"/>
      <c r="P28" s="293"/>
      <c r="Q28" s="13"/>
      <c r="R28" s="13"/>
      <c r="S28" s="13"/>
      <c r="T28" s="13"/>
      <c r="U28" s="13"/>
      <c r="V28" s="112"/>
      <c r="W28" s="128" t="str">
        <f>LEFT(B28,13)</f>
        <v>Dr: Acct 0842</v>
      </c>
      <c r="X28" s="129"/>
      <c r="Y28" s="141">
        <f>ROUND($J$28,-3)</f>
        <v>0</v>
      </c>
      <c r="Z28" s="111"/>
      <c r="AA28" s="294" t="str">
        <f>IF($F$7&lt;&gt;'Drop Down Menus'!$B$1,"",IF(AND($F$7='Drop Down Menus'!$B$1,$Y$28=$Z$36),"","&lt;- Accts 0842 must agree"))</f>
        <v/>
      </c>
      <c r="AB28" s="294"/>
      <c r="AC28" s="294"/>
      <c r="AE28" s="153"/>
      <c r="AF28" s="108"/>
    </row>
    <row r="29" spans="1:32" ht="16.5" customHeight="1" x14ac:dyDescent="0.25">
      <c r="A29" s="23"/>
      <c r="B29" s="27"/>
      <c r="C29" s="305" t="s">
        <v>1367</v>
      </c>
      <c r="D29" s="305"/>
      <c r="E29" s="305"/>
      <c r="F29" s="305"/>
      <c r="G29" s="305"/>
      <c r="H29" s="305"/>
      <c r="I29" s="305"/>
      <c r="J29" s="19"/>
      <c r="K29" s="20"/>
      <c r="L29" s="293" t="str">
        <f>IF($F$7&lt;&gt;'Drop Down Menus'!$B$1,"",IF(AND($F$7='Drop Down Menus'!$B$1,$K$29=$J$35),"","&lt;- Accts 0789 must agree"))</f>
        <v/>
      </c>
      <c r="M29" s="293"/>
      <c r="N29" s="293"/>
      <c r="O29" s="293"/>
      <c r="P29" s="293"/>
      <c r="Q29" s="13"/>
      <c r="R29" s="13"/>
      <c r="S29" s="13"/>
      <c r="T29" s="13"/>
      <c r="U29" s="13"/>
      <c r="V29" s="112"/>
      <c r="W29" s="128"/>
      <c r="X29" s="128" t="str">
        <f>LEFT(C29,13)</f>
        <v>Cr: Acct 0789</v>
      </c>
      <c r="Y29" s="111"/>
      <c r="Z29" s="141">
        <f>ROUND($K$29,-3)</f>
        <v>0</v>
      </c>
      <c r="AA29" s="294" t="str">
        <f>IF($F$7&lt;&gt;'Drop Down Menus'!$B$1,"",IF(AND($F$7='Drop Down Menus'!$B$1,$Y$35=$Z$29),"","&lt;- Accts 0789 must agree"))</f>
        <v/>
      </c>
      <c r="AB29" s="294"/>
      <c r="AC29" s="294"/>
      <c r="AF29" s="108"/>
    </row>
    <row r="30" spans="1:32" ht="16.5" customHeight="1" x14ac:dyDescent="0.25">
      <c r="A30" s="23"/>
      <c r="B30" s="27"/>
      <c r="C30" s="305" t="str">
        <f>VLOOKUP($F$8,'Drop Down Menus'!$D$2:$G$10,4,FALSE)</f>
        <v>Cr: Acct 0XXX - FUNCTIONAL EXPENSE</v>
      </c>
      <c r="D30" s="305"/>
      <c r="E30" s="305"/>
      <c r="F30" s="305"/>
      <c r="G30" s="305"/>
      <c r="H30" s="305"/>
      <c r="I30" s="305"/>
      <c r="J30" s="19"/>
      <c r="K30" s="20"/>
      <c r="L30" s="47"/>
      <c r="M30" s="47"/>
      <c r="N30" s="47"/>
      <c r="O30" s="47"/>
      <c r="P30" s="47"/>
      <c r="V30" s="112"/>
      <c r="W30" s="128"/>
      <c r="X30" s="128" t="str">
        <f>LEFT(C30,13)</f>
        <v>Cr: Acct 0XXX</v>
      </c>
      <c r="Y30" s="111"/>
      <c r="Z30" s="141">
        <f>IF(ROUND($K$30,-3)+ROUND($K$29,-3)=ROUND($J$28,-3),ROUND($K$30,-3),ROUND($J$28,-3)-ROUND($K$29,-3))</f>
        <v>0</v>
      </c>
      <c r="AF30" s="108"/>
    </row>
    <row r="31" spans="1:32" ht="16.5" customHeight="1" x14ac:dyDescent="0.2">
      <c r="A31" s="43"/>
      <c r="B31" s="28"/>
      <c r="C31" s="28"/>
      <c r="D31" s="28"/>
      <c r="E31" s="28"/>
      <c r="F31" s="28"/>
      <c r="G31" s="28"/>
      <c r="H31" s="28"/>
      <c r="I31" s="28"/>
      <c r="J31" s="29">
        <f>ROUND(SUM(J28:J30),0)</f>
        <v>0</v>
      </c>
      <c r="K31" s="29">
        <f>ROUND(SUM(K28:K30),0)</f>
        <v>0</v>
      </c>
      <c r="L31" s="293" t="str">
        <f>IF(J31=K31,"&lt;- Debits and Credits equal each other.","&lt;- Debits and Credits do not equal each other.")</f>
        <v>&lt;- Debits and Credits equal each other.</v>
      </c>
      <c r="M31" s="293"/>
      <c r="N31" s="293"/>
      <c r="O31" s="293"/>
      <c r="P31" s="293"/>
      <c r="Q31" s="13"/>
      <c r="R31" s="13"/>
      <c r="S31" s="13"/>
      <c r="T31" s="13"/>
      <c r="U31" s="13"/>
      <c r="V31" s="117"/>
      <c r="W31" s="130"/>
      <c r="X31" s="128" t="str">
        <f>LEFT(C31,13)</f>
        <v/>
      </c>
      <c r="Y31" s="280">
        <f>ROUND(SUM(Y28:Y30),2)</f>
        <v>0</v>
      </c>
      <c r="Z31" s="280">
        <f>ROUND(SUM(Z29:Z30),2)</f>
        <v>0</v>
      </c>
      <c r="AA31" s="293" t="str">
        <f>IF(Y31=Z31,"&lt;- Debits and Credits equal each other.","&lt;- Debits and Credits do not equal each other.")</f>
        <v>&lt;- Debits and Credits equal each other.</v>
      </c>
      <c r="AB31" s="293"/>
      <c r="AC31" s="293"/>
      <c r="AD31" s="293"/>
      <c r="AE31" s="293"/>
      <c r="AF31" s="282"/>
    </row>
    <row r="32" spans="1:32" ht="16.5" customHeight="1" x14ac:dyDescent="0.25">
      <c r="A32" s="33"/>
      <c r="B32" s="44"/>
      <c r="C32" s="44"/>
      <c r="D32" s="44"/>
      <c r="E32" s="44"/>
      <c r="F32" s="44"/>
      <c r="G32" s="44"/>
      <c r="H32" s="44"/>
      <c r="I32" s="44"/>
      <c r="J32" s="32"/>
      <c r="K32" s="32"/>
      <c r="L32" s="47"/>
      <c r="M32" s="47"/>
      <c r="N32" s="47"/>
      <c r="O32" s="47"/>
      <c r="P32" s="47"/>
      <c r="Q32" s="13"/>
      <c r="R32" s="13"/>
      <c r="S32" s="13"/>
      <c r="T32" s="13"/>
      <c r="U32" s="13"/>
      <c r="V32" s="116"/>
      <c r="W32" s="130"/>
      <c r="X32" s="128"/>
      <c r="Y32" s="115"/>
      <c r="Z32" s="115"/>
      <c r="AF32" s="108"/>
    </row>
    <row r="33" spans="1:32" ht="16.5" customHeight="1" x14ac:dyDescent="0.3">
      <c r="A33" s="14">
        <v>2</v>
      </c>
      <c r="B33" s="319" t="s">
        <v>1368</v>
      </c>
      <c r="C33" s="320"/>
      <c r="D33" s="320"/>
      <c r="E33" s="320"/>
      <c r="F33" s="320"/>
      <c r="G33" s="320"/>
      <c r="H33" s="320"/>
      <c r="I33" s="320"/>
      <c r="J33" s="320"/>
      <c r="K33" s="320"/>
      <c r="L33" s="47"/>
      <c r="M33" s="47"/>
      <c r="N33" s="47"/>
      <c r="O33" s="47"/>
      <c r="P33" s="47"/>
      <c r="Q33" s="13"/>
      <c r="R33" s="13"/>
      <c r="S33" s="13"/>
      <c r="T33" s="13"/>
      <c r="U33" s="13"/>
      <c r="V33" s="109">
        <f>A33</f>
        <v>2</v>
      </c>
      <c r="W33" s="295" t="str">
        <f>B33</f>
        <v>Reverse the fund-based entry in #1 above, if any, and record an inception of SBITA in accordance with GAAP Govt Wide.</v>
      </c>
      <c r="X33" s="296"/>
      <c r="Y33" s="296"/>
      <c r="Z33" s="296"/>
      <c r="AA33" s="296"/>
      <c r="AB33" s="296"/>
      <c r="AC33" s="296"/>
      <c r="AD33" s="296"/>
      <c r="AE33" s="296"/>
      <c r="AF33" s="297"/>
    </row>
    <row r="34" spans="1:32" ht="16.5" customHeight="1" x14ac:dyDescent="0.3">
      <c r="A34" s="43"/>
      <c r="B34" s="305" t="s">
        <v>1357</v>
      </c>
      <c r="C34" s="305"/>
      <c r="D34" s="305"/>
      <c r="E34" s="305"/>
      <c r="F34" s="305"/>
      <c r="G34" s="305"/>
      <c r="H34" s="305"/>
      <c r="I34" s="305"/>
      <c r="J34" s="20"/>
      <c r="K34" s="45"/>
      <c r="L34" s="293"/>
      <c r="M34" s="293"/>
      <c r="N34" s="293"/>
      <c r="O34" s="293"/>
      <c r="P34" s="293"/>
      <c r="Q34" s="13"/>
      <c r="R34" s="13"/>
      <c r="S34" s="13"/>
      <c r="T34" s="13"/>
      <c r="U34" s="13"/>
      <c r="V34" s="117"/>
      <c r="W34" s="128" t="str">
        <f>LEFT(B34,13)</f>
        <v>Dr: Acct 0480</v>
      </c>
      <c r="X34" s="128"/>
      <c r="Y34" s="141">
        <f>ROUND($J$34,-3)</f>
        <v>0</v>
      </c>
      <c r="Z34" s="45"/>
      <c r="AF34" s="108"/>
    </row>
    <row r="35" spans="1:32" ht="16.5" customHeight="1" x14ac:dyDescent="0.2">
      <c r="B35" s="305" t="s">
        <v>1369</v>
      </c>
      <c r="C35" s="305"/>
      <c r="D35" s="305"/>
      <c r="E35" s="305"/>
      <c r="F35" s="305"/>
      <c r="G35" s="305"/>
      <c r="H35" s="305"/>
      <c r="I35" s="305"/>
      <c r="J35" s="20"/>
      <c r="K35" s="46"/>
      <c r="L35" s="293" t="str">
        <f>IF($F$7&lt;&gt;'Drop Down Menus'!$B$1,"",IF(AND($F$7='Drop Down Menus'!$B$1,$K$29=$J$35),"","&lt;- Accts 0789 must agree"))</f>
        <v/>
      </c>
      <c r="M35" s="293"/>
      <c r="N35" s="293"/>
      <c r="O35" s="293"/>
      <c r="P35" s="293"/>
      <c r="V35" s="110"/>
      <c r="W35" s="128" t="str">
        <f>LEFT(B35,13)</f>
        <v>Dr: Acct 0789</v>
      </c>
      <c r="X35" s="47"/>
      <c r="Y35" s="141">
        <f>ROUND($J$35,-3)</f>
        <v>0</v>
      </c>
      <c r="Z35" s="118"/>
      <c r="AA35" s="294" t="str">
        <f>IF($F$7&lt;&gt;'Drop Down Menus'!$B$1,"",IF(AND($F$7='Drop Down Menus'!$B$1,$Y$35=$Z$29),"","&lt;- Accts 0789 must agree"))</f>
        <v/>
      </c>
      <c r="AB35" s="294"/>
      <c r="AC35" s="294"/>
      <c r="AF35" s="108"/>
    </row>
    <row r="36" spans="1:32" ht="16.5" customHeight="1" x14ac:dyDescent="0.2">
      <c r="A36" s="23"/>
      <c r="B36" s="47"/>
      <c r="C36" s="305" t="s">
        <v>1370</v>
      </c>
      <c r="D36" s="305"/>
      <c r="E36" s="305"/>
      <c r="F36" s="305"/>
      <c r="G36" s="305"/>
      <c r="H36" s="305"/>
      <c r="I36" s="305"/>
      <c r="J36" s="46"/>
      <c r="K36" s="20"/>
      <c r="L36" s="293" t="str">
        <f>IF($F$7&lt;&gt;'Drop Down Menus'!$B$1,"",IF(AND($F$7='Drop Down Menus'!$B$1,$J$28=$K$36),"","&lt;- Accts 0842 must agree"))</f>
        <v/>
      </c>
      <c r="M36" s="293"/>
      <c r="N36" s="293"/>
      <c r="O36" s="293"/>
      <c r="P36" s="293"/>
      <c r="V36" s="112"/>
      <c r="W36" s="130"/>
      <c r="X36" s="128" t="str">
        <f>LEFT(C36,13)</f>
        <v>Cr: Acct 0842</v>
      </c>
      <c r="Y36" s="118"/>
      <c r="Z36" s="141">
        <f>ROUND($K$36,-3)</f>
        <v>0</v>
      </c>
      <c r="AA36" s="294" t="str">
        <f>IF($F$7&lt;&gt;'Drop Down Menus'!$B$1,"",IF(AND($F$7='Drop Down Menus'!$B$1,$Y$28=$Z$36),"","&lt;- Accts 0842 must agree"))</f>
        <v/>
      </c>
      <c r="AB36" s="294"/>
      <c r="AC36" s="294"/>
      <c r="AF36" s="108"/>
    </row>
    <row r="37" spans="1:32" ht="16.5" customHeight="1" x14ac:dyDescent="0.2">
      <c r="A37" s="23"/>
      <c r="C37" s="305" t="s">
        <v>1361</v>
      </c>
      <c r="D37" s="305"/>
      <c r="E37" s="305"/>
      <c r="F37" s="305"/>
      <c r="G37" s="305"/>
      <c r="H37" s="305"/>
      <c r="I37" s="305"/>
      <c r="J37" s="46"/>
      <c r="K37" s="20"/>
      <c r="L37" s="47"/>
      <c r="M37" s="47"/>
      <c r="N37" s="47"/>
      <c r="O37" s="47"/>
      <c r="P37" s="47"/>
      <c r="V37" s="112"/>
      <c r="W37" s="130"/>
      <c r="X37" s="128" t="str">
        <f>LEFT(C37,13)</f>
        <v>Cr: Acct 0674</v>
      </c>
      <c r="Y37" s="118"/>
      <c r="Z37" s="141">
        <f>ROUND($K$37,-3)</f>
        <v>0</v>
      </c>
      <c r="AF37" s="108"/>
    </row>
    <row r="38" spans="1:32" ht="16.5" customHeight="1" x14ac:dyDescent="0.25">
      <c r="A38" s="23"/>
      <c r="B38" s="27"/>
      <c r="C38" s="305" t="str">
        <f>VLOOKUP($F$8,'Drop Down Menus'!$D$2:$G$10,4,FALSE)</f>
        <v>Cr: Acct 0XXX - FUNCTIONAL EXPENSE</v>
      </c>
      <c r="D38" s="305"/>
      <c r="E38" s="305"/>
      <c r="F38" s="305"/>
      <c r="G38" s="305"/>
      <c r="H38" s="305"/>
      <c r="I38" s="305"/>
      <c r="J38" s="46"/>
      <c r="K38" s="20"/>
      <c r="L38" s="47"/>
      <c r="M38" s="47"/>
      <c r="N38" s="47"/>
      <c r="O38" s="47"/>
      <c r="P38" s="47"/>
      <c r="V38" s="112"/>
      <c r="W38" s="130"/>
      <c r="X38" s="128" t="str">
        <f>LEFT(C38,13)</f>
        <v>Cr: Acct 0XXX</v>
      </c>
      <c r="Y38" s="118"/>
      <c r="Z38" s="141">
        <f>IF(ROUND($K$36,-3)+ROUND($K$37,-3)+ROUND($K$38,-3)=ROUND($J$34,-3)+ROUND($J$35,-3),ROUND($K$38,-3),(ROUND($J$34,-3)+ROUND($J$35,-3))-(ROUND($K$36,-3)+ROUND($K$37,-3)))</f>
        <v>0</v>
      </c>
      <c r="AF38" s="108"/>
    </row>
    <row r="39" spans="1:32" ht="16.5" customHeight="1" x14ac:dyDescent="0.2">
      <c r="A39" s="23"/>
      <c r="B39" s="48"/>
      <c r="C39" s="48"/>
      <c r="D39" s="48"/>
      <c r="E39" s="48"/>
      <c r="F39" s="48"/>
      <c r="G39" s="48"/>
      <c r="H39" s="48"/>
      <c r="I39" s="48"/>
      <c r="J39" s="29">
        <f>ROUND(SUM(J34:J35),0)</f>
        <v>0</v>
      </c>
      <c r="K39" s="29">
        <f>ROUND(SUM(K36:K38),0)</f>
        <v>0</v>
      </c>
      <c r="L39" s="293" t="str">
        <f>IF(J39=K39,"&lt;- Debits and Credits equal each other.","&lt;- Debits and Credits do not equal each other.")</f>
        <v>&lt;- Debits and Credits equal each other.</v>
      </c>
      <c r="M39" s="293"/>
      <c r="N39" s="293"/>
      <c r="O39" s="293"/>
      <c r="P39" s="293"/>
      <c r="Q39" s="13"/>
      <c r="R39" s="13"/>
      <c r="S39" s="13"/>
      <c r="T39" s="13"/>
      <c r="U39" s="13"/>
      <c r="V39" s="112"/>
      <c r="W39" s="130"/>
      <c r="X39" s="130"/>
      <c r="Y39" s="280">
        <f>ROUND(SUM(Y34:Y35),2)</f>
        <v>0</v>
      </c>
      <c r="Z39" s="280">
        <f>ROUND(SUM(Z36:Z38),2)</f>
        <v>0</v>
      </c>
      <c r="AA39" s="293" t="str">
        <f>IF(Y39=Z39,"&lt;- Debits and Credits equal each other.","&lt;- Debits and Credits do not equal each other.")</f>
        <v>&lt;- Debits and Credits equal each other.</v>
      </c>
      <c r="AB39" s="293"/>
      <c r="AC39" s="293"/>
      <c r="AD39" s="293"/>
      <c r="AE39" s="293"/>
      <c r="AF39" s="282"/>
    </row>
    <row r="40" spans="1:32" ht="16.5" customHeight="1" x14ac:dyDescent="0.2">
      <c r="A40" s="23"/>
      <c r="B40" s="31"/>
      <c r="C40" s="31"/>
      <c r="D40" s="31"/>
      <c r="E40" s="31"/>
      <c r="F40" s="31"/>
      <c r="G40" s="31"/>
      <c r="H40" s="31"/>
      <c r="I40" s="31"/>
      <c r="J40" s="49"/>
      <c r="K40" s="49"/>
      <c r="L40" s="47"/>
      <c r="M40" s="47"/>
      <c r="N40" s="47"/>
      <c r="O40" s="47"/>
      <c r="P40" s="47"/>
      <c r="Q40" s="13"/>
      <c r="R40" s="13"/>
      <c r="S40" s="13"/>
      <c r="T40" s="13"/>
      <c r="U40" s="13"/>
      <c r="V40" s="112"/>
      <c r="W40" s="130"/>
      <c r="X40" s="130"/>
      <c r="Y40" s="114"/>
      <c r="Z40" s="49"/>
      <c r="AF40" s="108"/>
    </row>
    <row r="41" spans="1:32" ht="16.5" customHeight="1" x14ac:dyDescent="0.25">
      <c r="A41" s="43"/>
      <c r="B41" s="308" t="s">
        <v>1371</v>
      </c>
      <c r="C41" s="308"/>
      <c r="D41" s="308"/>
      <c r="E41" s="308"/>
      <c r="F41" s="308"/>
      <c r="G41" s="308"/>
      <c r="H41" s="308"/>
      <c r="I41" s="308"/>
      <c r="J41" s="308"/>
      <c r="K41" s="308"/>
      <c r="L41" s="47"/>
      <c r="M41" s="47"/>
      <c r="N41" s="47"/>
      <c r="O41" s="47"/>
      <c r="P41" s="47"/>
      <c r="Q41" s="13"/>
      <c r="R41" s="13"/>
      <c r="S41" s="13"/>
      <c r="T41" s="13"/>
      <c r="U41" s="13"/>
      <c r="V41" s="117"/>
      <c r="W41" s="132"/>
      <c r="X41" s="132"/>
      <c r="Y41" s="34"/>
      <c r="Z41" s="34"/>
      <c r="AF41" s="108"/>
    </row>
    <row r="42" spans="1:32" ht="16.5" customHeight="1" x14ac:dyDescent="0.2">
      <c r="A42" s="43"/>
      <c r="B42" s="44"/>
      <c r="C42" s="44"/>
      <c r="D42" s="44"/>
      <c r="E42" s="44"/>
      <c r="F42" s="44"/>
      <c r="G42" s="44"/>
      <c r="H42" s="44"/>
      <c r="I42" s="44"/>
      <c r="J42" s="49"/>
      <c r="K42" s="49"/>
      <c r="L42" s="47"/>
      <c r="M42" s="47"/>
      <c r="N42" s="47"/>
      <c r="O42" s="47"/>
      <c r="P42" s="47"/>
      <c r="Q42" s="13"/>
      <c r="R42" s="13"/>
      <c r="S42" s="13"/>
      <c r="T42" s="13"/>
      <c r="U42" s="13"/>
      <c r="V42" s="117"/>
      <c r="W42" s="132"/>
      <c r="X42" s="132"/>
      <c r="Y42" s="49"/>
      <c r="Z42" s="49"/>
      <c r="AF42" s="108"/>
    </row>
    <row r="43" spans="1:32" ht="20.25" customHeight="1" x14ac:dyDescent="0.3">
      <c r="A43" s="11" t="s">
        <v>1372</v>
      </c>
      <c r="B43" s="50"/>
      <c r="C43" s="51"/>
      <c r="D43" s="51"/>
      <c r="E43" s="51"/>
      <c r="F43" s="52"/>
      <c r="G43" s="52"/>
      <c r="H43" s="53"/>
      <c r="I43" s="53"/>
      <c r="J43" s="52"/>
      <c r="K43" s="52"/>
      <c r="L43" s="47"/>
      <c r="M43" s="47"/>
      <c r="N43" s="47"/>
      <c r="O43" s="47"/>
      <c r="P43" s="47"/>
      <c r="Q43" s="13"/>
      <c r="R43" s="13"/>
      <c r="S43" s="13"/>
      <c r="T43" s="13"/>
      <c r="U43" s="13"/>
      <c r="V43" s="298" t="str">
        <f>A43</f>
        <v>Record Annual Activity (all SBITAs)</v>
      </c>
      <c r="W43" s="299"/>
      <c r="X43" s="299"/>
      <c r="Y43" s="299"/>
      <c r="Z43" s="299"/>
      <c r="AA43" s="299"/>
      <c r="AB43" s="299"/>
      <c r="AC43" s="299"/>
      <c r="AD43" s="299"/>
      <c r="AE43" s="299"/>
      <c r="AF43" s="300"/>
    </row>
    <row r="44" spans="1:32" ht="16.5" customHeight="1" x14ac:dyDescent="0.3">
      <c r="A44" s="14">
        <v>3</v>
      </c>
      <c r="B44" s="54" t="s">
        <v>1373</v>
      </c>
      <c r="C44" s="10"/>
      <c r="D44" s="10"/>
      <c r="E44" s="10"/>
      <c r="F44" s="55"/>
      <c r="G44" s="55"/>
      <c r="H44" s="8"/>
      <c r="I44" s="8"/>
      <c r="J44" s="55"/>
      <c r="K44" s="55"/>
      <c r="L44" s="47"/>
      <c r="M44" s="47"/>
      <c r="N44" s="47"/>
      <c r="O44" s="47"/>
      <c r="P44" s="47"/>
      <c r="Q44" s="13"/>
      <c r="R44" s="13"/>
      <c r="S44" s="13"/>
      <c r="T44" s="13"/>
      <c r="U44" s="13"/>
      <c r="V44" s="109">
        <f>A44</f>
        <v>3</v>
      </c>
      <c r="W44" s="295" t="str">
        <f>B44</f>
        <v>Record amortization of the SBITA asset for the year.</v>
      </c>
      <c r="X44" s="296"/>
      <c r="Y44" s="296"/>
      <c r="Z44" s="296"/>
      <c r="AA44" s="296"/>
      <c r="AB44" s="296"/>
      <c r="AC44" s="296"/>
      <c r="AD44" s="296"/>
      <c r="AE44" s="296"/>
      <c r="AF44" s="297"/>
    </row>
    <row r="45" spans="1:32" ht="16.5" customHeight="1" x14ac:dyDescent="0.2">
      <c r="A45" s="23"/>
      <c r="B45" s="305" t="s">
        <v>1374</v>
      </c>
      <c r="C45" s="305"/>
      <c r="D45" s="305"/>
      <c r="E45" s="305"/>
      <c r="F45" s="305"/>
      <c r="G45" s="305"/>
      <c r="H45" s="305"/>
      <c r="I45" s="305"/>
      <c r="J45" s="20"/>
      <c r="K45" s="56"/>
      <c r="L45" s="47"/>
      <c r="M45" s="47"/>
      <c r="N45" s="47"/>
      <c r="O45" s="47"/>
      <c r="P45" s="47"/>
      <c r="V45" s="112"/>
      <c r="W45" s="128" t="str">
        <f>LEFT(B45,13)</f>
        <v>Dr: Acct 0875</v>
      </c>
      <c r="X45" s="130"/>
      <c r="Y45" s="141">
        <f>ROUND($J$45,-3)</f>
        <v>0</v>
      </c>
      <c r="Z45" s="119"/>
      <c r="AF45" s="108"/>
    </row>
    <row r="46" spans="1:32" ht="16.5" customHeight="1" x14ac:dyDescent="0.2">
      <c r="A46" s="23"/>
      <c r="B46" s="47"/>
      <c r="C46" s="305" t="s">
        <v>1662</v>
      </c>
      <c r="D46" s="305"/>
      <c r="E46" s="305"/>
      <c r="F46" s="305"/>
      <c r="G46" s="305"/>
      <c r="H46" s="305"/>
      <c r="I46" s="305"/>
      <c r="J46" s="46"/>
      <c r="K46" s="97">
        <f>J45</f>
        <v>0</v>
      </c>
      <c r="L46" s="47"/>
      <c r="M46" s="47"/>
      <c r="N46" s="47"/>
      <c r="O46" s="47"/>
      <c r="P46" s="47"/>
      <c r="V46" s="112"/>
      <c r="W46" s="130"/>
      <c r="X46" s="128" t="str">
        <f>LEFT(C46,13)</f>
        <v>Cr: Acct 0475</v>
      </c>
      <c r="Y46" s="118"/>
      <c r="Z46" s="141">
        <f>ROUND($K$46,-3)</f>
        <v>0</v>
      </c>
      <c r="AF46" s="108"/>
    </row>
    <row r="47" spans="1:32" ht="16.5" customHeight="1" x14ac:dyDescent="0.2">
      <c r="A47" s="43"/>
      <c r="B47" s="28"/>
      <c r="C47" s="28"/>
      <c r="D47" s="28"/>
      <c r="E47" s="28"/>
      <c r="F47" s="28"/>
      <c r="G47" s="28"/>
      <c r="H47" s="28"/>
      <c r="I47" s="28"/>
      <c r="J47" s="57">
        <f>ROUND(SUM(J45:J45),0)</f>
        <v>0</v>
      </c>
      <c r="K47" s="57">
        <f>ROUND(SUM(K46),0)</f>
        <v>0</v>
      </c>
      <c r="L47" s="293" t="str">
        <f>IF(J47=K47,"&lt;- Debits and Credits equal each other.","&lt;- Debits and Credits do not equal each other.")</f>
        <v>&lt;- Debits and Credits equal each other.</v>
      </c>
      <c r="M47" s="293"/>
      <c r="N47" s="293"/>
      <c r="O47" s="293"/>
      <c r="P47" s="293"/>
      <c r="Q47" s="13"/>
      <c r="R47" s="13"/>
      <c r="S47" s="13"/>
      <c r="T47" s="13"/>
      <c r="U47" s="13"/>
      <c r="V47" s="117"/>
      <c r="W47" s="132"/>
      <c r="X47" s="132"/>
      <c r="Y47" s="283">
        <f>ROUND(SUM(Y45:Y45),2)</f>
        <v>0</v>
      </c>
      <c r="Z47" s="283">
        <f>ROUND(SUM(Z46),2)</f>
        <v>0</v>
      </c>
      <c r="AA47" s="293" t="str">
        <f>IF(Y47=Z47,"&lt;- Debits and Credits equal each other.","&lt;- Debits and Credits do not equal each other.")</f>
        <v>&lt;- Debits and Credits equal each other.</v>
      </c>
      <c r="AB47" s="293"/>
      <c r="AC47" s="293"/>
      <c r="AD47" s="293"/>
      <c r="AE47" s="293"/>
      <c r="AF47" s="282"/>
    </row>
    <row r="48" spans="1:32" ht="16.5" customHeight="1" x14ac:dyDescent="0.25">
      <c r="A48" s="43"/>
      <c r="B48" s="58"/>
      <c r="C48" s="58"/>
      <c r="D48" s="58"/>
      <c r="E48" s="58"/>
      <c r="F48" s="58"/>
      <c r="G48" s="58"/>
      <c r="H48" s="58"/>
      <c r="I48" s="58"/>
      <c r="J48" s="32"/>
      <c r="K48" s="32"/>
      <c r="L48" s="47"/>
      <c r="M48" s="47"/>
      <c r="N48" s="47"/>
      <c r="O48" s="47"/>
      <c r="P48" s="47"/>
      <c r="Q48" s="13"/>
      <c r="R48" s="13"/>
      <c r="S48" s="13"/>
      <c r="T48" s="13"/>
      <c r="U48" s="13"/>
      <c r="V48" s="117"/>
      <c r="W48" s="132"/>
      <c r="X48" s="132"/>
      <c r="Y48" s="115"/>
      <c r="Z48" s="115"/>
      <c r="AF48" s="108"/>
    </row>
    <row r="49" spans="1:32" ht="16.5" customHeight="1" x14ac:dyDescent="0.3">
      <c r="A49" s="14">
        <v>4</v>
      </c>
      <c r="B49" s="54" t="s">
        <v>1375</v>
      </c>
      <c r="C49" s="36"/>
      <c r="D49" s="36"/>
      <c r="E49" s="36"/>
      <c r="F49" s="37"/>
      <c r="G49" s="37"/>
      <c r="H49" s="38"/>
      <c r="I49" s="38"/>
      <c r="J49" s="32"/>
      <c r="K49" s="32"/>
      <c r="L49" s="47"/>
      <c r="M49" s="47"/>
      <c r="N49" s="47"/>
      <c r="O49" s="47"/>
      <c r="P49" s="47"/>
      <c r="Q49" s="13"/>
      <c r="R49" s="13"/>
      <c r="S49" s="13"/>
      <c r="T49" s="13"/>
      <c r="U49" s="13"/>
      <c r="V49" s="109">
        <f>A49</f>
        <v>4</v>
      </c>
      <c r="W49" s="295" t="str">
        <f>B49</f>
        <v>Reclassify information technology subscription exp. to debt service principal and interest exp.</v>
      </c>
      <c r="X49" s="296"/>
      <c r="Y49" s="296"/>
      <c r="Z49" s="296"/>
      <c r="AA49" s="296"/>
      <c r="AB49" s="296"/>
      <c r="AC49" s="296"/>
      <c r="AD49" s="296"/>
      <c r="AE49" s="296"/>
      <c r="AF49" s="297"/>
    </row>
    <row r="50" spans="1:32" ht="16.5" customHeight="1" x14ac:dyDescent="0.2">
      <c r="A50" s="23"/>
      <c r="B50" s="305" t="s">
        <v>1376</v>
      </c>
      <c r="C50" s="305"/>
      <c r="D50" s="305"/>
      <c r="E50" s="305"/>
      <c r="F50" s="305"/>
      <c r="G50" s="305"/>
      <c r="H50" s="305"/>
      <c r="I50" s="305"/>
      <c r="J50" s="20"/>
      <c r="K50" s="59"/>
      <c r="L50" s="293" t="str">
        <f>IF($J$50=$K$57,"","&lt;- Accts 0848 must agree")</f>
        <v/>
      </c>
      <c r="M50" s="293"/>
      <c r="N50" s="293"/>
      <c r="O50" s="47"/>
      <c r="P50" s="47"/>
      <c r="V50" s="112"/>
      <c r="W50" s="128" t="str">
        <f>LEFT(B50,13)</f>
        <v>Dr: Acct 0848</v>
      </c>
      <c r="X50" s="130"/>
      <c r="Y50" s="141">
        <f>ROUND($J$50,-3)</f>
        <v>0</v>
      </c>
      <c r="Z50" s="59"/>
      <c r="AA50" s="294" t="str">
        <f>IF($J$50=$K$57,"","&lt;- Accts 0848 must agree")</f>
        <v/>
      </c>
      <c r="AB50" s="294"/>
      <c r="AC50" s="294"/>
      <c r="AF50" s="108"/>
    </row>
    <row r="51" spans="1:32" ht="16.5" customHeight="1" x14ac:dyDescent="0.2">
      <c r="A51" s="23"/>
      <c r="B51" s="305" t="str">
        <f>IF(OR($F$7="Proprietary - Internal Service Fund",$F$7="Proprietary - Enterprise Fund"),"Dr: Acct 0894 - INTEREST EXPENSE AND FISCAL CHARGES","Dr: Acct 0851 - DEBT SERVICE - INTEREST LEASES")</f>
        <v>Dr: Acct 0851 - DEBT SERVICE - INTEREST LEASES</v>
      </c>
      <c r="C51" s="305"/>
      <c r="D51" s="305"/>
      <c r="E51" s="305"/>
      <c r="F51" s="305"/>
      <c r="G51" s="305"/>
      <c r="H51" s="305"/>
      <c r="I51" s="305"/>
      <c r="J51" s="20"/>
      <c r="K51" s="59"/>
      <c r="L51" s="47"/>
      <c r="M51" s="47"/>
      <c r="N51" s="47"/>
      <c r="O51" s="47"/>
      <c r="P51" s="47"/>
      <c r="V51" s="112"/>
      <c r="W51" s="131" t="str">
        <f>LEFT(B51,13)</f>
        <v>Dr: Acct 0851</v>
      </c>
      <c r="X51" s="131"/>
      <c r="Y51" s="141">
        <f>ROUND($J$51,-3)</f>
        <v>0</v>
      </c>
      <c r="Z51" s="59"/>
      <c r="AF51" s="108"/>
    </row>
    <row r="52" spans="1:32" ht="16.5" customHeight="1" x14ac:dyDescent="0.25">
      <c r="A52" s="23"/>
      <c r="B52" s="27"/>
      <c r="C52" s="305" t="str">
        <f>VLOOKUP($F$8,'Drop Down Menus'!$D$2:$G$10,4,FALSE)</f>
        <v>Cr: Acct 0XXX - FUNCTIONAL EXPENSE</v>
      </c>
      <c r="D52" s="305"/>
      <c r="E52" s="305"/>
      <c r="F52" s="305"/>
      <c r="G52" s="305"/>
      <c r="H52" s="305"/>
      <c r="I52" s="305"/>
      <c r="J52" s="59"/>
      <c r="K52" s="97">
        <f>+J50+J51</f>
        <v>0</v>
      </c>
      <c r="L52" s="47"/>
      <c r="M52" s="47"/>
      <c r="N52" s="47"/>
      <c r="O52" s="47"/>
      <c r="P52" s="47"/>
      <c r="V52" s="112"/>
      <c r="W52" s="130"/>
      <c r="X52" s="128" t="str">
        <f>LEFT(C52,13)</f>
        <v>Cr: Acct 0XXX</v>
      </c>
      <c r="Y52" s="59"/>
      <c r="Z52" s="141">
        <f>SUM($Y$50:Y51)</f>
        <v>0</v>
      </c>
      <c r="AF52" s="108"/>
    </row>
    <row r="53" spans="1:32" ht="16.5" customHeight="1" x14ac:dyDescent="0.2">
      <c r="A53" s="43"/>
      <c r="B53" s="28"/>
      <c r="C53" s="28"/>
      <c r="D53" s="28"/>
      <c r="E53" s="28"/>
      <c r="F53" s="28"/>
      <c r="G53" s="28"/>
      <c r="H53" s="28"/>
      <c r="I53" s="28"/>
      <c r="J53" s="57">
        <f>ROUND(SUM(J50:J51),0)</f>
        <v>0</v>
      </c>
      <c r="K53" s="57">
        <f>ROUND(SUM(K52,),0)</f>
        <v>0</v>
      </c>
      <c r="L53" s="293" t="str">
        <f>IF(J53=K53,"&lt;- Debits and Credits equal each other.","&lt;- Debits and Credits do not equal each other.")</f>
        <v>&lt;- Debits and Credits equal each other.</v>
      </c>
      <c r="M53" s="293"/>
      <c r="N53" s="293"/>
      <c r="O53" s="293"/>
      <c r="P53" s="293"/>
      <c r="Q53" s="13"/>
      <c r="R53" s="13"/>
      <c r="S53" s="13"/>
      <c r="T53" s="13"/>
      <c r="U53" s="13"/>
      <c r="V53" s="117"/>
      <c r="W53" s="132"/>
      <c r="X53" s="132"/>
      <c r="Y53" s="283">
        <f>ROUND(SUM(Y50:Y51),2)</f>
        <v>0</v>
      </c>
      <c r="Z53" s="283">
        <f>ROUND(SUM(Z52,),2)</f>
        <v>0</v>
      </c>
      <c r="AA53" s="293" t="str">
        <f>IF(Y53=Z53,"&lt;- Debits and Credits equal each other.","&lt;- Debits and Credits do not equal each other.")</f>
        <v>&lt;- Debits and Credits equal each other.</v>
      </c>
      <c r="AB53" s="293"/>
      <c r="AC53" s="293"/>
      <c r="AD53" s="293"/>
      <c r="AE53" s="293"/>
      <c r="AF53" s="282"/>
    </row>
    <row r="54" spans="1:32" ht="16.5" customHeight="1" x14ac:dyDescent="0.25">
      <c r="A54" s="33"/>
      <c r="B54" s="17"/>
      <c r="C54" s="17"/>
      <c r="D54" s="17"/>
      <c r="E54" s="17"/>
      <c r="F54" s="17"/>
      <c r="G54" s="17"/>
      <c r="H54" s="17"/>
      <c r="I54" s="17"/>
      <c r="J54" s="32"/>
      <c r="K54" s="32"/>
      <c r="L54" s="47"/>
      <c r="M54" s="47"/>
      <c r="N54" s="47"/>
      <c r="O54" s="47"/>
      <c r="P54" s="47"/>
      <c r="Q54" s="13"/>
      <c r="R54" s="13"/>
      <c r="S54" s="13"/>
      <c r="T54" s="13"/>
      <c r="U54" s="13"/>
      <c r="V54" s="116"/>
      <c r="W54" s="131"/>
      <c r="X54" s="131"/>
      <c r="Y54" s="115"/>
      <c r="Z54" s="115"/>
      <c r="AF54" s="108"/>
    </row>
    <row r="55" spans="1:32" ht="16.5" customHeight="1" x14ac:dyDescent="0.3">
      <c r="A55" s="14">
        <v>5</v>
      </c>
      <c r="B55" s="54" t="s">
        <v>1377</v>
      </c>
      <c r="C55" s="60"/>
      <c r="D55" s="60"/>
      <c r="E55" s="60"/>
      <c r="F55" s="61"/>
      <c r="G55" s="61"/>
      <c r="H55" s="62"/>
      <c r="I55" s="62"/>
      <c r="J55" s="32"/>
      <c r="K55" s="32"/>
      <c r="L55" s="47"/>
      <c r="M55" s="47"/>
      <c r="N55" s="47"/>
      <c r="O55" s="47"/>
      <c r="P55" s="47"/>
      <c r="Q55" s="13"/>
      <c r="R55" s="13"/>
      <c r="S55" s="13"/>
      <c r="T55" s="13"/>
      <c r="U55" s="13"/>
      <c r="V55" s="109">
        <f>A55</f>
        <v>5</v>
      </c>
      <c r="W55" s="295" t="str">
        <f>B55</f>
        <v>Reduce SBITA liability for total current year principal payments.</v>
      </c>
      <c r="X55" s="296"/>
      <c r="Y55" s="296"/>
      <c r="Z55" s="296"/>
      <c r="AA55" s="296"/>
      <c r="AB55" s="296"/>
      <c r="AC55" s="296"/>
      <c r="AD55" s="296"/>
      <c r="AE55" s="296"/>
      <c r="AF55" s="297"/>
    </row>
    <row r="56" spans="1:32" ht="16.5" customHeight="1" x14ac:dyDescent="0.2">
      <c r="A56" s="23"/>
      <c r="B56" s="305" t="s">
        <v>1378</v>
      </c>
      <c r="C56" s="305"/>
      <c r="D56" s="305"/>
      <c r="E56" s="305"/>
      <c r="F56" s="305"/>
      <c r="G56" s="305"/>
      <c r="H56" s="305"/>
      <c r="I56" s="305"/>
      <c r="J56" s="97"/>
      <c r="K56" s="46"/>
      <c r="L56" s="47"/>
      <c r="M56" s="47"/>
      <c r="N56" s="47"/>
      <c r="O56" s="47"/>
      <c r="P56" s="47"/>
      <c r="V56" s="112"/>
      <c r="W56" s="306" t="str">
        <f>LEFT(B56,13)</f>
        <v>Dr: Acct 0674</v>
      </c>
      <c r="X56" s="306"/>
      <c r="Y56" s="141">
        <f>ROUND($J$56,-3)</f>
        <v>0</v>
      </c>
      <c r="Z56" s="118"/>
      <c r="AF56" s="108"/>
    </row>
    <row r="57" spans="1:32" ht="16.5" customHeight="1" x14ac:dyDescent="0.25">
      <c r="A57" s="23"/>
      <c r="B57" s="27"/>
      <c r="C57" s="305" t="s">
        <v>1379</v>
      </c>
      <c r="D57" s="305"/>
      <c r="E57" s="305"/>
      <c r="F57" s="305"/>
      <c r="G57" s="305"/>
      <c r="H57" s="305"/>
      <c r="I57" s="305"/>
      <c r="J57" s="46"/>
      <c r="K57" s="97">
        <f>J50</f>
        <v>0</v>
      </c>
      <c r="L57" s="293" t="str">
        <f>IF($J$50=$K$57,"","&lt;- Accts 0848 must agree")</f>
        <v/>
      </c>
      <c r="M57" s="293"/>
      <c r="N57" s="293"/>
      <c r="O57" s="47"/>
      <c r="P57" s="47"/>
      <c r="V57" s="112"/>
      <c r="W57" s="130"/>
      <c r="X57" s="128" t="str">
        <f>LEFT(C57,13)</f>
        <v>Cr: Acct 0848</v>
      </c>
      <c r="Y57" s="118"/>
      <c r="Z57" s="141">
        <f>ROUND($K$57,-3)</f>
        <v>0</v>
      </c>
      <c r="AF57" s="108"/>
    </row>
    <row r="58" spans="1:32" ht="16.5" customHeight="1" x14ac:dyDescent="0.2">
      <c r="A58" s="43"/>
      <c r="B58" s="28"/>
      <c r="C58" s="28"/>
      <c r="D58" s="28"/>
      <c r="E58" s="28"/>
      <c r="F58" s="28"/>
      <c r="G58" s="28"/>
      <c r="H58" s="28"/>
      <c r="I58" s="28"/>
      <c r="J58" s="57">
        <f>ROUND(SUM(J56:J56),0)</f>
        <v>0</v>
      </c>
      <c r="K58" s="57">
        <f>ROUND(SUM(K57),0)</f>
        <v>0</v>
      </c>
      <c r="L58" s="293" t="str">
        <f>IF(J58=K58,"&lt;- Debits and Credits equal each other.","&lt;- Debits and Credits do not equal each other.")</f>
        <v>&lt;- Debits and Credits equal each other.</v>
      </c>
      <c r="M58" s="293"/>
      <c r="N58" s="293"/>
      <c r="O58" s="293"/>
      <c r="P58" s="293"/>
      <c r="Q58" s="13"/>
      <c r="R58" s="13"/>
      <c r="S58" s="13"/>
      <c r="T58" s="13"/>
      <c r="U58" s="13"/>
      <c r="V58" s="117"/>
      <c r="W58" s="132"/>
      <c r="X58" s="132"/>
      <c r="Y58" s="283">
        <f>ROUND(SUM(Y56:Y56),2)</f>
        <v>0</v>
      </c>
      <c r="Z58" s="283">
        <f>ROUND(SUM(Z57),2)</f>
        <v>0</v>
      </c>
      <c r="AA58" s="293" t="str">
        <f>IF(Y58=Z58,"&lt;- Debits and Credits equal each other.","&lt;- Debits and Credits do not equal each other.")</f>
        <v>&lt;- Debits and Credits equal each other.</v>
      </c>
      <c r="AB58" s="293"/>
      <c r="AC58" s="293"/>
      <c r="AD58" s="293"/>
      <c r="AE58" s="293"/>
      <c r="AF58" s="282"/>
    </row>
    <row r="59" spans="1:32" ht="16.5" customHeight="1" x14ac:dyDescent="0.25">
      <c r="A59" s="33"/>
      <c r="B59" s="58"/>
      <c r="C59" s="58"/>
      <c r="D59" s="58"/>
      <c r="E59" s="58"/>
      <c r="F59" s="58"/>
      <c r="G59" s="58"/>
      <c r="H59" s="58"/>
      <c r="I59" s="58"/>
      <c r="J59" s="32"/>
      <c r="K59" s="32"/>
      <c r="L59" s="47"/>
      <c r="M59" s="47"/>
      <c r="N59" s="47"/>
      <c r="O59" s="47"/>
      <c r="P59" s="47"/>
      <c r="Q59" s="13"/>
      <c r="R59" s="13"/>
      <c r="S59" s="13"/>
      <c r="T59" s="13"/>
      <c r="U59" s="13"/>
      <c r="V59" s="116"/>
      <c r="W59" s="131"/>
      <c r="X59" s="131"/>
      <c r="Y59" s="115"/>
      <c r="Z59" s="115"/>
      <c r="AF59" s="108"/>
    </row>
    <row r="60" spans="1:32" ht="16.5" customHeight="1" x14ac:dyDescent="0.3">
      <c r="A60" s="14">
        <v>6</v>
      </c>
      <c r="B60" s="54" t="s">
        <v>1380</v>
      </c>
      <c r="C60" s="60"/>
      <c r="D60" s="60"/>
      <c r="E60" s="60"/>
      <c r="F60" s="61"/>
      <c r="G60" s="61"/>
      <c r="H60" s="62"/>
      <c r="I60" s="62"/>
      <c r="J60" s="32"/>
      <c r="K60" s="32"/>
      <c r="L60" s="47"/>
      <c r="M60" s="47"/>
      <c r="N60" s="47"/>
      <c r="O60" s="47"/>
      <c r="P60" s="47"/>
      <c r="Q60" s="13"/>
      <c r="R60" s="13"/>
      <c r="S60" s="13"/>
      <c r="T60" s="13"/>
      <c r="U60" s="13"/>
      <c r="V60" s="109">
        <f>A60</f>
        <v>6</v>
      </c>
      <c r="W60" s="295" t="str">
        <f>B55</f>
        <v>Reduce SBITA liability for total current year principal payments.</v>
      </c>
      <c r="X60" s="296"/>
      <c r="Y60" s="296"/>
      <c r="Z60" s="296"/>
      <c r="AA60" s="296"/>
      <c r="AB60" s="296"/>
      <c r="AC60" s="296"/>
      <c r="AD60" s="296"/>
      <c r="AE60" s="296"/>
      <c r="AF60" s="297"/>
    </row>
    <row r="61" spans="1:32" ht="16.5" customHeight="1" x14ac:dyDescent="0.2">
      <c r="B61" s="305" t="s">
        <v>1378</v>
      </c>
      <c r="C61" s="305"/>
      <c r="D61" s="305"/>
      <c r="E61" s="305"/>
      <c r="F61" s="305"/>
      <c r="G61" s="305"/>
      <c r="H61" s="305"/>
      <c r="I61" s="305"/>
      <c r="J61" s="98"/>
      <c r="K61" s="56"/>
      <c r="L61" s="47"/>
      <c r="M61" s="47"/>
      <c r="N61" s="47"/>
      <c r="O61" s="47"/>
      <c r="P61" s="47"/>
      <c r="V61" s="110"/>
      <c r="W61" s="306" t="str">
        <f>LEFT(B61,13)</f>
        <v>Dr: Acct 0674</v>
      </c>
      <c r="X61" s="306"/>
      <c r="Y61" s="141">
        <f>ROUND($J$61,-3)</f>
        <v>0</v>
      </c>
      <c r="Z61" s="119"/>
      <c r="AF61" s="108"/>
    </row>
    <row r="62" spans="1:32" ht="16.5" customHeight="1" x14ac:dyDescent="0.25">
      <c r="A62" s="23"/>
      <c r="B62" s="27"/>
      <c r="C62" s="305" t="s">
        <v>1663</v>
      </c>
      <c r="D62" s="305"/>
      <c r="E62" s="305"/>
      <c r="F62" s="305"/>
      <c r="G62" s="305"/>
      <c r="H62" s="305"/>
      <c r="I62" s="305"/>
      <c r="J62" s="56"/>
      <c r="K62" s="97">
        <f>J61</f>
        <v>0</v>
      </c>
      <c r="L62" s="47"/>
      <c r="M62" s="47"/>
      <c r="N62" s="47"/>
      <c r="O62" s="47"/>
      <c r="P62" s="47"/>
      <c r="V62" s="112"/>
      <c r="W62" s="130"/>
      <c r="X62" s="128" t="str">
        <f>LEFT(C62,13)</f>
        <v>Cr: Acct 0651</v>
      </c>
      <c r="Y62" s="119"/>
      <c r="Z62" s="141">
        <f>ROUND($K$62,-3)</f>
        <v>0</v>
      </c>
      <c r="AA62" s="294" t="str">
        <f>IF($J$50=$K$57,"","&lt;- Accts 0848 must agree")</f>
        <v/>
      </c>
      <c r="AB62" s="294"/>
      <c r="AC62" s="294"/>
      <c r="AF62" s="108"/>
    </row>
    <row r="63" spans="1:32" ht="16.5" customHeight="1" x14ac:dyDescent="0.2">
      <c r="A63" s="23"/>
      <c r="B63" s="307" t="s">
        <v>1381</v>
      </c>
      <c r="C63" s="307"/>
      <c r="D63" s="307"/>
      <c r="E63" s="307"/>
      <c r="F63" s="307"/>
      <c r="G63" s="307"/>
      <c r="H63" s="307"/>
      <c r="I63" s="307"/>
      <c r="J63" s="57">
        <f>ROUND(SUM(J61:J61),0)</f>
        <v>0</v>
      </c>
      <c r="K63" s="57">
        <f>ROUND(SUM(K62),0)</f>
        <v>0</v>
      </c>
      <c r="L63" s="293" t="str">
        <f>IF(J63=K63,"&lt;- Debits and Credits equal each other.","&lt;- Debits and Credits do not equal each other.")</f>
        <v>&lt;- Debits and Credits equal each other.</v>
      </c>
      <c r="M63" s="293"/>
      <c r="N63" s="293"/>
      <c r="O63" s="293"/>
      <c r="P63" s="293"/>
      <c r="Q63" s="13"/>
      <c r="R63" s="13"/>
      <c r="S63" s="13"/>
      <c r="T63" s="13"/>
      <c r="U63" s="13"/>
      <c r="V63" s="112"/>
      <c r="W63" s="130"/>
      <c r="X63" s="130"/>
      <c r="Y63" s="283">
        <f>ROUND(SUM(Y61:Y61),2)</f>
        <v>0</v>
      </c>
      <c r="Z63" s="283">
        <f>ROUND(SUM(Z62),2)</f>
        <v>0</v>
      </c>
      <c r="AA63" s="293" t="str">
        <f>IF(Y63=Z63,"&lt;- Debits and Credits equal each other.","&lt;- Debits and Credits do not equal each other.")</f>
        <v>&lt;- Debits and Credits equal each other.</v>
      </c>
      <c r="AB63" s="293"/>
      <c r="AC63" s="293"/>
      <c r="AD63" s="293"/>
      <c r="AE63" s="293"/>
      <c r="AF63" s="282"/>
    </row>
    <row r="64" spans="1:32" ht="16.5" customHeight="1" x14ac:dyDescent="0.2">
      <c r="A64" s="23"/>
      <c r="B64" s="307"/>
      <c r="C64" s="307"/>
      <c r="D64" s="307"/>
      <c r="E64" s="307"/>
      <c r="F64" s="307"/>
      <c r="G64" s="307"/>
      <c r="H64" s="307"/>
      <c r="I64" s="307"/>
      <c r="J64" s="64"/>
      <c r="K64" s="64"/>
      <c r="L64" s="47"/>
      <c r="M64" s="47"/>
      <c r="N64" s="47"/>
      <c r="O64" s="47"/>
      <c r="P64" s="47"/>
      <c r="Q64" s="13"/>
      <c r="R64" s="13"/>
      <c r="S64" s="13"/>
      <c r="T64" s="13"/>
      <c r="U64" s="13"/>
      <c r="V64" s="112"/>
      <c r="W64" s="130"/>
      <c r="X64" s="130"/>
      <c r="Y64" s="120"/>
      <c r="Z64" s="120"/>
      <c r="AF64" s="108"/>
    </row>
    <row r="65" spans="1:32" ht="16.5" customHeight="1" x14ac:dyDescent="0.25">
      <c r="A65" s="23"/>
      <c r="B65" s="28"/>
      <c r="C65" s="28"/>
      <c r="D65" s="28"/>
      <c r="E65" s="28"/>
      <c r="F65" s="28"/>
      <c r="G65" s="28"/>
      <c r="H65" s="28"/>
      <c r="I65" s="28"/>
      <c r="J65" s="32"/>
      <c r="K65" s="32"/>
      <c r="L65" s="47"/>
      <c r="M65" s="47"/>
      <c r="N65" s="47"/>
      <c r="O65" s="47"/>
      <c r="P65" s="47"/>
      <c r="Q65" s="13"/>
      <c r="R65" s="13"/>
      <c r="S65" s="13"/>
      <c r="T65" s="13"/>
      <c r="U65" s="13"/>
      <c r="V65" s="112"/>
      <c r="W65" s="130"/>
      <c r="X65" s="130"/>
      <c r="Y65" s="115"/>
      <c r="Z65" s="115"/>
      <c r="AF65" s="108"/>
    </row>
    <row r="66" spans="1:32" ht="20.25" customHeight="1" x14ac:dyDescent="0.3">
      <c r="A66" s="11" t="s">
        <v>1382</v>
      </c>
      <c r="B66" s="39"/>
      <c r="C66" s="40"/>
      <c r="D66" s="40"/>
      <c r="E66" s="40"/>
      <c r="F66" s="41"/>
      <c r="G66" s="41"/>
      <c r="H66" s="42"/>
      <c r="I66" s="42"/>
      <c r="J66" s="41"/>
      <c r="K66" s="41"/>
      <c r="L66" s="47"/>
      <c r="M66" s="47"/>
      <c r="N66" s="47"/>
      <c r="O66" s="47"/>
      <c r="P66" s="47"/>
      <c r="Q66" s="13"/>
      <c r="R66" s="13"/>
      <c r="S66" s="13"/>
      <c r="T66" s="13"/>
      <c r="U66" s="13"/>
      <c r="V66" s="298" t="str">
        <f>A66</f>
        <v>Remove SBITA Asset at the End of the Subscription Term (only at the end of the subscription term)</v>
      </c>
      <c r="W66" s="299"/>
      <c r="X66" s="299"/>
      <c r="Y66" s="299"/>
      <c r="Z66" s="299"/>
      <c r="AA66" s="299"/>
      <c r="AB66" s="299"/>
      <c r="AC66" s="299"/>
      <c r="AD66" s="299"/>
      <c r="AE66" s="299"/>
      <c r="AF66" s="300"/>
    </row>
    <row r="67" spans="1:32" ht="16.5" customHeight="1" x14ac:dyDescent="0.3">
      <c r="A67" s="14">
        <v>7</v>
      </c>
      <c r="B67" s="54" t="s">
        <v>1383</v>
      </c>
      <c r="L67" s="47"/>
      <c r="M67" s="47"/>
      <c r="N67" s="47"/>
      <c r="O67" s="47"/>
      <c r="P67" s="47"/>
      <c r="V67" s="109">
        <f>A67</f>
        <v>7</v>
      </c>
      <c r="W67" s="295" t="str">
        <f>B67</f>
        <v>Record entry to write off the SBITA asset and accumulated amortization at the end of the subscription term.</v>
      </c>
      <c r="X67" s="296"/>
      <c r="Y67" s="296"/>
      <c r="Z67" s="296"/>
      <c r="AA67" s="296"/>
      <c r="AB67" s="296"/>
      <c r="AC67" s="296"/>
      <c r="AD67" s="296"/>
      <c r="AE67" s="296"/>
      <c r="AF67" s="297"/>
    </row>
    <row r="68" spans="1:32" ht="16.5" customHeight="1" x14ac:dyDescent="0.2">
      <c r="B68" s="305" t="s">
        <v>1384</v>
      </c>
      <c r="C68" s="305"/>
      <c r="D68" s="305"/>
      <c r="E68" s="305"/>
      <c r="F68" s="305"/>
      <c r="G68" s="305"/>
      <c r="H68" s="305"/>
      <c r="I68" s="305"/>
      <c r="J68" s="63">
        <f>K69</f>
        <v>0</v>
      </c>
      <c r="K68" s="66"/>
      <c r="L68" s="47"/>
      <c r="M68" s="47"/>
      <c r="N68" s="47"/>
      <c r="O68" s="47"/>
      <c r="P68" s="47"/>
      <c r="Q68" s="13"/>
      <c r="R68" s="13"/>
      <c r="S68" s="13"/>
      <c r="T68" s="13"/>
      <c r="U68" s="13"/>
      <c r="V68" s="110"/>
      <c r="W68" s="306" t="str">
        <f>LEFT(B68,13)</f>
        <v>Dr: Acct 0475</v>
      </c>
      <c r="X68" s="306"/>
      <c r="Y68" s="141">
        <f>ROUND($J$68,-3)</f>
        <v>0</v>
      </c>
      <c r="Z68" s="121"/>
      <c r="AF68" s="108"/>
    </row>
    <row r="69" spans="1:32" ht="16.5" customHeight="1" x14ac:dyDescent="0.2">
      <c r="A69" s="23"/>
      <c r="B69" s="67"/>
      <c r="C69" s="305" t="s">
        <v>1385</v>
      </c>
      <c r="D69" s="305"/>
      <c r="E69" s="305"/>
      <c r="F69" s="305"/>
      <c r="G69" s="305"/>
      <c r="H69" s="305"/>
      <c r="I69" s="305"/>
      <c r="J69" s="68"/>
      <c r="K69" s="63"/>
      <c r="L69" s="47"/>
      <c r="M69" s="47"/>
      <c r="N69" s="47"/>
      <c r="O69" s="47"/>
      <c r="P69" s="47"/>
      <c r="V69" s="112"/>
      <c r="W69" s="130"/>
      <c r="X69" s="128" t="str">
        <f>LEFT(C69,13)</f>
        <v>Cr: Acct 0480</v>
      </c>
      <c r="Y69" s="122"/>
      <c r="Z69" s="141">
        <f>ROUND($K$69,-3)</f>
        <v>0</v>
      </c>
      <c r="AF69" s="108"/>
    </row>
    <row r="70" spans="1:32" ht="16.5" customHeight="1" x14ac:dyDescent="0.2">
      <c r="B70" s="28"/>
      <c r="H70" s="2"/>
      <c r="J70" s="29">
        <f>ROUND(SUM(J68),0)</f>
        <v>0</v>
      </c>
      <c r="K70" s="29">
        <f>ROUND(SUM(K69),0)</f>
        <v>0</v>
      </c>
      <c r="L70" s="293" t="str">
        <f>IF(J70=K70,"&lt;- Debits and Credits equal each other.","&lt;- Debits and Credits do not equal each other.")</f>
        <v>&lt;- Debits and Credits equal each other.</v>
      </c>
      <c r="M70" s="293"/>
      <c r="N70" s="293"/>
      <c r="O70" s="293"/>
      <c r="P70" s="293"/>
      <c r="Q70" s="13"/>
      <c r="R70" s="13"/>
      <c r="S70" s="13"/>
      <c r="T70" s="13"/>
      <c r="U70" s="13"/>
      <c r="V70" s="110"/>
      <c r="W70" s="47"/>
      <c r="X70" s="47"/>
      <c r="Y70" s="280">
        <f>SUM(Y68)</f>
        <v>0</v>
      </c>
      <c r="Z70" s="280">
        <f>SUM(Z69)</f>
        <v>0</v>
      </c>
      <c r="AA70" s="293" t="str">
        <f>IF(Y70=Z70,"&lt;- Debits and Credits equal each other.","&lt;- Debits and Credits do not equal each other.")</f>
        <v>&lt;- Debits and Credits equal each other.</v>
      </c>
      <c r="AB70" s="293"/>
      <c r="AC70" s="293"/>
      <c r="AD70" s="293"/>
      <c r="AE70" s="293"/>
      <c r="AF70" s="282"/>
    </row>
    <row r="71" spans="1:32" ht="16.5" customHeight="1" x14ac:dyDescent="0.2">
      <c r="B71" s="44"/>
      <c r="H71" s="2"/>
      <c r="L71" s="47"/>
      <c r="M71" s="47"/>
      <c r="N71" s="47"/>
      <c r="O71" s="47"/>
      <c r="P71" s="47"/>
      <c r="V71" s="110"/>
      <c r="W71" s="47"/>
      <c r="X71" s="47"/>
      <c r="AF71" s="108"/>
    </row>
    <row r="72" spans="1:32" ht="16.5" customHeight="1" x14ac:dyDescent="0.25">
      <c r="A72" s="23"/>
      <c r="B72" s="308" t="s">
        <v>1386</v>
      </c>
      <c r="C72" s="308"/>
      <c r="D72" s="308"/>
      <c r="E72" s="308"/>
      <c r="F72" s="308"/>
      <c r="G72" s="308"/>
      <c r="H72" s="308"/>
      <c r="I72" s="308"/>
      <c r="J72" s="308"/>
      <c r="K72" s="308"/>
      <c r="L72" s="47"/>
      <c r="M72" s="47"/>
      <c r="N72" s="47"/>
      <c r="O72" s="47"/>
      <c r="P72" s="47"/>
      <c r="Q72" s="13"/>
      <c r="R72" s="13"/>
      <c r="S72" s="13"/>
      <c r="T72" s="13"/>
      <c r="U72" s="13"/>
      <c r="V72" s="112"/>
      <c r="W72" s="130"/>
      <c r="X72" s="130"/>
      <c r="Y72" s="34"/>
      <c r="Z72" s="34"/>
      <c r="AF72" s="108"/>
    </row>
    <row r="73" spans="1:32" ht="16.5" customHeight="1" x14ac:dyDescent="0.25">
      <c r="A73" s="23"/>
      <c r="H73" s="2"/>
      <c r="J73" s="32"/>
      <c r="K73" s="32"/>
      <c r="L73" s="47"/>
      <c r="M73" s="47"/>
      <c r="N73" s="47"/>
      <c r="O73" s="47"/>
      <c r="P73" s="47"/>
      <c r="Q73" s="13"/>
      <c r="R73" s="13"/>
      <c r="S73" s="13"/>
      <c r="T73" s="13"/>
      <c r="U73" s="13"/>
      <c r="V73" s="112"/>
      <c r="W73" s="130"/>
      <c r="X73" s="130"/>
      <c r="Y73" s="115"/>
      <c r="Z73" s="115"/>
      <c r="AF73" s="108"/>
    </row>
    <row r="74" spans="1:32" ht="20.25" customHeight="1" x14ac:dyDescent="0.25">
      <c r="A74" s="69" t="s">
        <v>1387</v>
      </c>
      <c r="B74" s="70"/>
      <c r="C74" s="71"/>
      <c r="D74" s="71"/>
      <c r="E74" s="71"/>
      <c r="F74" s="72"/>
      <c r="G74" s="72"/>
      <c r="H74" s="73"/>
      <c r="I74" s="73"/>
      <c r="J74" s="72"/>
      <c r="K74" s="72"/>
      <c r="L74" s="47"/>
      <c r="M74" s="47"/>
      <c r="N74" s="47"/>
      <c r="O74" s="47"/>
      <c r="P74" s="47"/>
      <c r="Q74" s="13"/>
      <c r="R74" s="13"/>
      <c r="S74" s="13"/>
      <c r="T74" s="13"/>
      <c r="U74" s="13"/>
      <c r="V74" s="298" t="str">
        <f>A74</f>
        <v>Record SBITA Remeasurement and Modifications (only if a significant modification occurred during the fiscal year)</v>
      </c>
      <c r="W74" s="299"/>
      <c r="X74" s="299"/>
      <c r="Y74" s="299"/>
      <c r="Z74" s="299"/>
      <c r="AA74" s="299"/>
      <c r="AB74" s="299"/>
      <c r="AC74" s="299"/>
      <c r="AD74" s="299"/>
      <c r="AE74" s="299"/>
      <c r="AF74" s="300"/>
    </row>
    <row r="75" spans="1:32" ht="16.5" customHeight="1" x14ac:dyDescent="0.3">
      <c r="A75" s="14">
        <v>8</v>
      </c>
      <c r="B75" s="312" t="s">
        <v>1728</v>
      </c>
      <c r="C75" s="313"/>
      <c r="D75" s="313"/>
      <c r="E75" s="313"/>
      <c r="F75" s="313"/>
      <c r="G75" s="313"/>
      <c r="H75" s="313"/>
      <c r="I75" s="313"/>
      <c r="J75" s="313"/>
      <c r="K75" s="313"/>
      <c r="L75" s="47"/>
      <c r="M75" s="47"/>
      <c r="N75" s="47"/>
      <c r="O75" s="47"/>
      <c r="P75" s="47"/>
      <c r="Q75" s="13"/>
      <c r="R75" s="13"/>
      <c r="S75" s="13"/>
      <c r="T75" s="13"/>
      <c r="U75" s="13"/>
      <c r="V75" s="109">
        <f>A75</f>
        <v>8</v>
      </c>
      <c r="W75" s="295" t="str">
        <f>B75</f>
        <v xml:space="preserve">Record early termination of SBITA contract or SBITA modifications that decrease the RTU SBITA asset. </v>
      </c>
      <c r="X75" s="296"/>
      <c r="Y75" s="296"/>
      <c r="Z75" s="296"/>
      <c r="AA75" s="296"/>
      <c r="AB75" s="296"/>
      <c r="AC75" s="296"/>
      <c r="AD75" s="296"/>
      <c r="AE75" s="296"/>
      <c r="AF75" s="297"/>
    </row>
    <row r="76" spans="1:32" ht="16.5" customHeight="1" x14ac:dyDescent="0.2">
      <c r="B76" s="305" t="s">
        <v>1378</v>
      </c>
      <c r="C76" s="305"/>
      <c r="D76" s="305"/>
      <c r="E76" s="305"/>
      <c r="F76" s="305"/>
      <c r="G76" s="305"/>
      <c r="H76" s="305"/>
      <c r="I76" s="305"/>
      <c r="J76" s="20"/>
      <c r="K76" s="26"/>
      <c r="L76" s="47"/>
      <c r="M76" s="47"/>
      <c r="N76" s="47"/>
      <c r="O76" s="47"/>
      <c r="P76" s="47"/>
      <c r="V76" s="110"/>
      <c r="W76" s="306" t="str">
        <f>LEFT(B76,13)</f>
        <v>Dr: Acct 0674</v>
      </c>
      <c r="X76" s="306"/>
      <c r="Y76" s="141">
        <f>ROUND($J$76,-3)</f>
        <v>0</v>
      </c>
      <c r="Z76" s="26"/>
      <c r="AF76" s="108"/>
    </row>
    <row r="77" spans="1:32" ht="16.5" customHeight="1" x14ac:dyDescent="0.2">
      <c r="B77" s="305" t="s">
        <v>1384</v>
      </c>
      <c r="C77" s="305"/>
      <c r="D77" s="305"/>
      <c r="E77" s="305"/>
      <c r="F77" s="305"/>
      <c r="G77" s="305"/>
      <c r="H77" s="305"/>
      <c r="I77" s="305"/>
      <c r="J77" s="20"/>
      <c r="K77" s="26"/>
      <c r="L77" s="47"/>
      <c r="M77" s="47"/>
      <c r="N77" s="47"/>
      <c r="O77" s="47"/>
      <c r="P77" s="47"/>
      <c r="V77" s="110"/>
      <c r="W77" s="306" t="str">
        <f>LEFT(B77,13)</f>
        <v>Dr: Acct 0475</v>
      </c>
      <c r="X77" s="306"/>
      <c r="Y77" s="141">
        <f>ROUND($J$77,-3)</f>
        <v>0</v>
      </c>
      <c r="Z77" s="26"/>
      <c r="AF77" s="108"/>
    </row>
    <row r="78" spans="1:32" ht="16.5" customHeight="1" x14ac:dyDescent="0.2">
      <c r="B78" s="305" t="str">
        <f>VLOOKUP($F$8,'Drop Down Menus'!$D$2:$G$10,3,FALSE)</f>
        <v>Dr: Acct 0XXX - FUNCTIONAL EXPENSE</v>
      </c>
      <c r="C78" s="305"/>
      <c r="D78" s="305"/>
      <c r="E78" s="305"/>
      <c r="F78" s="305"/>
      <c r="G78" s="305"/>
      <c r="H78" s="305"/>
      <c r="I78" s="305"/>
      <c r="J78" s="20"/>
      <c r="K78" s="26"/>
      <c r="L78" s="47"/>
      <c r="M78" s="47"/>
      <c r="N78" s="47"/>
      <c r="O78" s="47"/>
      <c r="P78" s="47"/>
      <c r="V78" s="110"/>
      <c r="W78" s="306" t="str">
        <f>LEFT(B78,13)</f>
        <v>Dr: Acct 0XXX</v>
      </c>
      <c r="X78" s="306"/>
      <c r="Y78" s="166">
        <f>IF(ROUND($J$76,-3)+ROUND($J$77,-3)+ROUND($J$78,-3)=ROUND($K$80,-3)+ROUND($K$79,-3),ROUND($J$78,-3),IF(ROUND($J$76,-3)+ROUND($J$77,-3)+ROUND($J$78,-3)&gt;ROUND($K$80,-3)+ROUND($K$79,-3),ROUND($J$78,-3),(ROUND($K$79,-3)+ROUND($K$80,-3))-(ROUND($J$76,-3)+ROUND($J$77,-3))))</f>
        <v>0</v>
      </c>
      <c r="Z78" s="26"/>
      <c r="AF78" s="108"/>
    </row>
    <row r="79" spans="1:32" ht="16.5" customHeight="1" x14ac:dyDescent="0.2">
      <c r="C79" s="305" t="s">
        <v>1385</v>
      </c>
      <c r="D79" s="305"/>
      <c r="E79" s="305"/>
      <c r="F79" s="305"/>
      <c r="G79" s="305"/>
      <c r="H79" s="305"/>
      <c r="I79" s="305"/>
      <c r="J79" s="26"/>
      <c r="K79" s="20"/>
      <c r="L79" s="47"/>
      <c r="M79" s="47"/>
      <c r="N79" s="47"/>
      <c r="O79" s="47"/>
      <c r="P79" s="47"/>
      <c r="V79" s="110"/>
      <c r="W79" s="47"/>
      <c r="X79" s="128" t="str">
        <f>LEFT(C79,13)</f>
        <v>Cr: Acct 0480</v>
      </c>
      <c r="Y79" s="26"/>
      <c r="Z79" s="141">
        <f>ROUND($K$79,-3)</f>
        <v>0</v>
      </c>
      <c r="AB79" s="26"/>
      <c r="AF79" s="108"/>
    </row>
    <row r="80" spans="1:32" ht="16.5" customHeight="1" x14ac:dyDescent="0.2">
      <c r="C80" s="305" t="str">
        <f>VLOOKUP($F$8,'Drop Down Menus'!$D$2:$G$10,4,FALSE)</f>
        <v>Cr: Acct 0XXX - FUNCTIONAL EXPENSE</v>
      </c>
      <c r="D80" s="305"/>
      <c r="E80" s="305"/>
      <c r="F80" s="305"/>
      <c r="G80" s="305"/>
      <c r="H80" s="305"/>
      <c r="I80" s="305"/>
      <c r="J80" s="26"/>
      <c r="K80" s="20"/>
      <c r="L80" s="47"/>
      <c r="M80" s="47"/>
      <c r="N80" s="47"/>
      <c r="O80" s="47"/>
      <c r="P80" s="47"/>
      <c r="V80" s="110"/>
      <c r="W80" s="47"/>
      <c r="X80" s="128" t="str">
        <f>LEFT(C80,13)</f>
        <v>Cr: Acct 0XXX</v>
      </c>
      <c r="Y80" s="26"/>
      <c r="Z80" s="166">
        <f>IF(ROUND($K$80,-3)+ROUND($K$79,-3)=ROUND($J$76,-3)+ROUND($J$77,-3)+ROUND($J$78,-3),ROUND($K$80,-3),IF(ROUND($K$80,-3)+ROUND($K$79,-3)&gt;ROUND($J$76,-3)+ROUND($J$77,-3)+ROUND($J$78,-3),ROUND($K$80,-3),(ROUND($J$76,-3)+ROUND($J$77,-3)+ROUND($J$78,-3))-ROUND($K$79,-3)))</f>
        <v>0</v>
      </c>
      <c r="AF80" s="108"/>
    </row>
    <row r="81" spans="1:32" ht="16.5" customHeight="1" x14ac:dyDescent="0.25">
      <c r="B81" s="106"/>
      <c r="H81" s="2"/>
      <c r="J81" s="29">
        <f>ROUND(SUM(J76:J78),0)</f>
        <v>0</v>
      </c>
      <c r="K81" s="29">
        <f>ROUND(SUM(K79:K80),0)</f>
        <v>0</v>
      </c>
      <c r="L81" s="293" t="str">
        <f>IF(J81=K81,"&lt;- Debits and Credits equal each other.","&lt;- Debits and Credits do not equal each other.")</f>
        <v>&lt;- Debits and Credits equal each other.</v>
      </c>
      <c r="M81" s="293"/>
      <c r="N81" s="293"/>
      <c r="O81" s="293"/>
      <c r="P81" s="293"/>
      <c r="Q81" s="13"/>
      <c r="R81" s="13"/>
      <c r="S81" s="13"/>
      <c r="T81" s="13"/>
      <c r="U81" s="13"/>
      <c r="V81" s="110"/>
      <c r="W81" s="47"/>
      <c r="X81" s="47"/>
      <c r="Y81" s="280">
        <f>ROUND(SUM(Y76:Y78),2)</f>
        <v>0</v>
      </c>
      <c r="Z81" s="280">
        <f>ROUND(SUM(Z79:Z80),2)</f>
        <v>0</v>
      </c>
      <c r="AA81" s="293" t="str">
        <f>IF(Y81=Z81,"&lt;- Debits and Credits equal each other.","&lt;- Debits and Credits do not equal each other.")</f>
        <v>&lt;- Debits and Credits equal each other.</v>
      </c>
      <c r="AB81" s="293"/>
      <c r="AC81" s="293"/>
      <c r="AD81" s="293"/>
      <c r="AE81" s="293"/>
      <c r="AF81" s="282"/>
    </row>
    <row r="82" spans="1:32" ht="16.5" customHeight="1" x14ac:dyDescent="0.25">
      <c r="B82" s="308" t="s">
        <v>1386</v>
      </c>
      <c r="C82" s="308"/>
      <c r="D82" s="308"/>
      <c r="E82" s="308"/>
      <c r="F82" s="308"/>
      <c r="G82" s="308"/>
      <c r="H82" s="308"/>
      <c r="I82" s="308"/>
      <c r="J82" s="308"/>
      <c r="K82" s="308"/>
      <c r="L82" s="47"/>
      <c r="M82" s="47"/>
      <c r="N82" s="47"/>
      <c r="O82" s="47"/>
      <c r="P82" s="47"/>
      <c r="V82" s="110"/>
      <c r="W82" s="47"/>
      <c r="X82" s="47"/>
      <c r="AF82" s="108"/>
    </row>
    <row r="83" spans="1:32" ht="16.5" customHeight="1" x14ac:dyDescent="0.2">
      <c r="H83" s="2"/>
      <c r="L83" s="47"/>
      <c r="M83" s="47"/>
      <c r="N83" s="47"/>
      <c r="O83" s="47"/>
      <c r="P83" s="47"/>
      <c r="V83" s="110"/>
      <c r="W83" s="47"/>
      <c r="X83" s="47"/>
      <c r="AF83" s="108"/>
    </row>
    <row r="84" spans="1:32" ht="16.5" customHeight="1" x14ac:dyDescent="0.3">
      <c r="A84" s="14">
        <v>9</v>
      </c>
      <c r="B84" s="309" t="s">
        <v>1727</v>
      </c>
      <c r="C84" s="310"/>
      <c r="D84" s="310"/>
      <c r="E84" s="310"/>
      <c r="F84" s="310"/>
      <c r="G84" s="310"/>
      <c r="H84" s="310"/>
      <c r="I84" s="310"/>
      <c r="J84" s="310"/>
      <c r="K84" s="310"/>
      <c r="L84" s="47"/>
      <c r="M84" s="47"/>
      <c r="N84" s="47"/>
      <c r="O84" s="47"/>
      <c r="P84" s="47"/>
      <c r="V84" s="109">
        <f>A84</f>
        <v>9</v>
      </c>
      <c r="W84" s="295" t="str">
        <f>B84</f>
        <v xml:space="preserve">Record SBITA modifications that increase the RTU SBITA asset. </v>
      </c>
      <c r="X84" s="296"/>
      <c r="Y84" s="296"/>
      <c r="Z84" s="296"/>
      <c r="AA84" s="296"/>
      <c r="AB84" s="296"/>
      <c r="AC84" s="296"/>
      <c r="AD84" s="296"/>
      <c r="AE84" s="296"/>
      <c r="AF84" s="297"/>
    </row>
    <row r="85" spans="1:32" ht="16.5" customHeight="1" x14ac:dyDescent="0.2">
      <c r="B85" s="305" t="s">
        <v>1357</v>
      </c>
      <c r="C85" s="305"/>
      <c r="D85" s="305"/>
      <c r="E85" s="305"/>
      <c r="F85" s="305"/>
      <c r="G85" s="305"/>
      <c r="H85" s="305"/>
      <c r="I85" s="305"/>
      <c r="J85" s="98"/>
      <c r="K85" s="26"/>
      <c r="L85" s="47"/>
      <c r="M85" s="47"/>
      <c r="N85" s="47"/>
      <c r="O85" s="47"/>
      <c r="P85" s="47"/>
      <c r="V85" s="110"/>
      <c r="W85" s="306" t="str">
        <f>LEFT(B85,13)</f>
        <v>Dr: Acct 0480</v>
      </c>
      <c r="X85" s="306"/>
      <c r="Y85" s="141">
        <f>ROUND($J$85,-3)</f>
        <v>0</v>
      </c>
      <c r="Z85" s="26"/>
      <c r="AF85" s="108"/>
    </row>
    <row r="86" spans="1:32" ht="16.5" customHeight="1" x14ac:dyDescent="0.25">
      <c r="B86" s="356" t="str">
        <f>VLOOKUP($F$8,'Drop Down Menus'!$D$2:$G$10,3,FALSE)</f>
        <v>Dr: Acct 0XXX - FUNCTIONAL EXPENSE</v>
      </c>
      <c r="C86" s="356"/>
      <c r="D86" s="356"/>
      <c r="E86" s="356"/>
      <c r="F86" s="356"/>
      <c r="G86" s="356"/>
      <c r="H86" s="356"/>
      <c r="I86" s="165" t="s">
        <v>1660</v>
      </c>
      <c r="J86" s="98"/>
      <c r="K86" s="26"/>
      <c r="L86" s="47"/>
      <c r="M86" s="47"/>
      <c r="N86" s="47"/>
      <c r="O86" s="47"/>
      <c r="P86" s="47"/>
      <c r="V86" s="110"/>
      <c r="W86" s="306" t="str">
        <f>LEFT(B86,13)</f>
        <v>Dr: Acct 0XXX</v>
      </c>
      <c r="X86" s="306"/>
      <c r="Y86" s="141">
        <f>IF(ROUND($J$86,-3)+ROUND($J$85,-3)=ROUND($K$87,-3)+ROUND($K$88,-3)+ROUND($K$89,-3),ROUND($J$86,-3),IF(ROUND($J$86,-3)+ROUND($J$85,-3)&gt;ROUND($K$87,-3)+ROUND($K$88,-3)+ROUND($K$89,-3),ROUND($J$86,-3),(ROUND($K$87,-3)+ROUND($K$88,-3)+ROUND($K$89,-3))-ROUND($J$85,-3)))</f>
        <v>0</v>
      </c>
      <c r="Z86" s="26"/>
      <c r="AF86" s="108"/>
    </row>
    <row r="87" spans="1:32" ht="16.5" customHeight="1" x14ac:dyDescent="0.2">
      <c r="C87" s="305" t="s">
        <v>1361</v>
      </c>
      <c r="D87" s="305"/>
      <c r="E87" s="305"/>
      <c r="F87" s="305"/>
      <c r="G87" s="305"/>
      <c r="H87" s="305"/>
      <c r="I87" s="305"/>
      <c r="J87" s="26"/>
      <c r="K87" s="98"/>
      <c r="L87" s="47"/>
      <c r="M87" s="47"/>
      <c r="N87" s="47"/>
      <c r="O87" s="47"/>
      <c r="P87" s="47"/>
      <c r="V87" s="110"/>
      <c r="W87" s="47"/>
      <c r="X87" s="128" t="str">
        <f>LEFT(C87,13)</f>
        <v>Cr: Acct 0674</v>
      </c>
      <c r="Y87" s="26"/>
      <c r="Z87" s="141">
        <f>ROUND($K$87,-3)</f>
        <v>0</v>
      </c>
      <c r="AF87" s="108"/>
    </row>
    <row r="88" spans="1:32" ht="16.5" customHeight="1" x14ac:dyDescent="0.25">
      <c r="A88" s="160"/>
      <c r="C88" s="162" t="s">
        <v>1664</v>
      </c>
      <c r="D88" s="163"/>
      <c r="E88" s="163"/>
      <c r="F88" s="163"/>
      <c r="G88" s="163"/>
      <c r="H88" s="163"/>
      <c r="I88" s="165" t="s">
        <v>1660</v>
      </c>
      <c r="J88" s="26"/>
      <c r="K88" s="98"/>
      <c r="L88" s="47"/>
      <c r="M88" s="47"/>
      <c r="N88" s="47"/>
      <c r="O88" s="47"/>
      <c r="P88" s="47"/>
      <c r="V88" s="110"/>
      <c r="W88" s="47"/>
      <c r="X88" s="128" t="str">
        <f>LEFT(C88,13)</f>
        <v>Cr: Acct 0475</v>
      </c>
      <c r="Y88" s="26"/>
      <c r="Z88" s="141">
        <f>ROUND($K$88,-3)</f>
        <v>0</v>
      </c>
      <c r="AF88" s="108"/>
    </row>
    <row r="89" spans="1:32" ht="16.5" customHeight="1" x14ac:dyDescent="0.25">
      <c r="A89" s="160"/>
      <c r="C89" s="302" t="str">
        <f>VLOOKUP($F$8,'Drop Down Menus'!$D$2:$G$10,4,FALSE)</f>
        <v>Cr: Acct 0XXX - FUNCTIONAL EXPENSE</v>
      </c>
      <c r="D89" s="302"/>
      <c r="E89" s="302"/>
      <c r="F89" s="302"/>
      <c r="G89" s="302"/>
      <c r="H89" s="165"/>
      <c r="I89" s="165" t="s">
        <v>1660</v>
      </c>
      <c r="J89" s="26"/>
      <c r="K89" s="98"/>
      <c r="L89" s="47"/>
      <c r="M89" s="47"/>
      <c r="N89" s="47"/>
      <c r="O89" s="47"/>
      <c r="P89" s="47"/>
      <c r="V89" s="110"/>
      <c r="W89" s="47"/>
      <c r="X89" s="128" t="str">
        <f>LEFT(C89,13)</f>
        <v>Cr: Acct 0XXX</v>
      </c>
      <c r="Y89" s="26"/>
      <c r="Z89" s="141">
        <f>IF(ROUND($K$87,-3)+ROUND($K$88,-3)+ROUND($K$89,-3)=ROUND($J$86,-3)+ROUND($J$85,-3),ROUND($K$89,-3),IF(ROUND($K$87,-3)+ROUND($K$88,-3)+ROUND($K$89,-3)&gt;ROUND($J$86,-3)+ROUND($J$85,-3),ROUND($K$89,-3),(ROUND($J$85,-3)+ROUND($J$86,-3))-(ROUND($K$87,-3)+ROUND($K$88,-3))))</f>
        <v>0</v>
      </c>
      <c r="AF89" s="108"/>
    </row>
    <row r="90" spans="1:32" ht="16.5" customHeight="1" x14ac:dyDescent="0.25">
      <c r="B90" s="106"/>
      <c r="H90" s="2"/>
      <c r="J90" s="29">
        <f>ROUND(SUM(J85:J86),0)</f>
        <v>0</v>
      </c>
      <c r="K90" s="29">
        <f>ROUND(SUM(K87:K89),0)</f>
        <v>0</v>
      </c>
      <c r="L90" s="293" t="str">
        <f>IF(J90=K90,"&lt;- Debits and Credits equal each other.","&lt;- Debits and Credits do not equal each other.")</f>
        <v>&lt;- Debits and Credits equal each other.</v>
      </c>
      <c r="M90" s="293"/>
      <c r="N90" s="293"/>
      <c r="O90" s="293"/>
      <c r="P90" s="293"/>
      <c r="Q90" s="13"/>
      <c r="R90" s="13"/>
      <c r="S90" s="13"/>
      <c r="T90" s="13"/>
      <c r="U90" s="13"/>
      <c r="V90" s="110"/>
      <c r="W90" s="47"/>
      <c r="X90" s="47"/>
      <c r="Y90" s="280">
        <f>SUM(Y85:Y86)</f>
        <v>0</v>
      </c>
      <c r="Z90" s="280">
        <f>SUM(Z87:Z89)</f>
        <v>0</v>
      </c>
      <c r="AA90" s="293" t="str">
        <f>IF(Y90=Z90,"&lt;- Debits and Credits equal each other.","&lt;- Debits and Credits do not equal each other.")</f>
        <v>&lt;- Debits and Credits equal each other.</v>
      </c>
      <c r="AB90" s="293"/>
      <c r="AC90" s="293"/>
      <c r="AD90" s="293"/>
      <c r="AE90" s="293"/>
      <c r="AF90" s="282"/>
    </row>
    <row r="91" spans="1:32" ht="16.5" customHeight="1" x14ac:dyDescent="0.25">
      <c r="B91" s="308" t="s">
        <v>1371</v>
      </c>
      <c r="C91" s="308"/>
      <c r="D91" s="308"/>
      <c r="E91" s="308"/>
      <c r="F91" s="308"/>
      <c r="G91" s="308"/>
      <c r="H91" s="308"/>
      <c r="I91" s="308"/>
      <c r="J91" s="308"/>
      <c r="K91" s="308"/>
      <c r="L91" s="47"/>
      <c r="M91" s="47"/>
      <c r="N91" s="47"/>
      <c r="O91" s="47"/>
      <c r="P91" s="47"/>
      <c r="V91" s="110"/>
      <c r="W91" s="47"/>
      <c r="X91" s="47"/>
      <c r="AF91" s="108"/>
    </row>
    <row r="92" spans="1:32" ht="16.5" customHeight="1" x14ac:dyDescent="0.2">
      <c r="H92" s="2"/>
      <c r="V92" s="110"/>
      <c r="W92" s="47"/>
      <c r="X92" s="47"/>
      <c r="AF92" s="108"/>
    </row>
    <row r="93" spans="1:32" ht="16.5" customHeight="1" x14ac:dyDescent="0.3">
      <c r="B93" s="311" t="s">
        <v>1388</v>
      </c>
      <c r="C93" s="311"/>
      <c r="D93" s="311"/>
      <c r="E93" s="311"/>
      <c r="F93" s="311"/>
      <c r="G93" s="311"/>
      <c r="H93" s="311"/>
      <c r="I93" s="311"/>
      <c r="J93" s="311"/>
      <c r="K93" s="311"/>
      <c r="V93" s="110"/>
      <c r="W93" s="47"/>
      <c r="X93" s="47"/>
      <c r="Y93" s="34"/>
      <c r="Z93" s="34"/>
      <c r="AF93" s="108"/>
    </row>
    <row r="94" spans="1:32" ht="16.5" customHeight="1" x14ac:dyDescent="0.25">
      <c r="B94" s="164" t="s">
        <v>1726</v>
      </c>
      <c r="D94" s="34"/>
      <c r="E94" s="34"/>
      <c r="F94" s="34"/>
      <c r="G94" s="34"/>
      <c r="H94" s="34"/>
      <c r="I94" s="34"/>
      <c r="J94" s="34"/>
      <c r="K94" s="34"/>
      <c r="V94" s="110"/>
      <c r="W94" s="47"/>
      <c r="X94" s="47"/>
      <c r="Y94" s="34"/>
      <c r="Z94" s="34"/>
      <c r="AF94" s="108"/>
    </row>
    <row r="95" spans="1:32" ht="16.5" customHeight="1" x14ac:dyDescent="0.25">
      <c r="B95" s="34"/>
      <c r="C95" s="161"/>
      <c r="D95" s="34"/>
      <c r="E95" s="34"/>
      <c r="F95" s="34"/>
      <c r="G95" s="34"/>
      <c r="H95" s="34"/>
      <c r="I95" s="34"/>
      <c r="J95" s="34"/>
      <c r="K95" s="34"/>
      <c r="V95" s="110"/>
      <c r="W95" s="47"/>
      <c r="X95" s="47"/>
      <c r="Y95" s="34"/>
      <c r="Z95" s="34"/>
      <c r="AF95" s="108"/>
    </row>
    <row r="96" spans="1:32" ht="16.5" customHeight="1" x14ac:dyDescent="0.2">
      <c r="A96" s="69"/>
      <c r="B96" s="70"/>
      <c r="C96" s="71"/>
      <c r="D96" s="71"/>
      <c r="E96" s="71"/>
      <c r="F96" s="72"/>
      <c r="G96" s="72"/>
      <c r="H96" s="73"/>
      <c r="I96" s="73"/>
      <c r="J96" s="72"/>
      <c r="K96" s="72"/>
      <c r="V96" s="133"/>
      <c r="W96" s="136"/>
      <c r="X96" s="136"/>
      <c r="Y96" s="123"/>
      <c r="Z96" s="137"/>
      <c r="AA96" s="134"/>
      <c r="AB96" s="134"/>
      <c r="AC96" s="134"/>
      <c r="AD96" s="134"/>
      <c r="AE96" s="134"/>
      <c r="AF96" s="135"/>
    </row>
    <row r="97" spans="1:32" ht="16.5" customHeight="1" x14ac:dyDescent="0.2">
      <c r="H97" s="2"/>
      <c r="V97" s="110"/>
      <c r="AF97" s="108"/>
    </row>
    <row r="98" spans="1:32" ht="20.25" customHeight="1" x14ac:dyDescent="0.3">
      <c r="D98" s="74" t="s">
        <v>1389</v>
      </c>
      <c r="E98" s="75"/>
      <c r="F98" s="76"/>
      <c r="G98" s="76"/>
      <c r="H98" s="76"/>
      <c r="I98" s="77"/>
      <c r="J98" s="77"/>
      <c r="K98" s="78"/>
      <c r="V98" s="110"/>
      <c r="Y98" s="138" t="s">
        <v>1716</v>
      </c>
      <c r="Z98" s="78"/>
      <c r="AA98" s="273"/>
      <c r="AB98" s="274"/>
      <c r="AF98" s="108"/>
    </row>
    <row r="99" spans="1:32" ht="16.5" customHeight="1" x14ac:dyDescent="0.25">
      <c r="D99" s="79"/>
      <c r="E99" s="79"/>
      <c r="F99" s="79"/>
      <c r="G99" s="79"/>
      <c r="H99" s="2"/>
      <c r="I99" s="79"/>
      <c r="J99" s="79"/>
      <c r="K99" s="80" t="s">
        <v>1390</v>
      </c>
      <c r="N99" s="81"/>
      <c r="V99" s="110"/>
      <c r="Y99" s="79"/>
      <c r="Z99" s="80" t="str">
        <f>K99</f>
        <v>Debit (Credit)</v>
      </c>
      <c r="AF99" s="108"/>
    </row>
    <row r="100" spans="1:32" ht="16.5" customHeight="1" x14ac:dyDescent="0.25">
      <c r="D100" s="27" t="s">
        <v>1391</v>
      </c>
      <c r="E100" s="79"/>
      <c r="F100" s="79"/>
      <c r="G100" s="79"/>
      <c r="H100" s="2"/>
      <c r="I100" s="79"/>
      <c r="J100" s="79"/>
      <c r="K100" s="105">
        <f>+J15+J34-K69-K79+J85</f>
        <v>0</v>
      </c>
      <c r="L100" s="294" t="str">
        <f>IF($K$100&gt;=0,"","&lt;- should be a positive amount")</f>
        <v/>
      </c>
      <c r="M100" s="294"/>
      <c r="N100" s="294"/>
      <c r="O100" s="294"/>
      <c r="P100" s="294"/>
      <c r="Q100" s="294"/>
      <c r="R100" s="294"/>
      <c r="S100" s="294"/>
      <c r="V100" s="110"/>
      <c r="Y100" s="275" t="str">
        <f>LEFT(D100,10)</f>
        <v xml:space="preserve">Acct 0480 </v>
      </c>
      <c r="Z100" s="284">
        <f>+$Y$15+$Y$34-$Z$69-$Z$79+$Y$85</f>
        <v>0</v>
      </c>
      <c r="AA100" s="301" t="str">
        <f>IF($Z$100&gt;=0,"","&lt;- please check, should be a positive amount")</f>
        <v/>
      </c>
      <c r="AB100" s="301"/>
      <c r="AC100" s="301"/>
      <c r="AD100" s="301"/>
      <c r="AE100" s="301"/>
      <c r="AF100" s="108"/>
    </row>
    <row r="101" spans="1:32" ht="16.5" customHeight="1" x14ac:dyDescent="0.25">
      <c r="D101" s="27" t="s">
        <v>1392</v>
      </c>
      <c r="E101" s="79"/>
      <c r="F101" s="79"/>
      <c r="G101" s="79"/>
      <c r="H101" s="2"/>
      <c r="I101" s="79"/>
      <c r="J101" s="79"/>
      <c r="K101" s="105">
        <f>-K18-K46+J68+J77-K88</f>
        <v>0</v>
      </c>
      <c r="L101" s="294" t="str">
        <f>IF($K$101&gt;0,"&lt;- should be a negative amount",IF($K$101=0,"",IF(-$K$100&lt;=$K$101,"","&lt;- accumulated amortization total cannot be more than the RTU SBITA amount")))</f>
        <v/>
      </c>
      <c r="M101" s="294"/>
      <c r="N101" s="294"/>
      <c r="O101" s="294"/>
      <c r="P101" s="294"/>
      <c r="Q101" s="294"/>
      <c r="R101" s="294"/>
      <c r="S101" s="294"/>
      <c r="V101" s="110"/>
      <c r="Y101" s="275" t="str">
        <f>LEFT(D101,10)</f>
        <v xml:space="preserve">Acct 0475 </v>
      </c>
      <c r="Z101" s="284">
        <f>-$Z$18-$Z$46+$Y$68+$Y$77-$Z$88</f>
        <v>0</v>
      </c>
      <c r="AA101" s="301" t="str">
        <f>IF($Z$101&gt;0,"&lt;- please check, should be a negative amount",IF(-$Z$100&lt;=$Z$101,"","&lt;- please check, cannot exceed the RTU SBITA (Acct 0480)"))</f>
        <v/>
      </c>
      <c r="AB101" s="301"/>
      <c r="AC101" s="301"/>
      <c r="AD101" s="301"/>
      <c r="AE101" s="301"/>
      <c r="AF101" s="108"/>
    </row>
    <row r="102" spans="1:32" ht="16.5" customHeight="1" x14ac:dyDescent="0.25">
      <c r="D102" s="27" t="s">
        <v>1393</v>
      </c>
      <c r="E102" s="79"/>
      <c r="F102" s="79"/>
      <c r="G102" s="79"/>
      <c r="H102" s="2"/>
      <c r="I102" s="79"/>
      <c r="J102" s="79"/>
      <c r="K102" s="105">
        <f>-K19-K37+J56+J61+J76-K87</f>
        <v>0</v>
      </c>
      <c r="L102" s="294" t="str">
        <f>IF($K$102&lt;=0,"","&lt;- should be a negative amount")</f>
        <v/>
      </c>
      <c r="M102" s="294"/>
      <c r="N102" s="294"/>
      <c r="O102" s="294"/>
      <c r="P102" s="294"/>
      <c r="Q102" s="294"/>
      <c r="R102" s="294"/>
      <c r="S102" s="294"/>
      <c r="V102" s="110"/>
      <c r="Y102" s="275" t="str">
        <f>LEFT(D102,10)</f>
        <v xml:space="preserve">Acct 0674 </v>
      </c>
      <c r="Z102" s="284">
        <f>-$Z$19-$Z$37+$Y$56+$Y$61+$Y$76-$Z$87</f>
        <v>0</v>
      </c>
      <c r="AA102" s="301" t="str">
        <f>IF($Z$102&lt;=0,"","&lt;- please check, should be a negative amount")</f>
        <v/>
      </c>
      <c r="AB102" s="301"/>
      <c r="AC102" s="301"/>
      <c r="AD102" s="301"/>
      <c r="AE102" s="301"/>
      <c r="AF102" s="108"/>
    </row>
    <row r="103" spans="1:32" ht="16.5" customHeight="1" x14ac:dyDescent="0.25">
      <c r="D103" s="27" t="s">
        <v>1394</v>
      </c>
      <c r="E103" s="79"/>
      <c r="F103" s="79"/>
      <c r="G103" s="79"/>
      <c r="H103" s="2"/>
      <c r="I103" s="79"/>
      <c r="J103" s="79"/>
      <c r="K103" s="105">
        <f>-K62</f>
        <v>0</v>
      </c>
      <c r="L103" s="294" t="str">
        <f>IF($K$103&lt;=0,"","&lt;- should be a negative amount")</f>
        <v/>
      </c>
      <c r="M103" s="294"/>
      <c r="N103" s="294"/>
      <c r="O103" s="294"/>
      <c r="P103" s="294"/>
      <c r="Q103" s="294"/>
      <c r="R103" s="294"/>
      <c r="S103" s="294"/>
      <c r="V103" s="110"/>
      <c r="Y103" s="275" t="str">
        <f>LEFT(D103,10)</f>
        <v xml:space="preserve">Acct 0651 </v>
      </c>
      <c r="Z103" s="284">
        <f>-$Z$62</f>
        <v>0</v>
      </c>
      <c r="AA103" s="301" t="str">
        <f>IF($Z$103&lt;=0,"","&lt;- please check, should be a negative amount")</f>
        <v/>
      </c>
      <c r="AB103" s="301"/>
      <c r="AC103" s="301"/>
      <c r="AD103" s="301"/>
      <c r="AE103" s="301"/>
      <c r="AF103" s="108"/>
    </row>
    <row r="104" spans="1:32" ht="16.5" customHeight="1" x14ac:dyDescent="0.2">
      <c r="H104" s="2"/>
      <c r="V104" s="110"/>
      <c r="AF104" s="108"/>
    </row>
    <row r="105" spans="1:32" ht="16.5" customHeight="1" x14ac:dyDescent="0.2">
      <c r="A105" s="69"/>
      <c r="B105" s="70"/>
      <c r="C105" s="71"/>
      <c r="D105" s="71"/>
      <c r="E105" s="71"/>
      <c r="F105" s="72"/>
      <c r="G105" s="72"/>
      <c r="H105" s="73"/>
      <c r="I105" s="73"/>
      <c r="J105" s="72"/>
      <c r="K105" s="72"/>
      <c r="V105" s="124"/>
      <c r="W105" s="125"/>
      <c r="X105" s="125"/>
      <c r="Y105" s="125"/>
      <c r="Z105" s="125"/>
      <c r="AA105" s="125"/>
      <c r="AB105" s="125"/>
      <c r="AC105" s="125"/>
      <c r="AD105" s="125"/>
      <c r="AE105" s="125"/>
      <c r="AF105" s="126"/>
    </row>
    <row r="106" spans="1:32" ht="16.5" hidden="1" customHeight="1" x14ac:dyDescent="0.2">
      <c r="H106" s="2"/>
      <c r="Y106" s="72"/>
      <c r="Z106" s="72"/>
    </row>
    <row r="107" spans="1:32" ht="16.5" hidden="1" customHeight="1" x14ac:dyDescent="0.2">
      <c r="H107" s="2"/>
    </row>
    <row r="108" spans="1:32" ht="16.5" hidden="1" customHeight="1" x14ac:dyDescent="0.2">
      <c r="H108" s="2"/>
    </row>
    <row r="109" spans="1:32" ht="16.5" hidden="1" customHeight="1" x14ac:dyDescent="0.2">
      <c r="H109" s="2"/>
    </row>
    <row r="110" spans="1:32" ht="16.5" hidden="1" customHeight="1" x14ac:dyDescent="0.2">
      <c r="H110" s="2"/>
    </row>
    <row r="111" spans="1:32" ht="16.5" hidden="1" customHeight="1" x14ac:dyDescent="0.2">
      <c r="H111" s="2"/>
    </row>
    <row r="112" spans="1:32" ht="16.5" hidden="1" customHeight="1" x14ac:dyDescent="0.2">
      <c r="H112" s="2"/>
    </row>
    <row r="113" spans="8:8" ht="16.5" hidden="1" customHeight="1" x14ac:dyDescent="0.2">
      <c r="H113" s="2"/>
    </row>
    <row r="114" spans="8:8" ht="16.5" hidden="1" customHeight="1" x14ac:dyDescent="0.2">
      <c r="H114" s="2"/>
    </row>
    <row r="115" spans="8:8" ht="16.5" hidden="1" customHeight="1" x14ac:dyDescent="0.2">
      <c r="H115" s="2"/>
    </row>
    <row r="116" spans="8:8" ht="16.5" hidden="1" customHeight="1" x14ac:dyDescent="0.2">
      <c r="H116" s="2"/>
    </row>
    <row r="117" spans="8:8" ht="16.5" hidden="1" customHeight="1" x14ac:dyDescent="0.2">
      <c r="H117" s="2"/>
    </row>
    <row r="118" spans="8:8" ht="16.5" hidden="1" customHeight="1" x14ac:dyDescent="0.2">
      <c r="H118" s="2"/>
    </row>
    <row r="119" spans="8:8" ht="16.5" hidden="1" customHeight="1" x14ac:dyDescent="0.2">
      <c r="H119" s="2"/>
    </row>
    <row r="120" spans="8:8" ht="16.5" hidden="1" customHeight="1" x14ac:dyDescent="0.2">
      <c r="H120" s="2"/>
    </row>
    <row r="121" spans="8:8" ht="16.5" hidden="1" customHeight="1" x14ac:dyDescent="0.2">
      <c r="H121" s="2"/>
    </row>
  </sheetData>
  <sheetProtection algorithmName="SHA-512" hashValue="4h6PPJMfL/yAZthJJg9jxuslulObhus3Bv3xLUd4W+b+VuPRDUh/2Mh8MwS+Ic/aNSzswZHg4DZM4FudUML6fA==" saltValue="S5JP47v3YXskMCd/vm8PPQ==" spinCount="100000" sheet="1" objects="1" scenarios="1" formatColumns="0" formatRows="0"/>
  <mergeCells count="131">
    <mergeCell ref="A1:K1"/>
    <mergeCell ref="A2:K2"/>
    <mergeCell ref="A3:E3"/>
    <mergeCell ref="F3:I3"/>
    <mergeCell ref="A4:E4"/>
    <mergeCell ref="M14:N14"/>
    <mergeCell ref="P14:Q14"/>
    <mergeCell ref="A5:E5"/>
    <mergeCell ref="F5:I5"/>
    <mergeCell ref="A6:E6"/>
    <mergeCell ref="F6:I6"/>
    <mergeCell ref="A7:E7"/>
    <mergeCell ref="F7:I7"/>
    <mergeCell ref="A8:E8"/>
    <mergeCell ref="F8:I8"/>
    <mergeCell ref="A12:K12"/>
    <mergeCell ref="B14:K14"/>
    <mergeCell ref="B41:K41"/>
    <mergeCell ref="B45:I45"/>
    <mergeCell ref="V10:Y11"/>
    <mergeCell ref="F10:K10"/>
    <mergeCell ref="W15:X15"/>
    <mergeCell ref="W27:AF27"/>
    <mergeCell ref="C20:I20"/>
    <mergeCell ref="B15:I15"/>
    <mergeCell ref="L50:N50"/>
    <mergeCell ref="B33:K33"/>
    <mergeCell ref="B34:I34"/>
    <mergeCell ref="B35:I35"/>
    <mergeCell ref="C37:I37"/>
    <mergeCell ref="C38:I38"/>
    <mergeCell ref="C46:I46"/>
    <mergeCell ref="L47:P47"/>
    <mergeCell ref="B50:I50"/>
    <mergeCell ref="V43:AF43"/>
    <mergeCell ref="L31:P31"/>
    <mergeCell ref="L39:P39"/>
    <mergeCell ref="C87:I87"/>
    <mergeCell ref="L90:P90"/>
    <mergeCell ref="B93:K93"/>
    <mergeCell ref="L101:S101"/>
    <mergeCell ref="B84:K84"/>
    <mergeCell ref="B68:I68"/>
    <mergeCell ref="C69:I69"/>
    <mergeCell ref="L70:P70"/>
    <mergeCell ref="B72:K72"/>
    <mergeCell ref="B75:K75"/>
    <mergeCell ref="B76:I76"/>
    <mergeCell ref="B77:I77"/>
    <mergeCell ref="B78:I78"/>
    <mergeCell ref="C80:I80"/>
    <mergeCell ref="L81:P81"/>
    <mergeCell ref="L100:S100"/>
    <mergeCell ref="B91:K91"/>
    <mergeCell ref="B51:I51"/>
    <mergeCell ref="Y14:Z14"/>
    <mergeCell ref="AB14:AC14"/>
    <mergeCell ref="W17:X17"/>
    <mergeCell ref="W16:X16"/>
    <mergeCell ref="B85:I85"/>
    <mergeCell ref="C52:I52"/>
    <mergeCell ref="L53:P53"/>
    <mergeCell ref="L58:P58"/>
    <mergeCell ref="B16:I16"/>
    <mergeCell ref="B17:I17"/>
    <mergeCell ref="C18:I18"/>
    <mergeCell ref="C19:I19"/>
    <mergeCell ref="C36:I36"/>
    <mergeCell ref="C21:I21"/>
    <mergeCell ref="L22:P22"/>
    <mergeCell ref="B24:K24"/>
    <mergeCell ref="B27:K27"/>
    <mergeCell ref="B28:I28"/>
    <mergeCell ref="C29:I29"/>
    <mergeCell ref="C30:I30"/>
    <mergeCell ref="C57:I57"/>
    <mergeCell ref="W78:X78"/>
    <mergeCell ref="B82:K82"/>
    <mergeCell ref="B61:I61"/>
    <mergeCell ref="C62:I62"/>
    <mergeCell ref="B63:I64"/>
    <mergeCell ref="L63:P63"/>
    <mergeCell ref="L57:N57"/>
    <mergeCell ref="B56:I56"/>
    <mergeCell ref="AA81:AE81"/>
    <mergeCell ref="W56:X56"/>
    <mergeCell ref="W61:X61"/>
    <mergeCell ref="W68:X68"/>
    <mergeCell ref="W76:X76"/>
    <mergeCell ref="W77:X77"/>
    <mergeCell ref="AA102:AE102"/>
    <mergeCell ref="AA101:AE101"/>
    <mergeCell ref="AA100:AE100"/>
    <mergeCell ref="AA103:AE103"/>
    <mergeCell ref="C89:G89"/>
    <mergeCell ref="AE14:AF14"/>
    <mergeCell ref="AA50:AC50"/>
    <mergeCell ref="AA62:AC62"/>
    <mergeCell ref="L36:P36"/>
    <mergeCell ref="L28:P28"/>
    <mergeCell ref="L29:P29"/>
    <mergeCell ref="L35:P35"/>
    <mergeCell ref="L34:P34"/>
    <mergeCell ref="AA28:AC28"/>
    <mergeCell ref="AA35:AC35"/>
    <mergeCell ref="AA29:AC29"/>
    <mergeCell ref="W55:AF55"/>
    <mergeCell ref="W49:AF49"/>
    <mergeCell ref="W44:AF44"/>
    <mergeCell ref="W33:AF33"/>
    <mergeCell ref="V26:AF26"/>
    <mergeCell ref="C79:I79"/>
    <mergeCell ref="L102:S102"/>
    <mergeCell ref="L103:S103"/>
    <mergeCell ref="AA90:AE90"/>
    <mergeCell ref="AA31:AE31"/>
    <mergeCell ref="AA39:AE39"/>
    <mergeCell ref="AA47:AE47"/>
    <mergeCell ref="AA53:AE53"/>
    <mergeCell ref="AA58:AE58"/>
    <mergeCell ref="AA63:AE63"/>
    <mergeCell ref="AA70:AE70"/>
    <mergeCell ref="AA36:AC36"/>
    <mergeCell ref="W67:AF67"/>
    <mergeCell ref="W60:AF60"/>
    <mergeCell ref="V66:AF66"/>
    <mergeCell ref="V74:AF74"/>
    <mergeCell ref="W85:X85"/>
    <mergeCell ref="W84:AF84"/>
    <mergeCell ref="W75:AF75"/>
    <mergeCell ref="W86:X86"/>
  </mergeCells>
  <conditionalFormatting sqref="F10">
    <cfRule type="containsText" dxfId="73" priority="28" operator="containsText" text="Answer the Department Note Disclosure questionnaire">
      <formula>NOT(ISERROR(SEARCH("Answer the Department Note Disclosure questionnaire",F10)))</formula>
    </cfRule>
  </conditionalFormatting>
  <conditionalFormatting sqref="L100">
    <cfRule type="containsText" dxfId="72" priority="35" operator="containsText" text="&lt;- should be a positive amount">
      <formula>NOT(ISERROR(SEARCH("&lt;- should be a positive amount",L100)))</formula>
    </cfRule>
  </conditionalFormatting>
  <conditionalFormatting sqref="L101">
    <cfRule type="containsText" dxfId="71" priority="81" operator="containsText" text="&lt;- accumulated amortization total cannot be more than the RTU SBITA amount">
      <formula>NOT(ISERROR(SEARCH("&lt;- accumulated amortization total cannot be more than the RTU SBITA amount",L101)))</formula>
    </cfRule>
  </conditionalFormatting>
  <conditionalFormatting sqref="L102:L103 L100 L50 L57:L58 L1:U1 L3:Q7 R3:U8 L8 N8:Q8 L9:U13 Y13 O14 L14:L17 N15:O17 Q15:Q17 AC15:AC17 R15:R99 AB17:AB20 O18:P20 L18:M21 O21:Q21 L22 Q22 L23:Q27 S26:U99 Q28:Q29 L30:Q30 L31 Q31 L32:Q33 Q34:Q36 L37:Q38 L39 Q39 L40:Q46 L47 Q47 L48:Q49 O50:Q50 L51:Q52 L53 Q53 L54:Q56 O57:Q57 Q58 L59:Q62 L63 Q63 L64:Q69 L70 Q70 L71:Q80 L81 Q81 L82:Q89 L90 Q90 L91:Q99 T100:U103 L104:U1048576">
    <cfRule type="cellIs" dxfId="70" priority="86" operator="equal">
      <formula>"&lt;- Debits and Credits do not equal each other."</formula>
    </cfRule>
  </conditionalFormatting>
  <conditionalFormatting sqref="L102:L103">
    <cfRule type="containsText" dxfId="69" priority="36" operator="containsText" text="&lt;- should be a negative amount">
      <formula>NOT(ISERROR(SEARCH("&lt;- should be a negative amount",L102)))</formula>
    </cfRule>
  </conditionalFormatting>
  <conditionalFormatting sqref="L50:N50 L57:N57">
    <cfRule type="containsText" dxfId="68" priority="11" operator="containsText" text="Accts 0848 must agree">
      <formula>NOT(ISERROR(SEARCH("Accts 0848 must agree",L50)))</formula>
    </cfRule>
  </conditionalFormatting>
  <conditionalFormatting sqref="L28:P28 L36:P36">
    <cfRule type="containsText" dxfId="67" priority="53" operator="containsText" text="&lt;- Accts 0842 must agree">
      <formula>NOT(ISERROR(SEARCH("&lt;- Accts 0842 must agree",L28)))</formula>
    </cfRule>
  </conditionalFormatting>
  <conditionalFormatting sqref="L29:P29">
    <cfRule type="containsText" dxfId="66" priority="48" operator="containsText" text="&lt;- Accts 0789 must agree">
      <formula>NOT(ISERROR(SEARCH("&lt;- Accts 0789 must agree",L29)))</formula>
    </cfRule>
  </conditionalFormatting>
  <conditionalFormatting sqref="L34:P34">
    <cfRule type="containsText" dxfId="65" priority="46" operator="containsText" text="&lt;- Amount must agree with Acct 0842 below">
      <formula>NOT(ISERROR(SEARCH("&lt;- Amount must agree with Acct 0842 below",L34)))</formula>
    </cfRule>
  </conditionalFormatting>
  <conditionalFormatting sqref="L34:P35">
    <cfRule type="containsText" dxfId="64" priority="47" operator="containsText" text="&lt;- Accts 0789 must agree">
      <formula>NOT(ISERROR(SEARCH("&lt;- Accts 0789 must agree",L34)))</formula>
    </cfRule>
  </conditionalFormatting>
  <conditionalFormatting sqref="L101:S101">
    <cfRule type="containsText" dxfId="63" priority="12" operator="containsText" text="should be a negative amount">
      <formula>NOT(ISERROR(SEARCH("should be a negative amount",L101)))</formula>
    </cfRule>
  </conditionalFormatting>
  <conditionalFormatting sqref="AA28">
    <cfRule type="containsText" dxfId="62" priority="45" operator="containsText" text="&lt;- Accts 0789 must agree">
      <formula>NOT(ISERROR(SEARCH("&lt;- Accts 0789 must agree",AA28)))</formula>
    </cfRule>
  </conditionalFormatting>
  <conditionalFormatting sqref="AA31">
    <cfRule type="cellIs" dxfId="61" priority="3" operator="equal">
      <formula>"&lt;- Debits and Credits do not equal each other."</formula>
    </cfRule>
  </conditionalFormatting>
  <conditionalFormatting sqref="AA36">
    <cfRule type="containsText" dxfId="60" priority="71" operator="containsText" text="&lt;- Accts 0789 must agree">
      <formula>NOT(ISERROR(SEARCH("&lt;- Accts 0789 must agree",AA36)))</formula>
    </cfRule>
  </conditionalFormatting>
  <conditionalFormatting sqref="AA39">
    <cfRule type="cellIs" dxfId="59" priority="2" operator="equal">
      <formula>"&lt;- Debits and Credits do not equal each other."</formula>
    </cfRule>
  </conditionalFormatting>
  <conditionalFormatting sqref="AA47">
    <cfRule type="cellIs" dxfId="58" priority="10" operator="equal">
      <formula>"&lt;- Debits and Credits do not equal each other."</formula>
    </cfRule>
  </conditionalFormatting>
  <conditionalFormatting sqref="AA53">
    <cfRule type="cellIs" dxfId="57" priority="9" operator="equal">
      <formula>"&lt;- Debits and Credits do not equal each other."</formula>
    </cfRule>
  </conditionalFormatting>
  <conditionalFormatting sqref="AA58">
    <cfRule type="cellIs" dxfId="56" priority="8" operator="equal">
      <formula>"&lt;- Debits and Credits do not equal each other."</formula>
    </cfRule>
  </conditionalFormatting>
  <conditionalFormatting sqref="AA63">
    <cfRule type="cellIs" dxfId="55" priority="7" operator="equal">
      <formula>"&lt;- Debits and Credits do not equal each other."</formula>
    </cfRule>
  </conditionalFormatting>
  <conditionalFormatting sqref="AA70">
    <cfRule type="cellIs" dxfId="54" priority="6" operator="equal">
      <formula>"&lt;- Debits and Credits do not equal each other."</formula>
    </cfRule>
  </conditionalFormatting>
  <conditionalFormatting sqref="AA81">
    <cfRule type="cellIs" dxfId="53" priority="5" operator="equal">
      <formula>"&lt;- Debits and Credits do not equal each other."</formula>
    </cfRule>
  </conditionalFormatting>
  <conditionalFormatting sqref="AA90">
    <cfRule type="cellIs" dxfId="52" priority="4" operator="equal">
      <formula>"&lt;- Debits and Credits do not equal each other."</formula>
    </cfRule>
  </conditionalFormatting>
  <conditionalFormatting sqref="AA28:AC28">
    <cfRule type="containsText" dxfId="51" priority="44" operator="containsText" text="&lt;- Accts 0842 must agree">
      <formula>NOT(ISERROR(SEARCH("&lt;- Accts 0842 must agree",AA28)))</formula>
    </cfRule>
  </conditionalFormatting>
  <conditionalFormatting sqref="AA29:AC29 AA35:AC35">
    <cfRule type="containsText" dxfId="50" priority="42" operator="containsText" text="&lt;- Accts 0789 must agree">
      <formula>NOT(ISERROR(SEARCH("&lt;- Accts 0789 must agree",AA29)))</formula>
    </cfRule>
  </conditionalFormatting>
  <conditionalFormatting sqref="AA36:AC36">
    <cfRule type="containsText" dxfId="49" priority="61" operator="containsText" text="&lt;- Accts 0842 must agree">
      <formula>NOT(ISERROR(SEARCH("&lt;- Accts 0842 must agree",AA36)))</formula>
    </cfRule>
  </conditionalFormatting>
  <conditionalFormatting sqref="AA22:AD22">
    <cfRule type="expression" dxfId="48" priority="1">
      <formula>$Y$22&lt;&gt;$Z$22</formula>
    </cfRule>
  </conditionalFormatting>
  <conditionalFormatting sqref="AE15:AF21">
    <cfRule type="containsText" dxfId="47" priority="29" operator="containsText" text="0">
      <formula>NOT(ISERROR(SEARCH("0",AE15)))</formula>
    </cfRule>
  </conditionalFormatting>
  <conditionalFormatting sqref="AF23">
    <cfRule type="cellIs" dxfId="46" priority="22" operator="lessThan">
      <formula>0</formula>
    </cfRule>
    <cfRule type="cellIs" dxfId="45" priority="23" operator="greaterThan">
      <formula>0</formula>
    </cfRule>
  </conditionalFormatting>
  <dataValidations count="5">
    <dataValidation type="whole" operator="greaterThanOrEqual" allowBlank="1" showInputMessage="1" showErrorMessage="1" sqref="J34:J35 K29:K30 K79:K80 M15:M17 J76:J78 J85:J86 K62 K36:K38 N18:N21 K69 K57 K87:K89 J56 K46 J61 K52 J68 J28 Q18:Q19 AC18:AC19 J45 P15 AB15 J50:J51" xr:uid="{86B518FE-CBD3-40AC-A40A-D5DEEC7089A8}">
      <formula1>0</formula1>
    </dataValidation>
    <dataValidation type="whole" operator="greaterThanOrEqual" allowBlank="1" showErrorMessage="1" errorTitle="Whole Numbers Only" error="Enter amounts as whole numbers only." promptTitle="Whole Numbers" prompt="Enter whole numbers only." sqref="J15:J17 K18:K21 Y15:Y17 Z18:Z21 Y28 Z29:Z30 Y34:Y35 Y76:Y77 Y45 Z46 Y50:Y51 Z52 Y56 Z57 Y61 Z62 Y68 Z69 Z87:Z89 Z36:Z38 Y85:Y86 Z79" xr:uid="{F47F6FBB-E824-46EA-A75F-980D2045CD00}">
      <formula1>0</formula1>
    </dataValidation>
    <dataValidation type="textLength" operator="equal" allowBlank="1" showInputMessage="1" showErrorMessage="1" errorTitle="4-Digit Org Code" error="Enter the Org Code/BU as 4 digits." sqref="F5" xr:uid="{7AB5F1F9-3F04-4E54-9C07-6A359542B9C0}">
      <formula1>4</formula1>
    </dataValidation>
    <dataValidation type="textLength" operator="lessThan" allowBlank="1" showInputMessage="1" showErrorMessage="1" sqref="E11 A6:A8" xr:uid="{5A6B0514-9ADD-459C-AF86-EEA8B8FD6338}">
      <formula1>0</formula1>
    </dataValidation>
    <dataValidation operator="lessThan" allowBlank="1" showInputMessage="1" showErrorMessage="1" sqref="A3:A5 A7:A8 A11" xr:uid="{42AC0B6C-D61A-4D34-93CB-D752EAF7AD22}"/>
  </dataValidations>
  <printOptions horizontalCentered="1"/>
  <pageMargins left="0.5" right="0.5" top="0.75" bottom="1" header="0.3" footer="0.3"/>
  <pageSetup scale="57" fitToHeight="0" orientation="portrait" r:id="rId1"/>
  <headerFooter>
    <oddHeader>&amp;C&amp;"arial,Bold"&amp;14GASB 96 SBITA - Fund Consolidated Journal Entries</oddHeader>
    <oddFooter>&amp;L&amp;"arial,Regular"&amp;12State Controller's Office&amp;C&amp;"arial,Regular"&amp;12
&amp;A&amp;R&amp;"arial,Regular"&amp;12Page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5CE47DD-11B4-4CD0-A66E-5F3B326D7C48}">
          <x14:formula1>
            <xm:f>'Drop Down Menus'!$B$1:$B$3</xm:f>
          </x14:formula1>
          <xm:sqref>F7</xm:sqref>
        </x14:dataValidation>
        <x14:dataValidation type="list" allowBlank="1" showInputMessage="1" showErrorMessage="1" xr:uid="{5F122AE9-F74F-43B7-9CD2-B989DEDA4646}">
          <x14:formula1>
            <xm:f>'Drop Down Menus'!$A$1:$A$101</xm:f>
          </x14:formula1>
          <xm:sqref>F3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1E4DD-F708-4B4D-8B10-12F97BA41FFB}">
  <sheetPr>
    <tabColor rgb="FF92D050"/>
    <pageSetUpPr fitToPage="1"/>
  </sheetPr>
  <dimension ref="A1:K101"/>
  <sheetViews>
    <sheetView zoomScale="80" zoomScaleNormal="80" workbookViewId="0">
      <selection sqref="A1:D2"/>
    </sheetView>
  </sheetViews>
  <sheetFormatPr defaultColWidth="8.85546875" defaultRowHeight="15" x14ac:dyDescent="0.2"/>
  <cols>
    <col min="1" max="1" width="34.140625" style="232" customWidth="1"/>
    <col min="2" max="3" width="33.7109375" style="232" customWidth="1"/>
    <col min="4" max="4" width="92.140625" style="232" customWidth="1"/>
    <col min="5" max="5" width="8.28515625" style="232" customWidth="1"/>
    <col min="6" max="8" width="8.85546875" style="232"/>
    <col min="9" max="9" width="17.28515625" style="232" customWidth="1"/>
    <col min="10" max="10" width="21.140625" style="232" customWidth="1"/>
    <col min="11" max="11" width="29.28515625" style="232" customWidth="1"/>
    <col min="12" max="16384" width="8.85546875" style="232"/>
  </cols>
  <sheetData>
    <row r="1" spans="1:11" ht="21" customHeight="1" x14ac:dyDescent="0.2">
      <c r="A1" s="340" t="s">
        <v>1730</v>
      </c>
      <c r="B1" s="340"/>
      <c r="C1" s="340"/>
      <c r="D1" s="340"/>
    </row>
    <row r="2" spans="1:11" ht="21.75" customHeight="1" x14ac:dyDescent="0.2">
      <c r="A2" s="340"/>
      <c r="B2" s="340"/>
      <c r="C2" s="340"/>
      <c r="D2" s="340"/>
      <c r="E2" s="233"/>
      <c r="F2" s="233"/>
      <c r="G2" s="233"/>
      <c r="H2" s="233"/>
      <c r="I2" s="233"/>
    </row>
    <row r="3" spans="1:11" ht="45" customHeight="1" x14ac:dyDescent="0.25">
      <c r="A3" s="341" t="s">
        <v>1733</v>
      </c>
      <c r="B3" s="341"/>
      <c r="C3" s="341"/>
      <c r="D3" s="341"/>
      <c r="E3" s="234"/>
      <c r="F3" s="234"/>
      <c r="G3" s="234"/>
      <c r="H3" s="234"/>
      <c r="I3" s="234"/>
      <c r="J3" s="234"/>
    </row>
    <row r="4" spans="1:11" ht="15.75" customHeight="1" x14ac:dyDescent="0.25">
      <c r="A4" s="342" t="s">
        <v>1395</v>
      </c>
      <c r="B4" s="342"/>
      <c r="C4" s="342"/>
      <c r="D4" s="342"/>
      <c r="E4" s="234"/>
      <c r="F4" s="234"/>
      <c r="G4" s="234"/>
      <c r="H4" s="234"/>
      <c r="I4" s="234"/>
      <c r="J4" s="234"/>
    </row>
    <row r="5" spans="1:11" ht="15.75" customHeight="1" x14ac:dyDescent="0.25">
      <c r="A5" s="343" t="s">
        <v>1396</v>
      </c>
      <c r="B5" s="343"/>
      <c r="C5" s="343"/>
      <c r="D5" s="235"/>
      <c r="E5" s="234"/>
      <c r="F5" s="234"/>
      <c r="G5" s="234"/>
      <c r="H5" s="234"/>
      <c r="I5" s="234"/>
      <c r="J5" s="234"/>
    </row>
    <row r="6" spans="1:11" ht="15.75" customHeight="1" x14ac:dyDescent="0.25">
      <c r="A6" s="343"/>
      <c r="B6" s="343"/>
      <c r="C6" s="343"/>
      <c r="D6" s="235"/>
      <c r="E6" s="234"/>
      <c r="F6" s="234"/>
      <c r="G6" s="234"/>
      <c r="H6" s="234"/>
      <c r="I6" s="234"/>
      <c r="J6" s="234"/>
    </row>
    <row r="7" spans="1:11" ht="15.75" customHeight="1" thickBot="1" x14ac:dyDescent="0.3">
      <c r="A7" s="343" t="s">
        <v>1397</v>
      </c>
      <c r="B7" s="343"/>
      <c r="C7" s="343"/>
      <c r="D7" s="235"/>
      <c r="E7" s="234"/>
      <c r="F7" s="234"/>
      <c r="G7" s="234"/>
      <c r="H7" s="234"/>
      <c r="I7" s="234"/>
      <c r="J7" s="234"/>
    </row>
    <row r="8" spans="1:11" ht="15.75" customHeight="1" x14ac:dyDescent="0.25">
      <c r="A8" s="343"/>
      <c r="B8" s="343"/>
      <c r="C8" s="343"/>
      <c r="D8" s="235"/>
      <c r="E8" s="234"/>
      <c r="F8" s="234"/>
      <c r="G8" s="234"/>
      <c r="H8" s="234"/>
      <c r="I8" s="330" t="s">
        <v>1653</v>
      </c>
      <c r="J8" s="331"/>
      <c r="K8" s="332"/>
    </row>
    <row r="9" spans="1:11" ht="15.75" customHeight="1" x14ac:dyDescent="0.25">
      <c r="A9" s="235"/>
      <c r="B9" s="235"/>
      <c r="C9" s="235"/>
      <c r="D9" s="235"/>
      <c r="E9" s="234"/>
      <c r="F9" s="234"/>
      <c r="G9" s="234"/>
      <c r="H9" s="234"/>
      <c r="I9" s="333"/>
      <c r="J9" s="334"/>
      <c r="K9" s="335"/>
    </row>
    <row r="10" spans="1:11" ht="15.75" x14ac:dyDescent="0.25">
      <c r="A10" s="236" t="s">
        <v>1398</v>
      </c>
      <c r="B10" s="234"/>
      <c r="C10" s="234"/>
      <c r="D10" s="234"/>
      <c r="E10" s="234"/>
      <c r="F10" s="234"/>
      <c r="G10" s="234"/>
      <c r="H10" s="234"/>
      <c r="I10" s="237" t="str">
        <f>A10</f>
        <v>I. Governmental Funds</v>
      </c>
      <c r="J10" s="238"/>
      <c r="K10" s="239"/>
    </row>
    <row r="11" spans="1:11" ht="15.75" x14ac:dyDescent="0.25">
      <c r="A11" s="240" t="s">
        <v>1399</v>
      </c>
      <c r="B11" s="336" t="str">
        <f>'Fund #### Journal Entries'!$F$3</f>
        <v>2024–2025</v>
      </c>
      <c r="C11" s="336"/>
      <c r="I11" s="241"/>
      <c r="J11" s="238"/>
      <c r="K11" s="239"/>
    </row>
    <row r="12" spans="1:11" ht="15" customHeight="1" x14ac:dyDescent="0.25">
      <c r="A12" s="240" t="s">
        <v>1400</v>
      </c>
      <c r="B12" s="336">
        <f>'Fund #### Journal Entries'!$F$5</f>
        <v>0</v>
      </c>
      <c r="C12" s="336"/>
      <c r="I12" s="241"/>
      <c r="J12" s="238"/>
      <c r="K12" s="239"/>
    </row>
    <row r="13" spans="1:11" ht="18" x14ac:dyDescent="0.25">
      <c r="A13" s="240" t="s">
        <v>1401</v>
      </c>
      <c r="B13" s="337">
        <f>'Fund #### Journal Entries'!$F$4</f>
        <v>0</v>
      </c>
      <c r="C13" s="337"/>
      <c r="D13" s="286" t="str" cm="1">
        <f t="array" ref="D13">IF(AND(SUMPRODUCT(--ISNUMBER(B16:B39))&gt;0, OR(D18="", D23="", D28="", D33="")), "Please answer all four questions below.", "")</f>
        <v/>
      </c>
      <c r="E13" s="242"/>
      <c r="F13" s="242"/>
      <c r="G13" s="242"/>
      <c r="H13" s="242"/>
      <c r="I13" s="243"/>
      <c r="J13" s="238"/>
      <c r="K13" s="239"/>
    </row>
    <row r="14" spans="1:11" ht="32.25" customHeight="1" x14ac:dyDescent="0.25">
      <c r="A14" s="338" t="s">
        <v>1402</v>
      </c>
      <c r="B14" s="339"/>
      <c r="C14" s="339"/>
      <c r="E14" s="242"/>
      <c r="F14" s="242"/>
      <c r="G14" s="242"/>
      <c r="H14" s="242"/>
      <c r="I14" s="244"/>
      <c r="J14" s="142" t="s">
        <v>1652</v>
      </c>
      <c r="K14" s="245"/>
    </row>
    <row r="15" spans="1:11" ht="15" customHeight="1" x14ac:dyDescent="0.25">
      <c r="A15" s="246"/>
      <c r="B15" s="246" t="s">
        <v>1403</v>
      </c>
      <c r="C15" s="246" t="s">
        <v>1404</v>
      </c>
      <c r="D15" s="247" t="str">
        <f>"All of the below questions are for Fiscal Year "&amp;$B$11&amp;":"</f>
        <v>All of the below questions are for Fiscal Year 2024–2025:</v>
      </c>
      <c r="I15" s="248"/>
      <c r="J15" s="249" t="str">
        <f>B15</f>
        <v>Principal Payments</v>
      </c>
      <c r="K15" s="250" t="str">
        <f>C15</f>
        <v>Interest Payments</v>
      </c>
    </row>
    <row r="16" spans="1:11" ht="15" customHeight="1" x14ac:dyDescent="0.2">
      <c r="A16" s="246" t="str">
        <f>RIGHT(B11,4)&amp;"–"&amp;RIGHT(B11,4)+1</f>
        <v>2025–2026</v>
      </c>
      <c r="B16" s="159"/>
      <c r="C16" s="82"/>
      <c r="D16" s="329" t="s">
        <v>1405</v>
      </c>
      <c r="E16" s="252"/>
      <c r="F16" s="252"/>
      <c r="G16" s="252"/>
      <c r="H16" s="252"/>
      <c r="I16" s="253" t="str">
        <f>$A16</f>
        <v>2025–2026</v>
      </c>
      <c r="J16" s="254">
        <f>ROUND($B16,-3)</f>
        <v>0</v>
      </c>
      <c r="K16" s="255">
        <f>ROUND($C16,-3)</f>
        <v>0</v>
      </c>
    </row>
    <row r="17" spans="1:11" ht="15" customHeight="1" x14ac:dyDescent="0.2">
      <c r="A17" s="246" t="str">
        <f>LEFT(A16,4)+1&amp;"–"&amp;RIGHT(A16,4)+1</f>
        <v>2026–2027</v>
      </c>
      <c r="B17" s="82"/>
      <c r="C17" s="82"/>
      <c r="D17" s="329"/>
      <c r="E17" s="252"/>
      <c r="F17" s="252"/>
      <c r="G17" s="252"/>
      <c r="H17" s="252"/>
      <c r="I17" s="253" t="str">
        <f t="shared" ref="I17:I39" si="0">$A17</f>
        <v>2026–2027</v>
      </c>
      <c r="J17" s="254">
        <f t="shared" ref="J17:J39" si="1">ROUND($B17,-3)</f>
        <v>0</v>
      </c>
      <c r="K17" s="255">
        <f t="shared" ref="K17:K39" si="2">ROUND($C17,-3)</f>
        <v>0</v>
      </c>
    </row>
    <row r="18" spans="1:11" ht="15" customHeight="1" x14ac:dyDescent="0.2">
      <c r="A18" s="246" t="str">
        <f>LEFT(A17,4)+1&amp;"–"&amp;RIGHT(A17,4)+1</f>
        <v>2027–2028</v>
      </c>
      <c r="B18" s="82"/>
      <c r="C18" s="82"/>
      <c r="D18" s="83"/>
      <c r="E18" s="252"/>
      <c r="F18" s="252"/>
      <c r="G18" s="252"/>
      <c r="H18" s="252"/>
      <c r="I18" s="253" t="str">
        <f t="shared" si="0"/>
        <v>2027–2028</v>
      </c>
      <c r="J18" s="254">
        <f t="shared" si="1"/>
        <v>0</v>
      </c>
      <c r="K18" s="255">
        <f t="shared" si="2"/>
        <v>0</v>
      </c>
    </row>
    <row r="19" spans="1:11" ht="15" customHeight="1" x14ac:dyDescent="0.2">
      <c r="A19" s="246" t="str">
        <f>LEFT(A18,4)+1&amp;"–"&amp;RIGHT(A18,4)+1</f>
        <v>2028–2029</v>
      </c>
      <c r="B19" s="82"/>
      <c r="C19" s="82"/>
      <c r="D19" s="251" t="str">
        <f>"If yes, record the dollar amount of variable payments below for fiscal year "&amp;$B$11&amp;":"</f>
        <v>If yes, record the dollar amount of variable payments below for fiscal year 2024–2025:</v>
      </c>
      <c r="E19" s="252"/>
      <c r="F19" s="252"/>
      <c r="G19" s="252"/>
      <c r="H19" s="252"/>
      <c r="I19" s="253" t="str">
        <f t="shared" si="0"/>
        <v>2028–2029</v>
      </c>
      <c r="J19" s="254">
        <f t="shared" si="1"/>
        <v>0</v>
      </c>
      <c r="K19" s="255">
        <f t="shared" si="2"/>
        <v>0</v>
      </c>
    </row>
    <row r="20" spans="1:11" ht="15" customHeight="1" x14ac:dyDescent="0.2">
      <c r="A20" s="246" t="str">
        <f>LEFT(A19,4)+1&amp;"–"&amp;RIGHT(A19,4)+1</f>
        <v>2029–2030</v>
      </c>
      <c r="B20" s="82"/>
      <c r="C20" s="82"/>
      <c r="D20" s="167"/>
      <c r="E20" s="252"/>
      <c r="F20" s="252"/>
      <c r="G20" s="252"/>
      <c r="H20" s="252"/>
      <c r="I20" s="253" t="str">
        <f t="shared" si="0"/>
        <v>2029–2030</v>
      </c>
      <c r="J20" s="254">
        <f t="shared" si="1"/>
        <v>0</v>
      </c>
      <c r="K20" s="255">
        <f t="shared" si="2"/>
        <v>0</v>
      </c>
    </row>
    <row r="21" spans="1:11" ht="15" customHeight="1" x14ac:dyDescent="0.25">
      <c r="A21" s="246" t="str">
        <f>LEFT(A20,4)+1&amp;"–"&amp;RIGHT(A20,4)+5</f>
        <v>2030–2035</v>
      </c>
      <c r="B21" s="82"/>
      <c r="C21" s="82"/>
      <c r="D21" s="329" t="str">
        <f>"2. Were any other payments related to your SBITAs, such as termination penalties, that were not previously recorded in the payment schedule for fiscal year "&amp;$B$11&amp;":"</f>
        <v>2. Were any other payments related to your SBITAs, such as termination penalties, that were not previously recorded in the payment schedule for fiscal year 2024–2025:</v>
      </c>
      <c r="E21" s="247"/>
      <c r="F21" s="247"/>
      <c r="G21" s="247"/>
      <c r="H21" s="247"/>
      <c r="I21" s="253" t="str">
        <f t="shared" si="0"/>
        <v>2030–2035</v>
      </c>
      <c r="J21" s="254">
        <f t="shared" si="1"/>
        <v>0</v>
      </c>
      <c r="K21" s="255">
        <f t="shared" si="2"/>
        <v>0</v>
      </c>
    </row>
    <row r="22" spans="1:11" ht="15" customHeight="1" x14ac:dyDescent="0.25">
      <c r="A22" s="246" t="str">
        <f t="shared" ref="A22:A35" si="3">LEFT(A21,4)+5&amp;"–"&amp;RIGHT(A21,4)+5</f>
        <v>2035–2040</v>
      </c>
      <c r="B22" s="82"/>
      <c r="C22" s="82"/>
      <c r="D22" s="329"/>
      <c r="E22" s="247"/>
      <c r="F22" s="247"/>
      <c r="G22" s="247"/>
      <c r="H22" s="247"/>
      <c r="I22" s="253" t="str">
        <f t="shared" si="0"/>
        <v>2035–2040</v>
      </c>
      <c r="J22" s="254">
        <f t="shared" si="1"/>
        <v>0</v>
      </c>
      <c r="K22" s="255">
        <f t="shared" si="2"/>
        <v>0</v>
      </c>
    </row>
    <row r="23" spans="1:11" ht="15" customHeight="1" x14ac:dyDescent="0.25">
      <c r="A23" s="246" t="str">
        <f t="shared" si="3"/>
        <v>2040–2045</v>
      </c>
      <c r="B23" s="82"/>
      <c r="C23" s="82"/>
      <c r="D23" s="83"/>
      <c r="E23" s="247"/>
      <c r="F23" s="247"/>
      <c r="G23" s="247"/>
      <c r="H23" s="247"/>
      <c r="I23" s="253" t="str">
        <f t="shared" si="0"/>
        <v>2040–2045</v>
      </c>
      <c r="J23" s="254">
        <f t="shared" si="1"/>
        <v>0</v>
      </c>
      <c r="K23" s="255">
        <f t="shared" si="2"/>
        <v>0</v>
      </c>
    </row>
    <row r="24" spans="1:11" ht="15" customHeight="1" x14ac:dyDescent="0.2">
      <c r="A24" s="246" t="str">
        <f t="shared" si="3"/>
        <v>2045–2050</v>
      </c>
      <c r="B24" s="82"/>
      <c r="C24" s="82"/>
      <c r="D24" s="232" t="s">
        <v>1721</v>
      </c>
      <c r="I24" s="253" t="str">
        <f t="shared" si="0"/>
        <v>2045–2050</v>
      </c>
      <c r="J24" s="254">
        <f t="shared" si="1"/>
        <v>0</v>
      </c>
      <c r="K24" s="255">
        <f t="shared" si="2"/>
        <v>0</v>
      </c>
    </row>
    <row r="25" spans="1:11" ht="15.75" x14ac:dyDescent="0.2">
      <c r="A25" s="246" t="str">
        <f t="shared" si="3"/>
        <v>2050–2055</v>
      </c>
      <c r="B25" s="82"/>
      <c r="C25" s="82"/>
      <c r="D25" s="168" t="str">
        <f>IF(D23="","",IF(D23="No",0,"Please enter the amount here."))</f>
        <v/>
      </c>
      <c r="E25" s="256"/>
      <c r="F25" s="256"/>
      <c r="G25" s="256"/>
      <c r="H25" s="256"/>
      <c r="I25" s="253" t="str">
        <f t="shared" si="0"/>
        <v>2050–2055</v>
      </c>
      <c r="J25" s="254">
        <f t="shared" si="1"/>
        <v>0</v>
      </c>
      <c r="K25" s="255">
        <f t="shared" si="2"/>
        <v>0</v>
      </c>
    </row>
    <row r="26" spans="1:11" ht="15" customHeight="1" x14ac:dyDescent="0.2">
      <c r="A26" s="246" t="str">
        <f t="shared" si="3"/>
        <v>2055–2060</v>
      </c>
      <c r="B26" s="82"/>
      <c r="C26" s="82"/>
      <c r="D26" s="329" t="str">
        <f>"3. Did you receive any SBITA incentives from the SBITA vendor (not already included in the SBITA measurement) during fiscal year "&amp;$B$11&amp;"?"</f>
        <v>3. Did you receive any SBITA incentives from the SBITA vendor (not already included in the SBITA measurement) during fiscal year 2024–2025?</v>
      </c>
      <c r="E26" s="257"/>
      <c r="F26" s="257"/>
      <c r="G26" s="257"/>
      <c r="I26" s="253" t="str">
        <f t="shared" si="0"/>
        <v>2055–2060</v>
      </c>
      <c r="J26" s="254">
        <f t="shared" si="1"/>
        <v>0</v>
      </c>
      <c r="K26" s="255">
        <f t="shared" si="2"/>
        <v>0</v>
      </c>
    </row>
    <row r="27" spans="1:11" ht="15" customHeight="1" x14ac:dyDescent="0.2">
      <c r="A27" s="246" t="str">
        <f t="shared" si="3"/>
        <v>2060–2065</v>
      </c>
      <c r="B27" s="82"/>
      <c r="C27" s="82"/>
      <c r="D27" s="329"/>
      <c r="E27" s="257"/>
      <c r="F27" s="257"/>
      <c r="G27" s="257"/>
      <c r="I27" s="253" t="str">
        <f t="shared" si="0"/>
        <v>2060–2065</v>
      </c>
      <c r="J27" s="254">
        <f t="shared" si="1"/>
        <v>0</v>
      </c>
      <c r="K27" s="255">
        <f t="shared" si="2"/>
        <v>0</v>
      </c>
    </row>
    <row r="28" spans="1:11" ht="15" customHeight="1" x14ac:dyDescent="0.25">
      <c r="A28" s="246" t="str">
        <f t="shared" si="3"/>
        <v>2065–2070</v>
      </c>
      <c r="B28" s="82"/>
      <c r="C28" s="82"/>
      <c r="D28" s="83"/>
      <c r="E28" s="247"/>
      <c r="F28" s="247"/>
      <c r="G28" s="247"/>
      <c r="H28" s="247"/>
      <c r="I28" s="253" t="str">
        <f t="shared" si="0"/>
        <v>2065–2070</v>
      </c>
      <c r="J28" s="254">
        <f t="shared" si="1"/>
        <v>0</v>
      </c>
      <c r="K28" s="255">
        <f t="shared" si="2"/>
        <v>0</v>
      </c>
    </row>
    <row r="29" spans="1:11" ht="15.75" customHeight="1" x14ac:dyDescent="0.2">
      <c r="A29" s="246" t="str">
        <f t="shared" si="3"/>
        <v>2070–2075</v>
      </c>
      <c r="B29" s="82"/>
      <c r="C29" s="82"/>
      <c r="D29" s="232" t="s">
        <v>1659</v>
      </c>
      <c r="I29" s="253" t="str">
        <f t="shared" si="0"/>
        <v>2070–2075</v>
      </c>
      <c r="J29" s="254">
        <f t="shared" si="1"/>
        <v>0</v>
      </c>
      <c r="K29" s="255">
        <f t="shared" si="2"/>
        <v>0</v>
      </c>
    </row>
    <row r="30" spans="1:11" ht="15.75" customHeight="1" x14ac:dyDescent="0.2">
      <c r="A30" s="246" t="str">
        <f t="shared" si="3"/>
        <v>2075–2080</v>
      </c>
      <c r="B30" s="82"/>
      <c r="C30" s="82"/>
      <c r="D30" s="168" t="str">
        <f>IF(D28="","",IF(D28="No",0,"Please enter the amount here."))</f>
        <v/>
      </c>
      <c r="E30" s="256"/>
      <c r="F30" s="256"/>
      <c r="G30" s="256"/>
      <c r="H30" s="256"/>
      <c r="I30" s="253" t="str">
        <f t="shared" si="0"/>
        <v>2075–2080</v>
      </c>
      <c r="J30" s="254">
        <f t="shared" si="1"/>
        <v>0</v>
      </c>
      <c r="K30" s="255">
        <f t="shared" si="2"/>
        <v>0</v>
      </c>
    </row>
    <row r="31" spans="1:11" ht="15" customHeight="1" x14ac:dyDescent="0.2">
      <c r="A31" s="246" t="str">
        <f t="shared" si="3"/>
        <v>2080–2085</v>
      </c>
      <c r="B31" s="82"/>
      <c r="C31" s="82"/>
      <c r="D31" s="329" t="str">
        <f>"4. Are there any SBITA commitments known that have yet to commence as of June 30, "&amp;RIGHT($B$11,4)&amp;"?"</f>
        <v>4. Are there any SBITA commitments known that have yet to commence as of June 30, 2025?</v>
      </c>
      <c r="I31" s="253" t="str">
        <f t="shared" si="0"/>
        <v>2080–2085</v>
      </c>
      <c r="J31" s="254">
        <f t="shared" si="1"/>
        <v>0</v>
      </c>
      <c r="K31" s="255">
        <f t="shared" si="2"/>
        <v>0</v>
      </c>
    </row>
    <row r="32" spans="1:11" ht="15" customHeight="1" x14ac:dyDescent="0.2">
      <c r="A32" s="246" t="str">
        <f t="shared" si="3"/>
        <v>2085–2090</v>
      </c>
      <c r="B32" s="82"/>
      <c r="C32" s="82"/>
      <c r="D32" s="329"/>
      <c r="I32" s="253" t="str">
        <f t="shared" si="0"/>
        <v>2085–2090</v>
      </c>
      <c r="J32" s="254">
        <f t="shared" si="1"/>
        <v>0</v>
      </c>
      <c r="K32" s="255">
        <f t="shared" si="2"/>
        <v>0</v>
      </c>
    </row>
    <row r="33" spans="1:11" x14ac:dyDescent="0.2">
      <c r="A33" s="246" t="str">
        <f t="shared" si="3"/>
        <v>2090–2095</v>
      </c>
      <c r="B33" s="82"/>
      <c r="C33" s="82"/>
      <c r="D33" s="83"/>
      <c r="I33" s="253" t="str">
        <f t="shared" si="0"/>
        <v>2090–2095</v>
      </c>
      <c r="J33" s="254">
        <f t="shared" si="1"/>
        <v>0</v>
      </c>
      <c r="K33" s="255">
        <f t="shared" si="2"/>
        <v>0</v>
      </c>
    </row>
    <row r="34" spans="1:11" ht="15" customHeight="1" x14ac:dyDescent="0.2">
      <c r="A34" s="246" t="str">
        <f t="shared" si="3"/>
        <v>2095–2100</v>
      </c>
      <c r="B34" s="82"/>
      <c r="C34" s="82"/>
      <c r="D34" s="329" t="str">
        <f>"If yes, record the dollar amount of any SBITA commitments not commenced below for fiscal year "&amp;$A$16&amp;":"</f>
        <v>If yes, record the dollar amount of any SBITA commitments not commenced below for fiscal year 2025–2026:</v>
      </c>
      <c r="I34" s="253" t="str">
        <f t="shared" si="0"/>
        <v>2095–2100</v>
      </c>
      <c r="J34" s="254">
        <f t="shared" si="1"/>
        <v>0</v>
      </c>
      <c r="K34" s="255">
        <f t="shared" si="2"/>
        <v>0</v>
      </c>
    </row>
    <row r="35" spans="1:11" ht="15" customHeight="1" x14ac:dyDescent="0.2">
      <c r="A35" s="246" t="str">
        <f t="shared" si="3"/>
        <v>2100–2105</v>
      </c>
      <c r="B35" s="82"/>
      <c r="C35" s="82"/>
      <c r="D35" s="329"/>
      <c r="I35" s="253" t="str">
        <f t="shared" si="0"/>
        <v>2100–2105</v>
      </c>
      <c r="J35" s="254">
        <f t="shared" si="1"/>
        <v>0</v>
      </c>
      <c r="K35" s="255">
        <f t="shared" si="2"/>
        <v>0</v>
      </c>
    </row>
    <row r="36" spans="1:11" x14ac:dyDescent="0.2">
      <c r="A36" s="246" t="str">
        <f>LEFT(A35,4)+5&amp;"–"&amp;RIGHT(A35,4)+5</f>
        <v>2105–2110</v>
      </c>
      <c r="B36" s="82"/>
      <c r="C36" s="82"/>
      <c r="D36" s="168" t="str">
        <f>IF(D33="","",IF(D33="No",0,"Please enter the amount here."))</f>
        <v/>
      </c>
      <c r="I36" s="253" t="str">
        <f t="shared" si="0"/>
        <v>2105–2110</v>
      </c>
      <c r="J36" s="254">
        <f t="shared" si="1"/>
        <v>0</v>
      </c>
      <c r="K36" s="255">
        <f t="shared" si="2"/>
        <v>0</v>
      </c>
    </row>
    <row r="37" spans="1:11" ht="15" customHeight="1" x14ac:dyDescent="0.2">
      <c r="A37" s="246" t="str">
        <f>LEFT(A36,4)+5&amp;"–"&amp;RIGHT(A36,4)+5</f>
        <v>2110–2115</v>
      </c>
      <c r="B37" s="82"/>
      <c r="C37" s="82"/>
      <c r="I37" s="253" t="str">
        <f t="shared" si="0"/>
        <v>2110–2115</v>
      </c>
      <c r="J37" s="254">
        <f t="shared" si="1"/>
        <v>0</v>
      </c>
      <c r="K37" s="255">
        <f t="shared" si="2"/>
        <v>0</v>
      </c>
    </row>
    <row r="38" spans="1:11" ht="15.75" x14ac:dyDescent="0.2">
      <c r="A38" s="246" t="str">
        <f>LEFT(A37,4)+5&amp;"–"&amp;RIGHT(A37,4)+5</f>
        <v>2115–2120</v>
      </c>
      <c r="B38" s="82"/>
      <c r="C38" s="82"/>
      <c r="E38" s="258"/>
      <c r="F38" s="258"/>
      <c r="G38" s="258"/>
      <c r="H38" s="258"/>
      <c r="I38" s="253" t="str">
        <f t="shared" si="0"/>
        <v>2115–2120</v>
      </c>
      <c r="J38" s="254">
        <f t="shared" si="1"/>
        <v>0</v>
      </c>
      <c r="K38" s="255">
        <f t="shared" si="2"/>
        <v>0</v>
      </c>
    </row>
    <row r="39" spans="1:11" ht="15.75" x14ac:dyDescent="0.2">
      <c r="A39" s="246" t="str">
        <f>LEFT(A38,4)+5&amp;"–"&amp;RIGHT(A38,4)+5</f>
        <v>2120–2125</v>
      </c>
      <c r="B39" s="82"/>
      <c r="C39" s="82"/>
      <c r="D39" s="259" t="str">
        <f>IF(OR(D18="",D23="",D28="",D33=""),"Please answer the Department Note Disclosure Questionnaire for Governmental Funds.","")</f>
        <v>Please answer the Department Note Disclosure Questionnaire for Governmental Funds.</v>
      </c>
      <c r="E39" s="258"/>
      <c r="F39" s="258"/>
      <c r="G39" s="258"/>
      <c r="H39" s="258"/>
      <c r="I39" s="253" t="str">
        <f t="shared" si="0"/>
        <v>2120–2125</v>
      </c>
      <c r="J39" s="254">
        <f t="shared" si="1"/>
        <v>0</v>
      </c>
      <c r="K39" s="255">
        <f t="shared" si="2"/>
        <v>0</v>
      </c>
    </row>
    <row r="40" spans="1:11" ht="15.75" x14ac:dyDescent="0.2">
      <c r="E40" s="258"/>
      <c r="F40" s="258"/>
      <c r="G40" s="258"/>
      <c r="H40" s="258"/>
      <c r="I40" s="241"/>
      <c r="J40" s="238"/>
      <c r="K40" s="239"/>
    </row>
    <row r="41" spans="1:11" ht="15.75" x14ac:dyDescent="0.25">
      <c r="A41" s="236" t="s">
        <v>1406</v>
      </c>
      <c r="I41" s="237" t="str">
        <f>A41</f>
        <v>II. Proprietary - Internal Service Funds</v>
      </c>
      <c r="J41" s="238"/>
      <c r="K41" s="239"/>
    </row>
    <row r="42" spans="1:11" ht="15.75" x14ac:dyDescent="0.25">
      <c r="A42" s="240" t="s">
        <v>1399</v>
      </c>
      <c r="B42" s="337" t="str">
        <f>B11</f>
        <v>2024–2025</v>
      </c>
      <c r="C42" s="337"/>
      <c r="I42" s="241"/>
      <c r="J42" s="260"/>
      <c r="K42" s="261"/>
    </row>
    <row r="43" spans="1:11" ht="15.75" customHeight="1" x14ac:dyDescent="0.25">
      <c r="A43" s="240" t="s">
        <v>1400</v>
      </c>
      <c r="B43" s="336">
        <f>B12</f>
        <v>0</v>
      </c>
      <c r="C43" s="336"/>
      <c r="I43" s="241"/>
      <c r="J43" s="262"/>
      <c r="K43" s="263"/>
    </row>
    <row r="44" spans="1:11" ht="18" x14ac:dyDescent="0.25">
      <c r="A44" s="240" t="s">
        <v>1401</v>
      </c>
      <c r="B44" s="337">
        <f>B13</f>
        <v>0</v>
      </c>
      <c r="C44" s="337"/>
      <c r="D44" s="286" t="str" cm="1">
        <f t="array" ref="D44">IF(AND(SUMPRODUCT(--ISNUMBER(B47:B70))&gt;0, OR(D49="", D54="", D59="", D64="")), "Please answer all four questions below.", "")</f>
        <v/>
      </c>
      <c r="I44" s="241"/>
      <c r="J44" s="262"/>
      <c r="K44" s="263"/>
    </row>
    <row r="45" spans="1:11" ht="32.25" customHeight="1" x14ac:dyDescent="0.25">
      <c r="A45" s="338" t="s">
        <v>1402</v>
      </c>
      <c r="B45" s="339"/>
      <c r="C45" s="339"/>
      <c r="I45" s="264"/>
      <c r="J45" s="142" t="s">
        <v>1652</v>
      </c>
      <c r="K45" s="245"/>
    </row>
    <row r="46" spans="1:11" ht="15" customHeight="1" x14ac:dyDescent="0.25">
      <c r="A46" s="246"/>
      <c r="B46" s="246" t="s">
        <v>1403</v>
      </c>
      <c r="C46" s="246" t="s">
        <v>1404</v>
      </c>
      <c r="D46" s="247" t="str">
        <f>"All of the below questions are for Fiscal Year "&amp;$B$11&amp;":"</f>
        <v>All of the below questions are for Fiscal Year 2024–2025:</v>
      </c>
      <c r="I46" s="248"/>
      <c r="J46" s="249" t="str">
        <f>B46</f>
        <v>Principal Payments</v>
      </c>
      <c r="K46" s="250" t="str">
        <f>C46</f>
        <v>Interest Payments</v>
      </c>
    </row>
    <row r="47" spans="1:11" ht="15" customHeight="1" x14ac:dyDescent="0.2">
      <c r="A47" s="246" t="str">
        <f>RIGHT(B42,4)&amp;"–"&amp;RIGHT(B42,4)+1</f>
        <v>2025–2026</v>
      </c>
      <c r="B47" s="82"/>
      <c r="C47" s="82"/>
      <c r="D47" s="329" t="s">
        <v>1405</v>
      </c>
      <c r="I47" s="253" t="str">
        <f>$A47</f>
        <v>2025–2026</v>
      </c>
      <c r="J47" s="254">
        <f>ROUND($B47,-3)</f>
        <v>0</v>
      </c>
      <c r="K47" s="255">
        <f>ROUND($C47,-3)</f>
        <v>0</v>
      </c>
    </row>
    <row r="48" spans="1:11" ht="15" customHeight="1" x14ac:dyDescent="0.2">
      <c r="A48" s="246" t="str">
        <f>LEFT(A47,4)+1&amp;"–"&amp;RIGHT(A47,4)+1</f>
        <v>2026–2027</v>
      </c>
      <c r="B48" s="82"/>
      <c r="C48" s="82"/>
      <c r="D48" s="329"/>
      <c r="I48" s="253" t="str">
        <f t="shared" ref="I48:I70" si="4">$A48</f>
        <v>2026–2027</v>
      </c>
      <c r="J48" s="254">
        <f t="shared" ref="J48:J70" si="5">ROUND($B48,-3)</f>
        <v>0</v>
      </c>
      <c r="K48" s="255">
        <f t="shared" ref="K48:K70" si="6">ROUND($C48,-3)</f>
        <v>0</v>
      </c>
    </row>
    <row r="49" spans="1:11" x14ac:dyDescent="0.2">
      <c r="A49" s="246" t="str">
        <f>LEFT(A48,4)+1&amp;"–"&amp;RIGHT(A48,4)+1</f>
        <v>2027–2028</v>
      </c>
      <c r="B49" s="82"/>
      <c r="C49" s="82"/>
      <c r="D49" s="83"/>
      <c r="I49" s="253" t="str">
        <f t="shared" si="4"/>
        <v>2027–2028</v>
      </c>
      <c r="J49" s="254">
        <f t="shared" si="5"/>
        <v>0</v>
      </c>
      <c r="K49" s="255">
        <f t="shared" si="6"/>
        <v>0</v>
      </c>
    </row>
    <row r="50" spans="1:11" x14ac:dyDescent="0.2">
      <c r="A50" s="246" t="str">
        <f>LEFT(A49,4)+1&amp;"–"&amp;RIGHT(A49,4)+1</f>
        <v>2028–2029</v>
      </c>
      <c r="B50" s="82"/>
      <c r="C50" s="82"/>
      <c r="D50" s="251" t="str">
        <f>"If yes, record the dollar amount of variable payments below for fiscal year "&amp;$B$11&amp;":"</f>
        <v>If yes, record the dollar amount of variable payments below for fiscal year 2024–2025:</v>
      </c>
      <c r="I50" s="253" t="str">
        <f t="shared" si="4"/>
        <v>2028–2029</v>
      </c>
      <c r="J50" s="254">
        <f t="shared" si="5"/>
        <v>0</v>
      </c>
      <c r="K50" s="255">
        <f t="shared" si="6"/>
        <v>0</v>
      </c>
    </row>
    <row r="51" spans="1:11" ht="15" customHeight="1" x14ac:dyDescent="0.2">
      <c r="A51" s="246" t="str">
        <f>LEFT(A50,4)+1&amp;"–"&amp;RIGHT(A50,4)+1</f>
        <v>2029–2030</v>
      </c>
      <c r="B51" s="82"/>
      <c r="C51" s="82"/>
      <c r="D51" s="168" t="str">
        <f>IF(D49="","",IF(D49="No",0,"Please enter the amount here."))</f>
        <v/>
      </c>
      <c r="I51" s="253" t="str">
        <f t="shared" si="4"/>
        <v>2029–2030</v>
      </c>
      <c r="J51" s="254">
        <f t="shared" si="5"/>
        <v>0</v>
      </c>
      <c r="K51" s="255">
        <f t="shared" si="6"/>
        <v>0</v>
      </c>
    </row>
    <row r="52" spans="1:11" ht="15" customHeight="1" x14ac:dyDescent="0.2">
      <c r="A52" s="246" t="str">
        <f>LEFT(A51,4)+1&amp;"–"&amp;RIGHT(A51,4)+5</f>
        <v>2030–2035</v>
      </c>
      <c r="B52" s="82"/>
      <c r="C52" s="82"/>
      <c r="D52" s="329" t="str">
        <f>"2. Were any other payments related to your SBITAs, such as termination penalties, that were not previously recorded in the payment schedule for fiscal year "&amp;$B$11&amp;":"</f>
        <v>2. Were any other payments related to your SBITAs, such as termination penalties, that were not previously recorded in the payment schedule for fiscal year 2024–2025:</v>
      </c>
      <c r="I52" s="253" t="str">
        <f t="shared" si="4"/>
        <v>2030–2035</v>
      </c>
      <c r="J52" s="254">
        <f t="shared" si="5"/>
        <v>0</v>
      </c>
      <c r="K52" s="255">
        <f t="shared" si="6"/>
        <v>0</v>
      </c>
    </row>
    <row r="53" spans="1:11" ht="15" customHeight="1" x14ac:dyDescent="0.2">
      <c r="A53" s="246" t="str">
        <f t="shared" ref="A53:A66" si="7">LEFT(A52,4)+5&amp;"–"&amp;RIGHT(A52,4)+5</f>
        <v>2035–2040</v>
      </c>
      <c r="B53" s="82"/>
      <c r="C53" s="82"/>
      <c r="D53" s="329"/>
      <c r="I53" s="253" t="str">
        <f t="shared" si="4"/>
        <v>2035–2040</v>
      </c>
      <c r="J53" s="254">
        <f t="shared" si="5"/>
        <v>0</v>
      </c>
      <c r="K53" s="255">
        <f t="shared" si="6"/>
        <v>0</v>
      </c>
    </row>
    <row r="54" spans="1:11" ht="15" customHeight="1" x14ac:dyDescent="0.2">
      <c r="A54" s="246" t="str">
        <f t="shared" si="7"/>
        <v>2040–2045</v>
      </c>
      <c r="B54" s="82"/>
      <c r="C54" s="82"/>
      <c r="D54" s="83"/>
      <c r="I54" s="253" t="str">
        <f t="shared" si="4"/>
        <v>2040–2045</v>
      </c>
      <c r="J54" s="254">
        <f t="shared" si="5"/>
        <v>0</v>
      </c>
      <c r="K54" s="255">
        <f t="shared" si="6"/>
        <v>0</v>
      </c>
    </row>
    <row r="55" spans="1:11" ht="15" customHeight="1" x14ac:dyDescent="0.2">
      <c r="A55" s="246" t="str">
        <f t="shared" si="7"/>
        <v>2045–2050</v>
      </c>
      <c r="B55" s="82"/>
      <c r="C55" s="82"/>
      <c r="D55" s="232" t="s">
        <v>1721</v>
      </c>
      <c r="I55" s="253" t="str">
        <f t="shared" si="4"/>
        <v>2045–2050</v>
      </c>
      <c r="J55" s="254">
        <f t="shared" si="5"/>
        <v>0</v>
      </c>
      <c r="K55" s="255">
        <f t="shared" si="6"/>
        <v>0</v>
      </c>
    </row>
    <row r="56" spans="1:11" x14ac:dyDescent="0.2">
      <c r="A56" s="246" t="str">
        <f t="shared" si="7"/>
        <v>2050–2055</v>
      </c>
      <c r="B56" s="82"/>
      <c r="C56" s="82"/>
      <c r="D56" s="168" t="str">
        <f>IF(D54="","",IF(D54="No",0,"Please enter the amount here."))</f>
        <v/>
      </c>
      <c r="I56" s="253" t="str">
        <f t="shared" si="4"/>
        <v>2050–2055</v>
      </c>
      <c r="J56" s="254">
        <f t="shared" si="5"/>
        <v>0</v>
      </c>
      <c r="K56" s="255">
        <f t="shared" si="6"/>
        <v>0</v>
      </c>
    </row>
    <row r="57" spans="1:11" ht="15.75" customHeight="1" x14ac:dyDescent="0.2">
      <c r="A57" s="246" t="str">
        <f t="shared" si="7"/>
        <v>2055–2060</v>
      </c>
      <c r="B57" s="82"/>
      <c r="C57" s="82"/>
      <c r="D57" s="329" t="str">
        <f>"3. Did you receive any SBITA incentives from the SBITA vendor (not already included in the SBITA measurement) during fiscal year "&amp;$B$11&amp;"?"</f>
        <v>3. Did you receive any SBITA incentives from the SBITA vendor (not already included in the SBITA measurement) during fiscal year 2024–2025?</v>
      </c>
      <c r="I57" s="253" t="str">
        <f t="shared" si="4"/>
        <v>2055–2060</v>
      </c>
      <c r="J57" s="254">
        <f t="shared" si="5"/>
        <v>0</v>
      </c>
      <c r="K57" s="255">
        <f t="shared" si="6"/>
        <v>0</v>
      </c>
    </row>
    <row r="58" spans="1:11" ht="15.75" customHeight="1" x14ac:dyDescent="0.2">
      <c r="A58" s="246" t="str">
        <f t="shared" si="7"/>
        <v>2060–2065</v>
      </c>
      <c r="B58" s="82"/>
      <c r="C58" s="82"/>
      <c r="D58" s="329"/>
      <c r="I58" s="253" t="str">
        <f t="shared" si="4"/>
        <v>2060–2065</v>
      </c>
      <c r="J58" s="254">
        <f t="shared" si="5"/>
        <v>0</v>
      </c>
      <c r="K58" s="255">
        <f t="shared" si="6"/>
        <v>0</v>
      </c>
    </row>
    <row r="59" spans="1:11" x14ac:dyDescent="0.2">
      <c r="A59" s="246" t="str">
        <f t="shared" si="7"/>
        <v>2065–2070</v>
      </c>
      <c r="B59" s="82"/>
      <c r="C59" s="82"/>
      <c r="D59" s="83"/>
      <c r="I59" s="253" t="str">
        <f t="shared" si="4"/>
        <v>2065–2070</v>
      </c>
      <c r="J59" s="254">
        <f t="shared" si="5"/>
        <v>0</v>
      </c>
      <c r="K59" s="255">
        <f t="shared" si="6"/>
        <v>0</v>
      </c>
    </row>
    <row r="60" spans="1:11" x14ac:dyDescent="0.2">
      <c r="A60" s="246" t="str">
        <f t="shared" si="7"/>
        <v>2070–2075</v>
      </c>
      <c r="B60" s="82"/>
      <c r="C60" s="82"/>
      <c r="D60" s="232" t="s">
        <v>1659</v>
      </c>
      <c r="I60" s="253" t="str">
        <f t="shared" si="4"/>
        <v>2070–2075</v>
      </c>
      <c r="J60" s="254">
        <f t="shared" si="5"/>
        <v>0</v>
      </c>
      <c r="K60" s="255">
        <f t="shared" si="6"/>
        <v>0</v>
      </c>
    </row>
    <row r="61" spans="1:11" ht="15" customHeight="1" x14ac:dyDescent="0.2">
      <c r="A61" s="246" t="str">
        <f t="shared" si="7"/>
        <v>2075–2080</v>
      </c>
      <c r="B61" s="82"/>
      <c r="C61" s="82"/>
      <c r="D61" s="168" t="str">
        <f>IF(D59="","",IF(D59="No",0,"Please enter the amount here."))</f>
        <v/>
      </c>
      <c r="I61" s="253" t="str">
        <f t="shared" si="4"/>
        <v>2075–2080</v>
      </c>
      <c r="J61" s="254">
        <f t="shared" si="5"/>
        <v>0</v>
      </c>
      <c r="K61" s="255">
        <f t="shared" si="6"/>
        <v>0</v>
      </c>
    </row>
    <row r="62" spans="1:11" ht="15" customHeight="1" x14ac:dyDescent="0.2">
      <c r="A62" s="246" t="str">
        <f t="shared" si="7"/>
        <v>2080–2085</v>
      </c>
      <c r="B62" s="82"/>
      <c r="C62" s="82"/>
      <c r="D62" s="329" t="str">
        <f>"4. Are there any SBITA commitments known that have yet to commence as of June 30, "&amp;RIGHT($B$11,4)&amp;"?"</f>
        <v>4. Are there any SBITA commitments known that have yet to commence as of June 30, 2025?</v>
      </c>
      <c r="I62" s="253" t="str">
        <f t="shared" si="4"/>
        <v>2080–2085</v>
      </c>
      <c r="J62" s="254">
        <f t="shared" si="5"/>
        <v>0</v>
      </c>
      <c r="K62" s="255">
        <f t="shared" si="6"/>
        <v>0</v>
      </c>
    </row>
    <row r="63" spans="1:11" x14ac:dyDescent="0.2">
      <c r="A63" s="246" t="str">
        <f t="shared" si="7"/>
        <v>2085–2090</v>
      </c>
      <c r="B63" s="82"/>
      <c r="C63" s="82"/>
      <c r="D63" s="329"/>
      <c r="I63" s="253" t="str">
        <f t="shared" si="4"/>
        <v>2085–2090</v>
      </c>
      <c r="J63" s="254">
        <f t="shared" si="5"/>
        <v>0</v>
      </c>
      <c r="K63" s="255">
        <f t="shared" si="6"/>
        <v>0</v>
      </c>
    </row>
    <row r="64" spans="1:11" x14ac:dyDescent="0.2">
      <c r="A64" s="246" t="str">
        <f t="shared" si="7"/>
        <v>2090–2095</v>
      </c>
      <c r="B64" s="82"/>
      <c r="C64" s="82"/>
      <c r="D64" s="83"/>
      <c r="I64" s="253" t="str">
        <f t="shared" si="4"/>
        <v>2090–2095</v>
      </c>
      <c r="J64" s="254">
        <f t="shared" si="5"/>
        <v>0</v>
      </c>
      <c r="K64" s="255">
        <f t="shared" si="6"/>
        <v>0</v>
      </c>
    </row>
    <row r="65" spans="1:11" ht="15" customHeight="1" x14ac:dyDescent="0.2">
      <c r="A65" s="246" t="str">
        <f t="shared" si="7"/>
        <v>2095–2100</v>
      </c>
      <c r="B65" s="82"/>
      <c r="C65" s="82"/>
      <c r="D65" s="329" t="str">
        <f>"If yes, record the dollar amount of any SBITA commitments not commenced below for fiscal year "&amp;$A$16&amp;":"</f>
        <v>If yes, record the dollar amount of any SBITA commitments not commenced below for fiscal year 2025–2026:</v>
      </c>
      <c r="I65" s="253" t="str">
        <f t="shared" si="4"/>
        <v>2095–2100</v>
      </c>
      <c r="J65" s="254">
        <f t="shared" si="5"/>
        <v>0</v>
      </c>
      <c r="K65" s="255">
        <f t="shared" si="6"/>
        <v>0</v>
      </c>
    </row>
    <row r="66" spans="1:11" x14ac:dyDescent="0.2">
      <c r="A66" s="246" t="str">
        <f t="shared" si="7"/>
        <v>2100–2105</v>
      </c>
      <c r="B66" s="82"/>
      <c r="C66" s="82"/>
      <c r="D66" s="329"/>
      <c r="I66" s="253" t="str">
        <f t="shared" si="4"/>
        <v>2100–2105</v>
      </c>
      <c r="J66" s="254">
        <f t="shared" si="5"/>
        <v>0</v>
      </c>
      <c r="K66" s="255">
        <f t="shared" si="6"/>
        <v>0</v>
      </c>
    </row>
    <row r="67" spans="1:11" x14ac:dyDescent="0.2">
      <c r="A67" s="246" t="str">
        <f>LEFT(A66,4)+5&amp;"–"&amp;RIGHT(A66,4)+5</f>
        <v>2105–2110</v>
      </c>
      <c r="B67" s="82"/>
      <c r="C67" s="82"/>
      <c r="D67" s="168" t="str">
        <f>IF(D64="","",IF(D64="No",0,"Please enter the amount here."))</f>
        <v/>
      </c>
      <c r="I67" s="253" t="str">
        <f t="shared" si="4"/>
        <v>2105–2110</v>
      </c>
      <c r="J67" s="254">
        <f t="shared" si="5"/>
        <v>0</v>
      </c>
      <c r="K67" s="255">
        <f t="shared" si="6"/>
        <v>0</v>
      </c>
    </row>
    <row r="68" spans="1:11" x14ac:dyDescent="0.2">
      <c r="A68" s="246" t="str">
        <f>LEFT(A67,4)+5&amp;"–"&amp;RIGHT(A67,4)+5</f>
        <v>2110–2115</v>
      </c>
      <c r="B68" s="82"/>
      <c r="C68" s="82"/>
      <c r="I68" s="253" t="str">
        <f t="shared" si="4"/>
        <v>2110–2115</v>
      </c>
      <c r="J68" s="254">
        <f t="shared" si="5"/>
        <v>0</v>
      </c>
      <c r="K68" s="255">
        <f t="shared" si="6"/>
        <v>0</v>
      </c>
    </row>
    <row r="69" spans="1:11" x14ac:dyDescent="0.2">
      <c r="A69" s="246" t="str">
        <f>LEFT(A68,4)+5&amp;"–"&amp;RIGHT(A68,4)+5</f>
        <v>2115–2120</v>
      </c>
      <c r="B69" s="82"/>
      <c r="C69" s="82"/>
      <c r="I69" s="253" t="str">
        <f t="shared" si="4"/>
        <v>2115–2120</v>
      </c>
      <c r="J69" s="254">
        <f t="shared" si="5"/>
        <v>0</v>
      </c>
      <c r="K69" s="255">
        <f t="shared" si="6"/>
        <v>0</v>
      </c>
    </row>
    <row r="70" spans="1:11" x14ac:dyDescent="0.2">
      <c r="A70" s="246" t="str">
        <f>LEFT(A69,4)+5&amp;"–"&amp;RIGHT(A69,4)+5</f>
        <v>2120–2125</v>
      </c>
      <c r="B70" s="82"/>
      <c r="C70" s="82"/>
      <c r="D70" s="259" t="str">
        <f>IF(OR(D49="",D54="",D59="",D64=""),"Please answer the Department Note Disclosure Questionnaire for Internal Service Funds.","")</f>
        <v>Please answer the Department Note Disclosure Questionnaire for Internal Service Funds.</v>
      </c>
      <c r="I70" s="253" t="str">
        <f t="shared" si="4"/>
        <v>2120–2125</v>
      </c>
      <c r="J70" s="254">
        <f t="shared" si="5"/>
        <v>0</v>
      </c>
      <c r="K70" s="255">
        <f t="shared" si="6"/>
        <v>0</v>
      </c>
    </row>
    <row r="71" spans="1:11" x14ac:dyDescent="0.2">
      <c r="I71" s="241"/>
      <c r="J71" s="238"/>
      <c r="K71" s="239"/>
    </row>
    <row r="72" spans="1:11" ht="15.75" x14ac:dyDescent="0.25">
      <c r="A72" s="236" t="s">
        <v>1407</v>
      </c>
      <c r="I72" s="237" t="str">
        <f>A72</f>
        <v>III. Proprietary - Enterprise Funds</v>
      </c>
      <c r="J72" s="238"/>
      <c r="K72" s="239"/>
    </row>
    <row r="73" spans="1:11" ht="15.75" x14ac:dyDescent="0.25">
      <c r="A73" s="240" t="s">
        <v>1399</v>
      </c>
      <c r="B73" s="337" t="str">
        <f>B11</f>
        <v>2024–2025</v>
      </c>
      <c r="C73" s="337"/>
      <c r="I73" s="241"/>
      <c r="J73" s="260"/>
      <c r="K73" s="261"/>
    </row>
    <row r="74" spans="1:11" ht="15.75" customHeight="1" x14ac:dyDescent="0.25">
      <c r="A74" s="240" t="s">
        <v>1400</v>
      </c>
      <c r="B74" s="336">
        <f>B12</f>
        <v>0</v>
      </c>
      <c r="C74" s="336"/>
      <c r="I74" s="241"/>
      <c r="J74" s="262"/>
      <c r="K74" s="263"/>
    </row>
    <row r="75" spans="1:11" ht="18" x14ac:dyDescent="0.25">
      <c r="A75" s="240" t="s">
        <v>1401</v>
      </c>
      <c r="B75" s="337">
        <f>B13</f>
        <v>0</v>
      </c>
      <c r="C75" s="337"/>
      <c r="D75" s="286" t="str" cm="1">
        <f t="array" ref="D75">IF(AND(SUMPRODUCT(--ISNUMBER(B78:B101))&gt;0, OR(D80="", D85="", D90="", D95="")), "Please answer all four questions below.", "")</f>
        <v/>
      </c>
      <c r="I75" s="241"/>
      <c r="J75" s="262"/>
      <c r="K75" s="263"/>
    </row>
    <row r="76" spans="1:11" ht="32.25" customHeight="1" x14ac:dyDescent="0.25">
      <c r="A76" s="338" t="s">
        <v>1402</v>
      </c>
      <c r="B76" s="339"/>
      <c r="C76" s="339"/>
      <c r="I76" s="264"/>
      <c r="J76" s="142" t="s">
        <v>1652</v>
      </c>
      <c r="K76" s="245"/>
    </row>
    <row r="77" spans="1:11" ht="15.75" x14ac:dyDescent="0.25">
      <c r="A77" s="246"/>
      <c r="B77" s="246" t="s">
        <v>1403</v>
      </c>
      <c r="C77" s="246" t="s">
        <v>1404</v>
      </c>
      <c r="D77" s="247" t="str">
        <f>"All of the below questions are for Fiscal Year "&amp;$B$11&amp;":"</f>
        <v>All of the below questions are for Fiscal Year 2024–2025:</v>
      </c>
      <c r="I77" s="248"/>
      <c r="J77" s="249" t="str">
        <f>B77</f>
        <v>Principal Payments</v>
      </c>
      <c r="K77" s="250" t="str">
        <f>C77</f>
        <v>Interest Payments</v>
      </c>
    </row>
    <row r="78" spans="1:11" ht="15" customHeight="1" x14ac:dyDescent="0.2">
      <c r="A78" s="246" t="str">
        <f>RIGHT(B73,4)&amp;"–"&amp;RIGHT(B73,4)+1</f>
        <v>2025–2026</v>
      </c>
      <c r="B78" s="82"/>
      <c r="C78" s="82"/>
      <c r="D78" s="329" t="s">
        <v>1405</v>
      </c>
      <c r="I78" s="253" t="str">
        <f>$A78</f>
        <v>2025–2026</v>
      </c>
      <c r="J78" s="254">
        <f>ROUND($B78,-3)</f>
        <v>0</v>
      </c>
      <c r="K78" s="255">
        <f>ROUND($C78,-3)</f>
        <v>0</v>
      </c>
    </row>
    <row r="79" spans="1:11" ht="15" customHeight="1" x14ac:dyDescent="0.2">
      <c r="A79" s="246" t="str">
        <f>LEFT(A78,4)+1&amp;"–"&amp;RIGHT(A78,4)+1</f>
        <v>2026–2027</v>
      </c>
      <c r="B79" s="82"/>
      <c r="C79" s="82"/>
      <c r="D79" s="329"/>
      <c r="I79" s="253" t="str">
        <f t="shared" ref="I79:I101" si="8">$A79</f>
        <v>2026–2027</v>
      </c>
      <c r="J79" s="254">
        <f t="shared" ref="J79:J101" si="9">ROUND($B79,-3)</f>
        <v>0</v>
      </c>
      <c r="K79" s="255">
        <f t="shared" ref="K79:K101" si="10">ROUND($C79,-3)</f>
        <v>0</v>
      </c>
    </row>
    <row r="80" spans="1:11" x14ac:dyDescent="0.2">
      <c r="A80" s="246" t="str">
        <f>LEFT(A79,4)+1&amp;"–"&amp;RIGHT(A79,4)+1</f>
        <v>2027–2028</v>
      </c>
      <c r="B80" s="82"/>
      <c r="C80" s="82"/>
      <c r="D80" s="83"/>
      <c r="I80" s="253" t="str">
        <f t="shared" si="8"/>
        <v>2027–2028</v>
      </c>
      <c r="J80" s="254">
        <f t="shared" si="9"/>
        <v>0</v>
      </c>
      <c r="K80" s="255">
        <f t="shared" si="10"/>
        <v>0</v>
      </c>
    </row>
    <row r="81" spans="1:11" x14ac:dyDescent="0.2">
      <c r="A81" s="246" t="str">
        <f>LEFT(A80,4)+1&amp;"–"&amp;RIGHT(A80,4)+1</f>
        <v>2028–2029</v>
      </c>
      <c r="B81" s="82"/>
      <c r="C81" s="82"/>
      <c r="D81" s="251" t="str">
        <f>"If yes, record the dollar amount of variable payments below for fiscal year "&amp;$B$11&amp;":"</f>
        <v>If yes, record the dollar amount of variable payments below for fiscal year 2024–2025:</v>
      </c>
      <c r="I81" s="253" t="str">
        <f t="shared" si="8"/>
        <v>2028–2029</v>
      </c>
      <c r="J81" s="254">
        <f t="shared" si="9"/>
        <v>0</v>
      </c>
      <c r="K81" s="255">
        <f t="shared" si="10"/>
        <v>0</v>
      </c>
    </row>
    <row r="82" spans="1:11" ht="15" customHeight="1" x14ac:dyDescent="0.2">
      <c r="A82" s="246" t="str">
        <f>LEFT(A81,4)+1&amp;"–"&amp;RIGHT(A81,4)+1</f>
        <v>2029–2030</v>
      </c>
      <c r="B82" s="82"/>
      <c r="C82" s="82"/>
      <c r="D82" s="168" t="str">
        <f>IF(D80="","",IF(D80="No",0,"Please enter the amount here."))</f>
        <v/>
      </c>
      <c r="I82" s="253" t="str">
        <f t="shared" si="8"/>
        <v>2029–2030</v>
      </c>
      <c r="J82" s="254">
        <f t="shared" si="9"/>
        <v>0</v>
      </c>
      <c r="K82" s="255">
        <f t="shared" si="10"/>
        <v>0</v>
      </c>
    </row>
    <row r="83" spans="1:11" ht="15" customHeight="1" x14ac:dyDescent="0.2">
      <c r="A83" s="246" t="str">
        <f>LEFT(A82,4)+1&amp;"–"&amp;RIGHT(A82,4)+5</f>
        <v>2030–2035</v>
      </c>
      <c r="B83" s="82"/>
      <c r="C83" s="82"/>
      <c r="D83" s="329" t="str">
        <f>"2. Were any other payments related to your SBITAs, such as termination penalties, that were not previously recorded in the payment schedule for fiscal year "&amp;$B$11&amp;":"</f>
        <v>2. Were any other payments related to your SBITAs, such as termination penalties, that were not previously recorded in the payment schedule for fiscal year 2024–2025:</v>
      </c>
      <c r="I83" s="253" t="str">
        <f t="shared" si="8"/>
        <v>2030–2035</v>
      </c>
      <c r="J83" s="254">
        <f t="shared" si="9"/>
        <v>0</v>
      </c>
      <c r="K83" s="255">
        <f t="shared" si="10"/>
        <v>0</v>
      </c>
    </row>
    <row r="84" spans="1:11" ht="15" customHeight="1" x14ac:dyDescent="0.2">
      <c r="A84" s="246" t="str">
        <f t="shared" ref="A84:A97" si="11">LEFT(A83,4)+5&amp;"–"&amp;RIGHT(A83,4)+5</f>
        <v>2035–2040</v>
      </c>
      <c r="B84" s="82"/>
      <c r="C84" s="82"/>
      <c r="D84" s="329"/>
      <c r="I84" s="253" t="str">
        <f t="shared" si="8"/>
        <v>2035–2040</v>
      </c>
      <c r="J84" s="254">
        <f t="shared" si="9"/>
        <v>0</v>
      </c>
      <c r="K84" s="255">
        <f t="shared" si="10"/>
        <v>0</v>
      </c>
    </row>
    <row r="85" spans="1:11" x14ac:dyDescent="0.2">
      <c r="A85" s="246" t="str">
        <f t="shared" si="11"/>
        <v>2040–2045</v>
      </c>
      <c r="B85" s="82"/>
      <c r="C85" s="82"/>
      <c r="D85" s="83"/>
      <c r="I85" s="253" t="str">
        <f t="shared" si="8"/>
        <v>2040–2045</v>
      </c>
      <c r="J85" s="254">
        <f t="shared" si="9"/>
        <v>0</v>
      </c>
      <c r="K85" s="255">
        <f t="shared" si="10"/>
        <v>0</v>
      </c>
    </row>
    <row r="86" spans="1:11" ht="15" customHeight="1" x14ac:dyDescent="0.2">
      <c r="A86" s="246" t="str">
        <f t="shared" si="11"/>
        <v>2045–2050</v>
      </c>
      <c r="B86" s="82"/>
      <c r="C86" s="82"/>
      <c r="D86" s="232" t="s">
        <v>1721</v>
      </c>
      <c r="I86" s="253" t="str">
        <f t="shared" si="8"/>
        <v>2045–2050</v>
      </c>
      <c r="J86" s="254">
        <f t="shared" si="9"/>
        <v>0</v>
      </c>
      <c r="K86" s="255">
        <f t="shared" si="10"/>
        <v>0</v>
      </c>
    </row>
    <row r="87" spans="1:11" x14ac:dyDescent="0.2">
      <c r="A87" s="246" t="str">
        <f t="shared" si="11"/>
        <v>2050–2055</v>
      </c>
      <c r="B87" s="82"/>
      <c r="C87" s="82"/>
      <c r="D87" s="168" t="str">
        <f>IF(D85="","",IF(D85="No",0,"Please enter the amount here."))</f>
        <v/>
      </c>
      <c r="I87" s="253" t="str">
        <f t="shared" si="8"/>
        <v>2050–2055</v>
      </c>
      <c r="J87" s="254">
        <f t="shared" si="9"/>
        <v>0</v>
      </c>
      <c r="K87" s="255">
        <f t="shared" si="10"/>
        <v>0</v>
      </c>
    </row>
    <row r="88" spans="1:11" ht="15" customHeight="1" x14ac:dyDescent="0.2">
      <c r="A88" s="246" t="str">
        <f t="shared" si="11"/>
        <v>2055–2060</v>
      </c>
      <c r="B88" s="82"/>
      <c r="C88" s="82"/>
      <c r="D88" s="329" t="str">
        <f>"3. Did you receive any SBITA incentives from the SBITA vendor (not already included in the SBITA measurement) during fiscal year "&amp;$B$11&amp;"?"</f>
        <v>3. Did you receive any SBITA incentives from the SBITA vendor (not already included in the SBITA measurement) during fiscal year 2024–2025?</v>
      </c>
      <c r="I88" s="253" t="str">
        <f t="shared" si="8"/>
        <v>2055–2060</v>
      </c>
      <c r="J88" s="254">
        <f t="shared" si="9"/>
        <v>0</v>
      </c>
      <c r="K88" s="255">
        <f t="shared" si="10"/>
        <v>0</v>
      </c>
    </row>
    <row r="89" spans="1:11" ht="15.75" customHeight="1" x14ac:dyDescent="0.2">
      <c r="A89" s="246" t="str">
        <f t="shared" si="11"/>
        <v>2060–2065</v>
      </c>
      <c r="B89" s="82"/>
      <c r="C89" s="82"/>
      <c r="D89" s="329"/>
      <c r="I89" s="253" t="str">
        <f t="shared" si="8"/>
        <v>2060–2065</v>
      </c>
      <c r="J89" s="254">
        <f t="shared" si="9"/>
        <v>0</v>
      </c>
      <c r="K89" s="255">
        <f t="shared" si="10"/>
        <v>0</v>
      </c>
    </row>
    <row r="90" spans="1:11" x14ac:dyDescent="0.2">
      <c r="A90" s="246" t="str">
        <f t="shared" si="11"/>
        <v>2065–2070</v>
      </c>
      <c r="B90" s="82"/>
      <c r="C90" s="82"/>
      <c r="D90" s="83"/>
      <c r="I90" s="253" t="str">
        <f t="shared" si="8"/>
        <v>2065–2070</v>
      </c>
      <c r="J90" s="254">
        <f t="shared" si="9"/>
        <v>0</v>
      </c>
      <c r="K90" s="255">
        <f t="shared" si="10"/>
        <v>0</v>
      </c>
    </row>
    <row r="91" spans="1:11" x14ac:dyDescent="0.2">
      <c r="A91" s="246" t="str">
        <f t="shared" si="11"/>
        <v>2070–2075</v>
      </c>
      <c r="B91" s="82"/>
      <c r="C91" s="82"/>
      <c r="D91" s="232" t="s">
        <v>1659</v>
      </c>
      <c r="I91" s="253" t="str">
        <f t="shared" si="8"/>
        <v>2070–2075</v>
      </c>
      <c r="J91" s="254">
        <f t="shared" si="9"/>
        <v>0</v>
      </c>
      <c r="K91" s="255">
        <f t="shared" si="10"/>
        <v>0</v>
      </c>
    </row>
    <row r="92" spans="1:11" ht="15" customHeight="1" x14ac:dyDescent="0.2">
      <c r="A92" s="246" t="str">
        <f t="shared" si="11"/>
        <v>2075–2080</v>
      </c>
      <c r="B92" s="82"/>
      <c r="C92" s="82"/>
      <c r="D92" s="168" t="str">
        <f>IF(D90="","",IF(D90="No",0,"Please enter the amount here."))</f>
        <v/>
      </c>
      <c r="I92" s="253" t="str">
        <f t="shared" si="8"/>
        <v>2075–2080</v>
      </c>
      <c r="J92" s="254">
        <f t="shared" si="9"/>
        <v>0</v>
      </c>
      <c r="K92" s="255">
        <f t="shared" si="10"/>
        <v>0</v>
      </c>
    </row>
    <row r="93" spans="1:11" x14ac:dyDescent="0.2">
      <c r="A93" s="246" t="str">
        <f t="shared" si="11"/>
        <v>2080–2085</v>
      </c>
      <c r="B93" s="82"/>
      <c r="C93" s="82"/>
      <c r="D93" s="329" t="str">
        <f>"4. Are there any SBITA commitments known that have yet to commence as of June 30, "&amp;RIGHT($B$11,4)&amp;"?"</f>
        <v>4. Are there any SBITA commitments known that have yet to commence as of June 30, 2025?</v>
      </c>
      <c r="I93" s="253" t="str">
        <f t="shared" si="8"/>
        <v>2080–2085</v>
      </c>
      <c r="J93" s="254">
        <f t="shared" si="9"/>
        <v>0</v>
      </c>
      <c r="K93" s="255">
        <f t="shared" si="10"/>
        <v>0</v>
      </c>
    </row>
    <row r="94" spans="1:11" x14ac:dyDescent="0.2">
      <c r="A94" s="246" t="str">
        <f t="shared" si="11"/>
        <v>2085–2090</v>
      </c>
      <c r="B94" s="82"/>
      <c r="C94" s="82"/>
      <c r="D94" s="329"/>
      <c r="I94" s="253" t="str">
        <f t="shared" si="8"/>
        <v>2085–2090</v>
      </c>
      <c r="J94" s="254">
        <f t="shared" si="9"/>
        <v>0</v>
      </c>
      <c r="K94" s="255">
        <f t="shared" si="10"/>
        <v>0</v>
      </c>
    </row>
    <row r="95" spans="1:11" x14ac:dyDescent="0.2">
      <c r="A95" s="246" t="str">
        <f t="shared" si="11"/>
        <v>2090–2095</v>
      </c>
      <c r="B95" s="82"/>
      <c r="C95" s="82"/>
      <c r="D95" s="83"/>
      <c r="I95" s="253" t="str">
        <f t="shared" si="8"/>
        <v>2090–2095</v>
      </c>
      <c r="J95" s="254">
        <f t="shared" si="9"/>
        <v>0</v>
      </c>
      <c r="K95" s="255">
        <f t="shared" si="10"/>
        <v>0</v>
      </c>
    </row>
    <row r="96" spans="1:11" x14ac:dyDescent="0.2">
      <c r="A96" s="246" t="str">
        <f t="shared" si="11"/>
        <v>2095–2100</v>
      </c>
      <c r="B96" s="82"/>
      <c r="C96" s="82"/>
      <c r="D96" s="329" t="str">
        <f>"If yes, record the dollar amount of any SBITA commitments not commenced below for fiscal year "&amp;$A$16&amp;":"</f>
        <v>If yes, record the dollar amount of any SBITA commitments not commenced below for fiscal year 2025–2026:</v>
      </c>
      <c r="I96" s="253" t="str">
        <f t="shared" si="8"/>
        <v>2095–2100</v>
      </c>
      <c r="J96" s="254">
        <f t="shared" si="9"/>
        <v>0</v>
      </c>
      <c r="K96" s="255">
        <f t="shared" si="10"/>
        <v>0</v>
      </c>
    </row>
    <row r="97" spans="1:11" x14ac:dyDescent="0.2">
      <c r="A97" s="246" t="str">
        <f t="shared" si="11"/>
        <v>2100–2105</v>
      </c>
      <c r="B97" s="82"/>
      <c r="C97" s="82"/>
      <c r="D97" s="329"/>
      <c r="I97" s="253" t="str">
        <f t="shared" si="8"/>
        <v>2100–2105</v>
      </c>
      <c r="J97" s="254">
        <f t="shared" si="9"/>
        <v>0</v>
      </c>
      <c r="K97" s="255">
        <f t="shared" si="10"/>
        <v>0</v>
      </c>
    </row>
    <row r="98" spans="1:11" x14ac:dyDescent="0.2">
      <c r="A98" s="246" t="str">
        <f>LEFT(A97,4)+5&amp;"–"&amp;RIGHT(A97,4)+5</f>
        <v>2105–2110</v>
      </c>
      <c r="B98" s="82"/>
      <c r="C98" s="82"/>
      <c r="D98" s="168" t="str">
        <f>IF(D95="","",IF(D95="No",0,"Please enter the amount here."))</f>
        <v/>
      </c>
      <c r="I98" s="253" t="str">
        <f t="shared" si="8"/>
        <v>2105–2110</v>
      </c>
      <c r="J98" s="254">
        <f t="shared" si="9"/>
        <v>0</v>
      </c>
      <c r="K98" s="255">
        <f t="shared" si="10"/>
        <v>0</v>
      </c>
    </row>
    <row r="99" spans="1:11" x14ac:dyDescent="0.2">
      <c r="A99" s="246" t="str">
        <f>LEFT(A98,4)+5&amp;"–"&amp;RIGHT(A98,4)+5</f>
        <v>2110–2115</v>
      </c>
      <c r="B99" s="82"/>
      <c r="C99" s="82"/>
      <c r="I99" s="253" t="str">
        <f t="shared" si="8"/>
        <v>2110–2115</v>
      </c>
      <c r="J99" s="254">
        <f t="shared" si="9"/>
        <v>0</v>
      </c>
      <c r="K99" s="255">
        <f t="shared" si="10"/>
        <v>0</v>
      </c>
    </row>
    <row r="100" spans="1:11" x14ac:dyDescent="0.2">
      <c r="A100" s="246" t="str">
        <f>LEFT(A99,4)+5&amp;"–"&amp;RIGHT(A99,4)+5</f>
        <v>2115–2120</v>
      </c>
      <c r="B100" s="82"/>
      <c r="C100" s="82"/>
      <c r="I100" s="253" t="str">
        <f t="shared" si="8"/>
        <v>2115–2120</v>
      </c>
      <c r="J100" s="254">
        <f t="shared" si="9"/>
        <v>0</v>
      </c>
      <c r="K100" s="255">
        <f t="shared" si="10"/>
        <v>0</v>
      </c>
    </row>
    <row r="101" spans="1:11" x14ac:dyDescent="0.2">
      <c r="A101" s="246" t="str">
        <f>LEFT(A100,4)+5&amp;"–"&amp;RIGHT(A100,4)+5</f>
        <v>2120–2125</v>
      </c>
      <c r="B101" s="82"/>
      <c r="C101" s="82"/>
      <c r="D101" s="259" t="str">
        <f>IF(OR(D80="",D85="",D90="",D95=""),"Please answer the Department Note Disclosure Questionnaire for Enterprise Funds","")</f>
        <v>Please answer the Department Note Disclosure Questionnaire for Enterprise Funds</v>
      </c>
      <c r="I101" s="253" t="str">
        <f t="shared" si="8"/>
        <v>2120–2125</v>
      </c>
      <c r="J101" s="254">
        <f t="shared" si="9"/>
        <v>0</v>
      </c>
      <c r="K101" s="255">
        <f t="shared" si="10"/>
        <v>0</v>
      </c>
    </row>
  </sheetData>
  <sheetProtection algorithmName="SHA-512" hashValue="D6OCLqhi42IfL9r15HhGCG3IjMhlYrLmcPuGsfeO7VvHeVRq6bYBc7bwal5q3Pe+JwaeIPV79EKQF1rK1o+Jig==" saltValue="vjv/fKLqXma9phs9VBsJNw==" spinCount="100000" sheet="1" objects="1" scenarios="1" formatColumns="0" formatRows="0"/>
  <mergeCells count="33">
    <mergeCell ref="B11:C11"/>
    <mergeCell ref="B12:C12"/>
    <mergeCell ref="B13:C13"/>
    <mergeCell ref="A14:C14"/>
    <mergeCell ref="D16:D17"/>
    <mergeCell ref="A1:D2"/>
    <mergeCell ref="A3:D3"/>
    <mergeCell ref="A4:D4"/>
    <mergeCell ref="A5:C6"/>
    <mergeCell ref="A7:C8"/>
    <mergeCell ref="B73:C73"/>
    <mergeCell ref="B42:C42"/>
    <mergeCell ref="B43:C43"/>
    <mergeCell ref="B44:C44"/>
    <mergeCell ref="A45:C45"/>
    <mergeCell ref="B74:C74"/>
    <mergeCell ref="B75:C75"/>
    <mergeCell ref="A76:C76"/>
    <mergeCell ref="D78:D79"/>
    <mergeCell ref="D83:D84"/>
    <mergeCell ref="D96:D97"/>
    <mergeCell ref="D26:D27"/>
    <mergeCell ref="D31:D32"/>
    <mergeCell ref="D34:D35"/>
    <mergeCell ref="I8:K9"/>
    <mergeCell ref="D47:D48"/>
    <mergeCell ref="D52:D53"/>
    <mergeCell ref="D21:D22"/>
    <mergeCell ref="D57:D58"/>
    <mergeCell ref="D62:D63"/>
    <mergeCell ref="D65:D66"/>
    <mergeCell ref="D88:D89"/>
    <mergeCell ref="D93:D94"/>
  </mergeCells>
  <conditionalFormatting sqref="D13">
    <cfRule type="containsText" dxfId="44" priority="2" operator="containsText" text="Please answer all four questions below.">
      <formula>NOT(ISERROR(SEARCH("Please answer all four questions below.",D13)))</formula>
    </cfRule>
  </conditionalFormatting>
  <conditionalFormatting sqref="D44">
    <cfRule type="containsText" dxfId="43" priority="1" operator="containsText" text="Please answer all four questions below.">
      <formula>NOT(ISERROR(SEARCH("Please answer all four questions below.",D44)))</formula>
    </cfRule>
  </conditionalFormatting>
  <conditionalFormatting sqref="D75">
    <cfRule type="containsText" dxfId="42" priority="5" operator="containsText" text="Please answer all four questions below.">
      <formula>NOT(ISERROR(SEARCH("Please answer all four questions below.",D75)))</formula>
    </cfRule>
  </conditionalFormatting>
  <conditionalFormatting sqref="H2:I2">
    <cfRule type="cellIs" dxfId="41" priority="18" operator="equal">
      <formula>"&lt;- Debits and Credits do not equal each other."</formula>
    </cfRule>
    <cfRule type="containsText" dxfId="40" priority="19" operator="containsText" text="Debits and Credits do not equal each other.">
      <formula>NOT(ISERROR(SEARCH("Debits and Credits do not equal each other.",H2)))</formula>
    </cfRule>
    <cfRule type="containsText" dxfId="39" priority="20" operator="containsText" text="Debits and Credits do not equal each other.">
      <formula>NOT(ISERROR(SEARCH("Debits and Credits do not equal each other.",H2)))</formula>
    </cfRule>
  </conditionalFormatting>
  <conditionalFormatting sqref="J14">
    <cfRule type="cellIs" dxfId="38" priority="17" operator="equal">
      <formula>"&lt;- Debits and Credits do not equal each other."</formula>
    </cfRule>
  </conditionalFormatting>
  <conditionalFormatting sqref="J45">
    <cfRule type="cellIs" dxfId="37" priority="14" operator="equal">
      <formula>"&lt;- Debits and Credits do not equal each other."</formula>
    </cfRule>
  </conditionalFormatting>
  <conditionalFormatting sqref="J76">
    <cfRule type="cellIs" dxfId="36" priority="13" operator="equal">
      <formula>"&lt;- Debits and Credits do not equal each other."</formula>
    </cfRule>
  </conditionalFormatting>
  <dataValidations count="1">
    <dataValidation type="whole" operator="greaterThanOrEqual" allowBlank="1" showInputMessage="1" showErrorMessage="1" errorTitle="Whole Numbers Only" error="Enter amounts as whole numbers only." sqref="B47:C70 J47:K70 B78:C101 J16:K39 J78:K101 B16:C39" xr:uid="{C236C06F-5FBD-48CB-ABC4-1FD919389428}">
      <formula1>0</formula1>
    </dataValidation>
  </dataValidations>
  <pageMargins left="0.7" right="0.7" top="0.75" bottom="0.5" header="0.3" footer="0.3"/>
  <pageSetup scale="63" fitToHeight="0" orientation="landscape" r:id="rId1"/>
  <headerFooter>
    <oddHeader xml:space="preserve">&amp;C&amp;"arial,Bold"&amp;14GASB 96 SBITA
Department Note Disclosure Form
</oddHeader>
    <oddFooter>&amp;L&amp;"arial,Regular"&amp;12State Controller's Office&amp;C&amp;"arial,Regular"&amp;12Department Note Disclosures&amp;R&amp;"arial,Regular"&amp;12Page &amp;P of &amp;N</oddFooter>
  </headerFooter>
  <rowBreaks count="1" manualBreakCount="1">
    <brk id="40" max="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5585B69E-46DF-4886-900F-C65E6D9957AF}">
          <x14:formula1>
            <xm:f>'Drop Down Menus'!$C$1:$C$2</xm:f>
          </x14:formula1>
          <xm:sqref>D90 D64 D23 D59 D18 D28 D49 D54 D85 D95 D80 D33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037EC-5D74-41D5-8F93-64D7E847BFF0}">
  <sheetPr>
    <tabColor rgb="FF92D050"/>
    <pageSetUpPr fitToPage="1"/>
  </sheetPr>
  <dimension ref="B1:Q23"/>
  <sheetViews>
    <sheetView zoomScale="85" zoomScaleNormal="85" workbookViewId="0"/>
  </sheetViews>
  <sheetFormatPr defaultRowHeight="18" x14ac:dyDescent="0.25"/>
  <cols>
    <col min="1" max="1" width="9.140625" style="208"/>
    <col min="2" max="3" width="3.7109375" style="208" customWidth="1"/>
    <col min="4" max="4" width="42.140625" style="208" customWidth="1"/>
    <col min="5" max="5" width="3.7109375" style="208" customWidth="1"/>
    <col min="6" max="6" width="16.85546875" style="209" customWidth="1"/>
    <col min="7" max="7" width="3.7109375" style="208" customWidth="1"/>
    <col min="8" max="8" width="16.85546875" style="209" customWidth="1"/>
    <col min="9" max="9" width="3.7109375" style="208" customWidth="1"/>
    <col min="10" max="10" width="16.85546875" style="209" customWidth="1"/>
    <col min="11" max="11" width="3.7109375" style="208" customWidth="1"/>
    <col min="12" max="12" width="16.85546875" style="209" customWidth="1"/>
    <col min="13" max="13" width="3.7109375" style="208" customWidth="1"/>
    <col min="14" max="14" width="16.85546875" style="209" customWidth="1"/>
    <col min="15" max="15" width="3.7109375" style="208" customWidth="1"/>
    <col min="16" max="16" width="17.7109375" style="209" bestFit="1" customWidth="1"/>
    <col min="17" max="17" width="3.7109375" style="208" customWidth="1"/>
    <col min="18" max="16384" width="9.140625" style="208"/>
  </cols>
  <sheetData>
    <row r="1" spans="2:17" ht="18.75" thickBot="1" x14ac:dyDescent="0.3"/>
    <row r="2" spans="2:17" x14ac:dyDescent="0.25">
      <c r="B2" s="210"/>
      <c r="C2" s="211"/>
      <c r="D2" s="211"/>
      <c r="E2" s="211"/>
      <c r="F2" s="212"/>
      <c r="G2" s="211"/>
      <c r="H2" s="212"/>
      <c r="I2" s="211"/>
      <c r="J2" s="212"/>
      <c r="K2" s="211"/>
      <c r="L2" s="212"/>
      <c r="M2" s="211"/>
      <c r="N2" s="212"/>
      <c r="O2" s="211"/>
      <c r="P2" s="212"/>
      <c r="Q2" s="213"/>
    </row>
    <row r="3" spans="2:17" ht="20.25" x14ac:dyDescent="0.3">
      <c r="B3" s="214"/>
      <c r="C3" s="345" t="s">
        <v>1408</v>
      </c>
      <c r="D3" s="345"/>
      <c r="E3" s="345"/>
      <c r="F3" s="345"/>
      <c r="G3" s="345"/>
      <c r="H3" s="345"/>
      <c r="I3" s="345"/>
      <c r="J3" s="345"/>
      <c r="K3" s="345"/>
      <c r="L3" s="345"/>
      <c r="M3" s="345"/>
      <c r="N3" s="345"/>
      <c r="O3" s="345"/>
      <c r="P3" s="345"/>
      <c r="Q3" s="215"/>
    </row>
    <row r="4" spans="2:17" ht="20.25" x14ac:dyDescent="0.3">
      <c r="B4" s="214"/>
      <c r="C4" s="345" t="str">
        <f>"FY "&amp;'Department Note Disclosure'!$B$11</f>
        <v>FY 2024–2025</v>
      </c>
      <c r="D4" s="345"/>
      <c r="E4" s="345"/>
      <c r="F4" s="345"/>
      <c r="G4" s="345"/>
      <c r="H4" s="345"/>
      <c r="I4" s="345"/>
      <c r="J4" s="345"/>
      <c r="K4" s="345"/>
      <c r="L4" s="345"/>
      <c r="M4" s="345"/>
      <c r="N4" s="345"/>
      <c r="O4" s="345"/>
      <c r="P4" s="345"/>
      <c r="Q4" s="215"/>
    </row>
    <row r="5" spans="2:17" ht="20.25" x14ac:dyDescent="0.3">
      <c r="B5" s="214"/>
      <c r="C5" s="346" t="str">
        <f>"Business Unit " &amp;'Fund #### Journal Entries'!$F$5&amp;" "&amp;'Fund #### Journal Entries'!$F$4</f>
        <v xml:space="preserve">Business Unit  </v>
      </c>
      <c r="D5" s="346"/>
      <c r="E5" s="346"/>
      <c r="F5" s="346"/>
      <c r="G5" s="346"/>
      <c r="H5" s="346"/>
      <c r="I5" s="346"/>
      <c r="J5" s="346"/>
      <c r="K5" s="346"/>
      <c r="L5" s="346"/>
      <c r="M5" s="346"/>
      <c r="N5" s="346"/>
      <c r="O5" s="346"/>
      <c r="P5" s="346"/>
      <c r="Q5" s="215"/>
    </row>
    <row r="6" spans="2:17" x14ac:dyDescent="0.25">
      <c r="B6" s="214"/>
      <c r="Q6" s="215"/>
    </row>
    <row r="7" spans="2:17" ht="36.75" thickBot="1" x14ac:dyDescent="0.3">
      <c r="B7" s="214"/>
      <c r="F7" s="216" t="str">
        <f>"Balance
July 1, "&amp;LEFT('Fund #### Journal Entries'!$F$3,4)</f>
        <v>Balance
July 1, 2024</v>
      </c>
      <c r="G7" s="217"/>
      <c r="H7" s="218" t="s">
        <v>5</v>
      </c>
      <c r="I7" s="217"/>
      <c r="J7" s="218" t="s">
        <v>6</v>
      </c>
      <c r="K7" s="217"/>
      <c r="L7" s="216" t="str">
        <f>"Balance
June 30, "&amp;RIGHT('Fund #### Journal Entries'!$F$3,4)</f>
        <v>Balance
June 30, 2025</v>
      </c>
      <c r="M7" s="217"/>
      <c r="N7" s="216" t="s">
        <v>1409</v>
      </c>
      <c r="O7" s="217"/>
      <c r="P7" s="216" t="s">
        <v>1410</v>
      </c>
      <c r="Q7" s="215"/>
    </row>
    <row r="8" spans="2:17" x14ac:dyDescent="0.25">
      <c r="B8" s="214"/>
      <c r="F8" s="219" t="s">
        <v>1411</v>
      </c>
      <c r="G8" s="217"/>
      <c r="H8" s="220" t="s">
        <v>1412</v>
      </c>
      <c r="I8" s="217"/>
      <c r="J8" s="220" t="s">
        <v>1413</v>
      </c>
      <c r="K8" s="217"/>
      <c r="L8" s="220"/>
      <c r="M8" s="217"/>
      <c r="N8" s="220" t="s">
        <v>1414</v>
      </c>
      <c r="O8" s="217"/>
      <c r="P8" s="221"/>
      <c r="Q8" s="215"/>
    </row>
    <row r="9" spans="2:17" x14ac:dyDescent="0.25">
      <c r="B9" s="214"/>
      <c r="C9" s="344" t="s">
        <v>1415</v>
      </c>
      <c r="D9" s="344"/>
      <c r="Q9" s="215"/>
    </row>
    <row r="10" spans="2:17" ht="18.75" thickBot="1" x14ac:dyDescent="0.3">
      <c r="B10" s="214"/>
      <c r="D10" s="208" t="s">
        <v>1416</v>
      </c>
      <c r="F10" s="99">
        <f>IF('Fund #### Journal Entries'!$F$7="Governmental Fund",'Fund #### Journal Entries'!$K$19,0)</f>
        <v>0</v>
      </c>
      <c r="H10" s="99">
        <f>IF('Fund #### Journal Entries'!$F$7="Governmental Fund",SUM('Fund #### Journal Entries'!$K$37,'Fund #### Journal Entries'!$K$87),0)</f>
        <v>0</v>
      </c>
      <c r="J10" s="99">
        <f>IF('Fund #### Journal Entries'!$F$7="Governmental Fund",SUM('Fund #### Journal Entries'!$J$56,'Fund #### Journal Entries'!$J$76),0)</f>
        <v>0</v>
      </c>
      <c r="L10" s="223">
        <f>SUM($F$10+$H$10-$J$10)</f>
        <v>0</v>
      </c>
      <c r="N10" s="99">
        <f>IF('Fund #### Journal Entries'!$F$7="Governmental Fund",'Fund #### Journal Entries'!$J$61,0)</f>
        <v>0</v>
      </c>
      <c r="P10" s="223">
        <f>L10-N10</f>
        <v>0</v>
      </c>
      <c r="Q10" s="215"/>
    </row>
    <row r="11" spans="2:17" ht="19.5" thickTop="1" thickBot="1" x14ac:dyDescent="0.3">
      <c r="B11" s="214"/>
      <c r="C11" s="344" t="s">
        <v>1417</v>
      </c>
      <c r="D11" s="344"/>
      <c r="F11" s="224">
        <f>SUM(F10:F10)</f>
        <v>0</v>
      </c>
      <c r="H11" s="224">
        <f>SUM(H10:H10)</f>
        <v>0</v>
      </c>
      <c r="J11" s="224">
        <f>SUM(J10:J10)</f>
        <v>0</v>
      </c>
      <c r="L11" s="224">
        <f>SUM(L10:L10)</f>
        <v>0</v>
      </c>
      <c r="N11" s="224">
        <f>SUM(N10:N10)</f>
        <v>0</v>
      </c>
      <c r="P11" s="224">
        <f>SUM(P10:P10)</f>
        <v>0</v>
      </c>
      <c r="Q11" s="215"/>
    </row>
    <row r="12" spans="2:17" ht="18.75" thickTop="1" x14ac:dyDescent="0.25">
      <c r="B12" s="214"/>
      <c r="G12" s="225"/>
      <c r="Q12" s="215"/>
    </row>
    <row r="13" spans="2:17" x14ac:dyDescent="0.25">
      <c r="B13" s="214"/>
      <c r="C13" s="344" t="s">
        <v>1418</v>
      </c>
      <c r="D13" s="344"/>
      <c r="Q13" s="215"/>
    </row>
    <row r="14" spans="2:17" ht="18.75" thickBot="1" x14ac:dyDescent="0.3">
      <c r="B14" s="214"/>
      <c r="D14" s="208" t="s">
        <v>1416</v>
      </c>
      <c r="F14" s="99">
        <f>IF('Fund #### Journal Entries'!$F$7="Proprietary - Internal Service Fund",'Fund #### Journal Entries'!$K$19,0)</f>
        <v>0</v>
      </c>
      <c r="H14" s="99">
        <f>IF('Fund #### Journal Entries'!$F$7="Proprietary - Internal Service Fund",SUM('Fund #### Journal Entries'!$K$37,'Fund #### Journal Entries'!$K$87),0)</f>
        <v>0</v>
      </c>
      <c r="J14" s="99">
        <f>IF('Fund #### Journal Entries'!$F$7="Proprietary - Internal Service Fund",SUM('Fund #### Journal Entries'!$J$56,'Fund #### Journal Entries'!$J$76),0)</f>
        <v>0</v>
      </c>
      <c r="L14" s="223">
        <f>SUM(F14+H14-J14)</f>
        <v>0</v>
      </c>
      <c r="N14" s="99">
        <f>IF('Fund #### Journal Entries'!$F$7="Proprietary - Internal Service Fund",'Fund #### Journal Entries'!$J$61,0)</f>
        <v>0</v>
      </c>
      <c r="P14" s="223">
        <f>L14-N14</f>
        <v>0</v>
      </c>
      <c r="Q14" s="215"/>
    </row>
    <row r="15" spans="2:17" ht="19.5" thickTop="1" thickBot="1" x14ac:dyDescent="0.3">
      <c r="B15" s="214"/>
      <c r="C15" s="344" t="s">
        <v>1419</v>
      </c>
      <c r="D15" s="344"/>
      <c r="F15" s="224">
        <f>SUM(F14:F14)</f>
        <v>0</v>
      </c>
      <c r="H15" s="224">
        <f>SUM(H14:H14)</f>
        <v>0</v>
      </c>
      <c r="J15" s="224">
        <f>SUM(J14:J14)</f>
        <v>0</v>
      </c>
      <c r="L15" s="224">
        <f>SUM(L14:L14)</f>
        <v>0</v>
      </c>
      <c r="N15" s="224">
        <f>SUM(N14:N14)</f>
        <v>0</v>
      </c>
      <c r="P15" s="224">
        <f>SUM(P14:P14)</f>
        <v>0</v>
      </c>
      <c r="Q15" s="215"/>
    </row>
    <row r="16" spans="2:17" ht="18.75" thickTop="1" x14ac:dyDescent="0.25">
      <c r="B16" s="214"/>
      <c r="C16" s="222"/>
      <c r="D16" s="222"/>
      <c r="F16" s="226"/>
      <c r="H16" s="226"/>
      <c r="J16" s="226"/>
      <c r="L16" s="226"/>
      <c r="N16" s="226"/>
      <c r="P16" s="226"/>
      <c r="Q16" s="215"/>
    </row>
    <row r="17" spans="2:17" x14ac:dyDescent="0.25">
      <c r="B17" s="214"/>
      <c r="C17" s="344" t="s">
        <v>1420</v>
      </c>
      <c r="D17" s="344"/>
      <c r="Q17" s="215"/>
    </row>
    <row r="18" spans="2:17" ht="18.75" thickBot="1" x14ac:dyDescent="0.3">
      <c r="B18" s="214"/>
      <c r="D18" s="208" t="s">
        <v>1416</v>
      </c>
      <c r="F18" s="99">
        <f>IF('Fund #### Journal Entries'!$F$7="Proprietary - Enterprise Fund",'Fund #### Journal Entries'!$K$19,0)</f>
        <v>0</v>
      </c>
      <c r="H18" s="99">
        <f>IF('Fund #### Journal Entries'!$F$7="Proprietary - Enterprise Fund",SUM('Fund #### Journal Entries'!$K$37,'Fund #### Journal Entries'!$K$87),0)</f>
        <v>0</v>
      </c>
      <c r="J18" s="99">
        <f>IF('Fund #### Journal Entries'!$F$7="Proprietary - Enterprise Fund",SUM('Fund #### Journal Entries'!$J$56,'Fund #### Journal Entries'!$J$76),0)</f>
        <v>0</v>
      </c>
      <c r="L18" s="223">
        <f>SUM(F18+H18-J18)</f>
        <v>0</v>
      </c>
      <c r="N18" s="99">
        <f>IF('Fund #### Journal Entries'!$F$7="Proprietary - Enterprise Fund",'Fund #### Journal Entries'!$J$61,0)</f>
        <v>0</v>
      </c>
      <c r="P18" s="223">
        <f>L18-N18</f>
        <v>0</v>
      </c>
      <c r="Q18" s="215"/>
    </row>
    <row r="19" spans="2:17" ht="19.5" thickTop="1" thickBot="1" x14ac:dyDescent="0.3">
      <c r="B19" s="214"/>
      <c r="C19" s="344" t="s">
        <v>1421</v>
      </c>
      <c r="D19" s="344"/>
      <c r="F19" s="224">
        <f>SUM(F18:F18)</f>
        <v>0</v>
      </c>
      <c r="H19" s="224">
        <f>SUM(H18:H18)</f>
        <v>0</v>
      </c>
      <c r="J19" s="224">
        <f>SUM(J18:J18)</f>
        <v>0</v>
      </c>
      <c r="L19" s="224">
        <f>SUM(L18:L18)</f>
        <v>0</v>
      </c>
      <c r="N19" s="224">
        <f>SUM(N18:N18)</f>
        <v>0</v>
      </c>
      <c r="P19" s="224">
        <f>SUM(P18:P18)</f>
        <v>0</v>
      </c>
      <c r="Q19" s="215"/>
    </row>
    <row r="20" spans="2:17" ht="19.5" thickTop="1" thickBot="1" x14ac:dyDescent="0.3">
      <c r="B20" s="227"/>
      <c r="C20" s="228"/>
      <c r="D20" s="228"/>
      <c r="E20" s="228"/>
      <c r="F20" s="229"/>
      <c r="G20" s="228"/>
      <c r="H20" s="229"/>
      <c r="I20" s="228"/>
      <c r="J20" s="229"/>
      <c r="K20" s="228"/>
      <c r="L20" s="229"/>
      <c r="M20" s="228"/>
      <c r="N20" s="229"/>
      <c r="O20" s="228"/>
      <c r="P20" s="229"/>
      <c r="Q20" s="230"/>
    </row>
    <row r="22" spans="2:17" x14ac:dyDescent="0.25">
      <c r="B22" s="231" t="s">
        <v>1422</v>
      </c>
    </row>
    <row r="23" spans="2:17" x14ac:dyDescent="0.25">
      <c r="B23" s="231" t="s">
        <v>1423</v>
      </c>
    </row>
  </sheetData>
  <sheetProtection algorithmName="SHA-512" hashValue="1H8xVAM1LpWm0plMiakxLhzlkMJPfLH6Ezxf3kAn//Ag7HuwpZgd3HJT+QXyPLwZyB1zEhcDnjnbMIil8jhw8w==" saltValue="+pAJmxWAUIjRPU/q7XLLww==" spinCount="100000" sheet="1" objects="1" scenarios="1" formatColumns="0" formatRows="0"/>
  <mergeCells count="9">
    <mergeCell ref="C15:D15"/>
    <mergeCell ref="C17:D17"/>
    <mergeCell ref="C19:D19"/>
    <mergeCell ref="C3:P3"/>
    <mergeCell ref="C4:P4"/>
    <mergeCell ref="C5:P5"/>
    <mergeCell ref="C9:D9"/>
    <mergeCell ref="C11:D11"/>
    <mergeCell ref="C13:D13"/>
  </mergeCells>
  <dataValidations count="1">
    <dataValidation type="decimal" operator="greaterThanOrEqual" allowBlank="1" showInputMessage="1" showErrorMessage="1" errorTitle="Invalid Entry" error="Do not enter any negative values!" sqref="F10 H10 N10 J10 F14 N14 J14 H14 N18 J18 H18 F18" xr:uid="{F040BC06-180F-4348-9651-4AE3344CD610}">
      <formula1>0</formula1>
    </dataValidation>
  </dataValidations>
  <printOptions horizontalCentered="1"/>
  <pageMargins left="0.7" right="0.7" top="0.75" bottom="0.75" header="0.3" footer="0.3"/>
  <pageSetup scale="68" orientation="landscape" r:id="rId1"/>
  <headerFooter>
    <oddFooter>&amp;LState Controller's Office&amp;RPage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6AA5A-4F5E-4140-AED9-10D10C2310A8}">
  <sheetPr>
    <tabColor rgb="FFC00000"/>
    <pageSetUpPr fitToPage="1"/>
  </sheetPr>
  <dimension ref="A1:XFC91"/>
  <sheetViews>
    <sheetView showGridLines="0" zoomScaleNormal="100" workbookViewId="0">
      <selection sqref="A1:Q1"/>
    </sheetView>
  </sheetViews>
  <sheetFormatPr defaultColWidth="9.140625" defaultRowHeight="15" zeroHeight="1" x14ac:dyDescent="0.25"/>
  <cols>
    <col min="1" max="1" width="4" style="84" customWidth="1"/>
    <col min="2" max="2" width="14.7109375" style="84" customWidth="1"/>
    <col min="3" max="3" width="2.42578125" style="201" customWidth="1"/>
    <col min="4" max="4" width="14.7109375" style="84" customWidth="1"/>
    <col min="5" max="5" width="2.42578125" style="201" customWidth="1"/>
    <col min="6" max="6" width="14.7109375" style="84" customWidth="1"/>
    <col min="7" max="7" width="2.42578125" style="201" customWidth="1"/>
    <col min="8" max="8" width="14.7109375" style="84" customWidth="1"/>
    <col min="9" max="9" width="2.42578125" style="201" customWidth="1"/>
    <col min="10" max="10" width="14.7109375" style="84" customWidth="1"/>
    <col min="11" max="11" width="2.42578125" style="201" customWidth="1"/>
    <col min="12" max="12" width="17.7109375" style="84" customWidth="1"/>
    <col min="13" max="13" width="2.42578125" style="201" customWidth="1"/>
    <col min="14" max="14" width="26.140625" style="84" customWidth="1"/>
    <col min="15" max="15" width="2.28515625" style="201" customWidth="1"/>
    <col min="16" max="16" width="15" style="84" customWidth="1"/>
    <col min="17" max="17" width="4" style="84" customWidth="1"/>
    <col min="18" max="18" width="9.140625" style="84" customWidth="1"/>
    <col min="19" max="19" width="7.42578125" style="84" customWidth="1"/>
    <col min="20" max="26" width="9.140625" style="84"/>
    <col min="27" max="27" width="4" style="84" customWidth="1"/>
    <col min="28" max="28" width="14.7109375" style="84" customWidth="1"/>
    <col min="29" max="29" width="2.42578125" style="201" customWidth="1"/>
    <col min="30" max="30" width="14.7109375" style="84" customWidth="1"/>
    <col min="31" max="31" width="2.42578125" style="201" customWidth="1"/>
    <col min="32" max="32" width="14.7109375" style="84" customWidth="1"/>
    <col min="33" max="33" width="2.42578125" style="201" customWidth="1"/>
    <col min="34" max="34" width="14.7109375" style="84" customWidth="1"/>
    <col min="35" max="35" width="2.42578125" style="201" customWidth="1"/>
    <col min="36" max="36" width="14.7109375" style="84" customWidth="1"/>
    <col min="37" max="37" width="2.42578125" style="201" customWidth="1"/>
    <col min="38" max="38" width="17.7109375" style="84" customWidth="1"/>
    <col min="39" max="39" width="2.42578125" style="201" customWidth="1"/>
    <col min="40" max="40" width="26.140625" style="84" customWidth="1"/>
    <col min="41" max="41" width="2.28515625" style="201" customWidth="1"/>
    <col min="42" max="42" width="15" style="84" customWidth="1"/>
    <col min="43" max="43" width="4" style="84" customWidth="1"/>
    <col min="44" max="16384" width="9.140625" style="84"/>
  </cols>
  <sheetData>
    <row r="1" spans="1:43" s="177" customFormat="1" ht="15.75" customHeight="1" x14ac:dyDescent="0.25">
      <c r="A1" s="353" t="s">
        <v>1731</v>
      </c>
      <c r="B1" s="353"/>
      <c r="C1" s="353"/>
      <c r="D1" s="353"/>
      <c r="E1" s="353"/>
      <c r="F1" s="353"/>
      <c r="G1" s="353"/>
      <c r="H1" s="353"/>
      <c r="I1" s="353"/>
      <c r="J1" s="353"/>
      <c r="K1" s="353"/>
      <c r="L1" s="353"/>
      <c r="M1" s="353"/>
      <c r="N1" s="353"/>
      <c r="O1" s="353"/>
      <c r="P1" s="353"/>
      <c r="Q1" s="353"/>
      <c r="AA1" s="178"/>
      <c r="AB1" s="178"/>
      <c r="AC1" s="178"/>
      <c r="AD1" s="178"/>
      <c r="AE1" s="178"/>
      <c r="AF1" s="178"/>
      <c r="AG1" s="178"/>
      <c r="AH1" s="178"/>
      <c r="AI1" s="178"/>
      <c r="AJ1" s="178"/>
      <c r="AK1" s="178"/>
      <c r="AL1" s="178"/>
      <c r="AM1" s="178"/>
      <c r="AN1" s="178"/>
      <c r="AO1" s="178"/>
      <c r="AP1" s="178"/>
      <c r="AQ1" s="178"/>
    </row>
    <row r="2" spans="1:43" s="177" customFormat="1" ht="15.75" customHeight="1" x14ac:dyDescent="0.25">
      <c r="A2" s="353" t="s">
        <v>1344</v>
      </c>
      <c r="B2" s="353"/>
      <c r="C2" s="353"/>
      <c r="D2" s="353"/>
      <c r="E2" s="353"/>
      <c r="F2" s="353"/>
      <c r="G2" s="353"/>
      <c r="H2" s="353"/>
      <c r="I2" s="353"/>
      <c r="J2" s="353"/>
      <c r="K2" s="353"/>
      <c r="L2" s="353"/>
      <c r="M2" s="353"/>
      <c r="N2" s="353"/>
      <c r="O2" s="353"/>
      <c r="P2" s="353"/>
      <c r="Q2" s="353"/>
      <c r="AA2" s="178"/>
      <c r="AB2" s="178"/>
      <c r="AC2" s="178"/>
      <c r="AD2" s="178"/>
      <c r="AE2" s="178"/>
      <c r="AF2" s="178"/>
      <c r="AG2" s="178"/>
      <c r="AH2" s="178"/>
      <c r="AI2" s="178"/>
      <c r="AJ2" s="178"/>
      <c r="AK2" s="178"/>
      <c r="AL2" s="178"/>
      <c r="AM2" s="178"/>
      <c r="AN2" s="178"/>
      <c r="AO2" s="178"/>
      <c r="AP2" s="178"/>
      <c r="AQ2" s="178"/>
    </row>
    <row r="3" spans="1:43" s="177" customFormat="1" ht="15.75" customHeight="1" x14ac:dyDescent="0.25">
      <c r="C3" s="179"/>
      <c r="E3" s="179"/>
      <c r="G3" s="179"/>
      <c r="I3" s="179"/>
      <c r="K3" s="179"/>
      <c r="M3" s="179"/>
      <c r="O3" s="179"/>
      <c r="AA3" s="178"/>
      <c r="AB3" s="178"/>
      <c r="AC3" s="178"/>
      <c r="AD3" s="178"/>
      <c r="AE3" s="178"/>
      <c r="AF3" s="178"/>
      <c r="AG3" s="178"/>
      <c r="AH3" s="178"/>
      <c r="AI3" s="178"/>
      <c r="AJ3" s="178"/>
      <c r="AK3" s="178"/>
      <c r="AL3" s="178"/>
      <c r="AM3" s="178"/>
      <c r="AN3" s="178"/>
      <c r="AO3" s="178"/>
      <c r="AP3" s="178"/>
      <c r="AQ3" s="178"/>
    </row>
    <row r="4" spans="1:43" ht="15" customHeight="1" x14ac:dyDescent="0.25">
      <c r="A4" s="350" t="s">
        <v>4</v>
      </c>
      <c r="B4" s="350"/>
      <c r="C4" s="350"/>
      <c r="D4" s="350"/>
      <c r="E4" s="350"/>
      <c r="F4" s="350"/>
      <c r="G4" s="350"/>
      <c r="H4" s="350"/>
      <c r="I4" s="350"/>
      <c r="J4" s="350"/>
      <c r="K4" s="350"/>
      <c r="L4" s="350"/>
      <c r="M4" s="350"/>
      <c r="N4" s="350"/>
      <c r="O4" s="350"/>
      <c r="P4" s="350"/>
      <c r="Q4" s="350"/>
      <c r="AA4" s="178"/>
      <c r="AB4" s="178"/>
      <c r="AC4" s="178"/>
      <c r="AD4" s="178"/>
      <c r="AE4" s="178"/>
      <c r="AF4" s="178"/>
      <c r="AG4" s="178"/>
      <c r="AH4" s="178"/>
      <c r="AI4" s="178"/>
      <c r="AJ4" s="178"/>
      <c r="AK4" s="178"/>
      <c r="AL4" s="178"/>
      <c r="AM4" s="178"/>
      <c r="AN4" s="178"/>
      <c r="AO4" s="178"/>
      <c r="AP4" s="178"/>
      <c r="AQ4" s="178"/>
    </row>
    <row r="5" spans="1:43" ht="15" customHeight="1" x14ac:dyDescent="0.25">
      <c r="A5" s="354" t="s">
        <v>1736</v>
      </c>
      <c r="B5" s="354"/>
      <c r="C5" s="354"/>
      <c r="D5" s="354"/>
      <c r="E5" s="354"/>
      <c r="F5" s="354"/>
      <c r="G5" s="354"/>
      <c r="H5" s="354"/>
      <c r="I5" s="354"/>
      <c r="J5" s="354"/>
      <c r="K5" s="354"/>
      <c r="L5" s="354"/>
      <c r="M5" s="354"/>
      <c r="N5" s="354"/>
      <c r="O5" s="354"/>
      <c r="P5" s="354"/>
      <c r="Q5" s="354"/>
      <c r="AA5" s="181"/>
      <c r="AB5" s="181"/>
      <c r="AC5" s="181"/>
      <c r="AD5" s="181"/>
      <c r="AE5" s="181"/>
      <c r="AF5" s="181"/>
      <c r="AG5" s="181"/>
      <c r="AH5" s="181"/>
      <c r="AI5" s="181"/>
      <c r="AJ5" s="181"/>
      <c r="AK5" s="181"/>
      <c r="AL5" s="181"/>
      <c r="AM5" s="181"/>
      <c r="AN5" s="181"/>
      <c r="AO5" s="181"/>
      <c r="AP5" s="181"/>
      <c r="AQ5" s="181"/>
    </row>
    <row r="6" spans="1:43" ht="15" customHeight="1" x14ac:dyDescent="0.25">
      <c r="A6" s="354"/>
      <c r="B6" s="354"/>
      <c r="C6" s="354"/>
      <c r="D6" s="354"/>
      <c r="E6" s="354"/>
      <c r="F6" s="354"/>
      <c r="G6" s="354"/>
      <c r="H6" s="354"/>
      <c r="I6" s="354"/>
      <c r="J6" s="354"/>
      <c r="K6" s="354"/>
      <c r="L6" s="354"/>
      <c r="M6" s="354"/>
      <c r="N6" s="354"/>
      <c r="O6" s="354"/>
      <c r="P6" s="354"/>
      <c r="Q6" s="354"/>
      <c r="AA6" s="181"/>
      <c r="AB6" s="181"/>
      <c r="AC6" s="181"/>
      <c r="AD6" s="181"/>
      <c r="AE6" s="181"/>
      <c r="AF6" s="181"/>
      <c r="AG6" s="181"/>
      <c r="AH6" s="181"/>
      <c r="AI6" s="181"/>
      <c r="AJ6" s="181"/>
      <c r="AK6" s="181"/>
      <c r="AL6" s="181"/>
      <c r="AM6" s="181"/>
      <c r="AN6" s="181"/>
      <c r="AO6" s="181"/>
      <c r="AP6" s="181"/>
      <c r="AQ6" s="181"/>
    </row>
    <row r="7" spans="1:43" x14ac:dyDescent="0.25">
      <c r="A7" s="354"/>
      <c r="B7" s="354"/>
      <c r="C7" s="354"/>
      <c r="D7" s="354"/>
      <c r="E7" s="354"/>
      <c r="F7" s="354"/>
      <c r="G7" s="354"/>
      <c r="H7" s="354"/>
      <c r="I7" s="354"/>
      <c r="J7" s="354"/>
      <c r="K7" s="354"/>
      <c r="L7" s="354"/>
      <c r="M7" s="354"/>
      <c r="N7" s="354"/>
      <c r="O7" s="354"/>
      <c r="P7" s="354"/>
      <c r="Q7" s="354"/>
      <c r="AA7" s="181"/>
      <c r="AB7" s="181"/>
      <c r="AC7" s="181"/>
      <c r="AD7" s="181"/>
      <c r="AE7" s="181"/>
      <c r="AF7" s="181"/>
      <c r="AG7" s="181"/>
      <c r="AH7" s="181"/>
      <c r="AI7" s="181"/>
      <c r="AJ7" s="181"/>
      <c r="AK7" s="181"/>
      <c r="AL7" s="181"/>
      <c r="AM7" s="181"/>
      <c r="AN7" s="181"/>
      <c r="AO7" s="181"/>
      <c r="AP7" s="181"/>
      <c r="AQ7" s="181"/>
    </row>
    <row r="8" spans="1:43" ht="15" customHeight="1" x14ac:dyDescent="0.25">
      <c r="A8" s="355" t="s">
        <v>1732</v>
      </c>
      <c r="B8" s="355"/>
      <c r="C8" s="355"/>
      <c r="D8" s="355"/>
      <c r="E8" s="355"/>
      <c r="F8" s="355"/>
      <c r="G8" s="355"/>
      <c r="H8" s="355"/>
      <c r="I8" s="355"/>
      <c r="J8" s="355"/>
      <c r="K8" s="355"/>
      <c r="L8" s="355"/>
      <c r="M8" s="355"/>
      <c r="N8" s="355"/>
      <c r="O8" s="355"/>
      <c r="P8" s="355"/>
      <c r="Q8" s="355"/>
      <c r="AA8" s="182"/>
      <c r="AB8" s="182"/>
      <c r="AC8" s="182"/>
      <c r="AD8" s="182"/>
      <c r="AE8" s="182"/>
      <c r="AF8" s="182"/>
      <c r="AG8" s="182"/>
      <c r="AH8" s="182"/>
      <c r="AI8" s="182"/>
      <c r="AJ8" s="182"/>
      <c r="AK8" s="182"/>
      <c r="AL8" s="182"/>
      <c r="AM8" s="182"/>
      <c r="AN8" s="182"/>
      <c r="AO8" s="182"/>
      <c r="AP8" s="182"/>
      <c r="AQ8" s="182"/>
    </row>
    <row r="9" spans="1:43" ht="15" customHeight="1" x14ac:dyDescent="0.25">
      <c r="A9" s="355"/>
      <c r="B9" s="355"/>
      <c r="C9" s="355"/>
      <c r="D9" s="355"/>
      <c r="E9" s="355"/>
      <c r="F9" s="355"/>
      <c r="G9" s="355"/>
      <c r="H9" s="355"/>
      <c r="I9" s="355"/>
      <c r="J9" s="355"/>
      <c r="K9" s="355"/>
      <c r="L9" s="355"/>
      <c r="M9" s="355"/>
      <c r="N9" s="355"/>
      <c r="O9" s="355"/>
      <c r="P9" s="355"/>
      <c r="Q9" s="355"/>
      <c r="AA9" s="182"/>
      <c r="AB9" s="182"/>
      <c r="AC9" s="182"/>
      <c r="AD9" s="182"/>
      <c r="AE9" s="182"/>
      <c r="AF9" s="182"/>
      <c r="AG9" s="182"/>
      <c r="AH9" s="182"/>
      <c r="AI9" s="182"/>
      <c r="AJ9" s="182"/>
      <c r="AK9" s="182"/>
      <c r="AL9" s="182"/>
      <c r="AM9" s="182"/>
      <c r="AN9" s="182"/>
      <c r="AO9" s="182"/>
      <c r="AP9" s="182"/>
      <c r="AQ9" s="182"/>
    </row>
    <row r="10" spans="1:43" ht="15" customHeight="1" x14ac:dyDescent="0.25">
      <c r="A10" s="355"/>
      <c r="B10" s="355"/>
      <c r="C10" s="355"/>
      <c r="D10" s="355"/>
      <c r="E10" s="355"/>
      <c r="F10" s="355"/>
      <c r="G10" s="355"/>
      <c r="H10" s="355"/>
      <c r="I10" s="355"/>
      <c r="J10" s="355"/>
      <c r="K10" s="355"/>
      <c r="L10" s="355"/>
      <c r="M10" s="355"/>
      <c r="N10" s="355"/>
      <c r="O10" s="355"/>
      <c r="P10" s="355"/>
      <c r="Q10" s="355"/>
      <c r="AA10" s="182"/>
      <c r="AB10" s="182"/>
      <c r="AC10" s="182"/>
      <c r="AD10" s="182"/>
      <c r="AE10" s="182"/>
      <c r="AF10" s="182"/>
      <c r="AG10" s="182"/>
      <c r="AH10" s="182"/>
      <c r="AI10" s="182"/>
      <c r="AJ10" s="182"/>
      <c r="AK10" s="182"/>
      <c r="AL10" s="182"/>
      <c r="AM10" s="182"/>
      <c r="AN10" s="182"/>
      <c r="AO10" s="182"/>
      <c r="AP10" s="182"/>
      <c r="AQ10" s="182"/>
    </row>
    <row r="11" spans="1:43" x14ac:dyDescent="0.25">
      <c r="A11" s="350" t="s">
        <v>1424</v>
      </c>
      <c r="B11" s="350"/>
      <c r="C11" s="350"/>
      <c r="D11" s="350"/>
      <c r="E11" s="350"/>
      <c r="F11" s="350"/>
      <c r="G11" s="350"/>
      <c r="H11" s="350"/>
      <c r="I11" s="350"/>
      <c r="J11" s="350"/>
      <c r="K11" s="350"/>
      <c r="L11" s="350"/>
      <c r="M11" s="350"/>
      <c r="N11" s="350"/>
      <c r="O11" s="350"/>
      <c r="P11" s="350"/>
      <c r="Q11" s="350"/>
      <c r="AA11" s="183"/>
      <c r="AB11" s="183"/>
      <c r="AC11" s="183"/>
      <c r="AD11" s="183"/>
      <c r="AE11" s="183"/>
      <c r="AF11" s="183"/>
      <c r="AG11" s="183"/>
      <c r="AH11" s="183"/>
      <c r="AI11" s="183"/>
      <c r="AJ11" s="183"/>
      <c r="AK11" s="183"/>
      <c r="AL11" s="183"/>
      <c r="AM11" s="183"/>
      <c r="AN11" s="183"/>
      <c r="AO11" s="183"/>
      <c r="AP11" s="183"/>
      <c r="AQ11" s="183"/>
    </row>
    <row r="12" spans="1:43" x14ac:dyDescent="0.25">
      <c r="A12" s="349" t="s">
        <v>1425</v>
      </c>
      <c r="B12" s="349"/>
      <c r="C12" s="349"/>
      <c r="D12" s="349"/>
      <c r="E12" s="349"/>
      <c r="F12" s="349"/>
      <c r="G12" s="349"/>
      <c r="H12" s="349"/>
      <c r="I12" s="349"/>
      <c r="J12" s="349"/>
      <c r="K12" s="349"/>
      <c r="L12" s="349"/>
      <c r="M12" s="349"/>
      <c r="N12" s="349"/>
      <c r="O12" s="349"/>
      <c r="P12" s="349"/>
      <c r="Q12" s="349"/>
      <c r="AA12" s="184"/>
      <c r="AB12" s="184"/>
      <c r="AC12" s="184"/>
      <c r="AD12" s="184"/>
      <c r="AE12" s="184"/>
      <c r="AF12" s="184"/>
      <c r="AG12" s="184"/>
      <c r="AH12" s="184"/>
      <c r="AI12" s="184"/>
      <c r="AJ12" s="184"/>
      <c r="AK12" s="184"/>
      <c r="AL12" s="184"/>
      <c r="AM12" s="184"/>
      <c r="AN12" s="184"/>
      <c r="AO12" s="184"/>
      <c r="AP12" s="184"/>
      <c r="AQ12" s="184"/>
    </row>
    <row r="13" spans="1:43" ht="6.75" customHeight="1" x14ac:dyDescent="0.25">
      <c r="A13" s="180"/>
      <c r="B13" s="180"/>
      <c r="C13" s="185"/>
      <c r="D13" s="180"/>
      <c r="E13" s="185"/>
      <c r="F13" s="180"/>
      <c r="G13" s="185"/>
      <c r="H13" s="180"/>
      <c r="I13" s="185"/>
      <c r="J13" s="180"/>
      <c r="K13" s="185"/>
      <c r="L13" s="180"/>
      <c r="M13" s="185"/>
      <c r="N13" s="180"/>
      <c r="O13" s="185"/>
      <c r="P13" s="180"/>
      <c r="Q13" s="180"/>
      <c r="AA13" s="180"/>
      <c r="AB13" s="180"/>
      <c r="AC13" s="185"/>
      <c r="AD13" s="180"/>
      <c r="AE13" s="185"/>
      <c r="AF13" s="180"/>
      <c r="AG13" s="185"/>
      <c r="AH13" s="180"/>
      <c r="AI13" s="185"/>
      <c r="AJ13" s="180"/>
      <c r="AK13" s="185"/>
      <c r="AL13" s="180"/>
      <c r="AM13" s="185"/>
      <c r="AN13" s="180"/>
      <c r="AO13" s="185"/>
      <c r="AP13" s="180"/>
      <c r="AQ13" s="180"/>
    </row>
    <row r="14" spans="1:43" ht="15" customHeight="1" x14ac:dyDescent="0.25">
      <c r="A14" s="180"/>
      <c r="B14" s="347" t="s">
        <v>1426</v>
      </c>
      <c r="C14" s="347"/>
      <c r="D14" s="347"/>
      <c r="E14" s="347"/>
      <c r="F14" s="347"/>
      <c r="G14" s="347"/>
      <c r="H14" s="347"/>
      <c r="I14" s="347"/>
      <c r="J14" s="347"/>
      <c r="K14" s="347"/>
      <c r="L14" s="347"/>
      <c r="M14" s="185"/>
      <c r="N14" s="186" t="s">
        <v>1341</v>
      </c>
      <c r="O14" s="187"/>
      <c r="P14" s="188"/>
      <c r="Q14" s="180"/>
      <c r="AA14" s="180"/>
      <c r="AB14" s="188"/>
      <c r="AC14" s="188"/>
      <c r="AD14" s="188"/>
      <c r="AE14" s="188"/>
      <c r="AF14" s="188"/>
      <c r="AG14" s="188"/>
      <c r="AH14" s="188"/>
      <c r="AI14" s="188"/>
      <c r="AJ14" s="188"/>
      <c r="AK14" s="188"/>
      <c r="AL14" s="188"/>
      <c r="AM14" s="185"/>
      <c r="AN14" s="187"/>
      <c r="AO14" s="187"/>
      <c r="AP14" s="188"/>
      <c r="AQ14" s="180"/>
    </row>
    <row r="15" spans="1:43" ht="15" customHeight="1" x14ac:dyDescent="0.25">
      <c r="A15" s="180"/>
      <c r="B15" s="189" t="s">
        <v>1427</v>
      </c>
      <c r="C15" s="189"/>
      <c r="D15" s="189" t="s">
        <v>5</v>
      </c>
      <c r="E15" s="189"/>
      <c r="F15" s="189" t="s">
        <v>6</v>
      </c>
      <c r="G15" s="189"/>
      <c r="H15" s="189" t="s">
        <v>1428</v>
      </c>
      <c r="I15" s="189"/>
      <c r="J15" s="189" t="s">
        <v>1429</v>
      </c>
      <c r="K15" s="189"/>
      <c r="L15" s="189" t="s">
        <v>7</v>
      </c>
      <c r="M15" s="185"/>
      <c r="N15" s="187"/>
      <c r="O15" s="187"/>
      <c r="P15" s="188"/>
      <c r="Q15" s="180"/>
      <c r="AA15" s="180"/>
      <c r="AB15" s="189"/>
      <c r="AC15" s="189"/>
      <c r="AD15" s="189"/>
      <c r="AE15" s="189"/>
      <c r="AF15" s="189"/>
      <c r="AG15" s="189"/>
      <c r="AH15" s="189"/>
      <c r="AI15" s="189"/>
      <c r="AJ15" s="189"/>
      <c r="AK15" s="189"/>
      <c r="AL15" s="189"/>
      <c r="AM15" s="185"/>
      <c r="AN15" s="187"/>
      <c r="AO15" s="187"/>
      <c r="AP15" s="188"/>
      <c r="AQ15" s="180"/>
    </row>
    <row r="16" spans="1:43" ht="15" customHeight="1" x14ac:dyDescent="0.25">
      <c r="A16" s="180"/>
      <c r="B16" s="190" t="s">
        <v>1430</v>
      </c>
      <c r="C16" s="191" t="s">
        <v>1431</v>
      </c>
      <c r="D16" s="190" t="s">
        <v>1432</v>
      </c>
      <c r="E16" s="190" t="s">
        <v>1433</v>
      </c>
      <c r="F16" s="190" t="s">
        <v>1434</v>
      </c>
      <c r="G16" s="190" t="s">
        <v>1433</v>
      </c>
      <c r="H16" s="190" t="s">
        <v>1435</v>
      </c>
      <c r="I16" s="191" t="s">
        <v>1431</v>
      </c>
      <c r="J16" s="190" t="s">
        <v>1436</v>
      </c>
      <c r="K16" s="192"/>
      <c r="L16" s="193"/>
      <c r="M16" s="192"/>
      <c r="N16" s="194" t="s">
        <v>1437</v>
      </c>
      <c r="O16" s="187"/>
      <c r="P16" s="187" t="s">
        <v>1438</v>
      </c>
      <c r="Q16" s="180"/>
      <c r="AA16" s="180"/>
      <c r="AB16" s="190"/>
      <c r="AC16" s="191"/>
      <c r="AD16" s="190"/>
      <c r="AE16" s="190"/>
      <c r="AF16" s="190"/>
      <c r="AG16" s="190"/>
      <c r="AH16" s="190"/>
      <c r="AI16" s="191"/>
      <c r="AJ16" s="190"/>
      <c r="AK16" s="192"/>
      <c r="AL16" s="193"/>
      <c r="AM16" s="192"/>
      <c r="AN16" s="194"/>
      <c r="AO16" s="187"/>
      <c r="AP16" s="187"/>
      <c r="AQ16" s="180"/>
    </row>
    <row r="17" spans="1:16383" ht="15" customHeight="1" x14ac:dyDescent="0.25">
      <c r="A17" s="195"/>
      <c r="B17" s="100">
        <f>IF('Fund #### Journal Entries'!$F$7="Governmental Fund",ROUND('Fund #### Journal Entries'!$K$19,0),0)</f>
        <v>0</v>
      </c>
      <c r="C17" s="85" t="s">
        <v>1431</v>
      </c>
      <c r="D17" s="100">
        <f>IF('Fund #### Journal Entries'!$F$7="Governmental Fund",ROUND('Fund #### Journal Entries'!$K$37,0),0)</f>
        <v>0</v>
      </c>
      <c r="E17" s="86" t="s">
        <v>1433</v>
      </c>
      <c r="F17" s="100">
        <f>IF('Fund #### Journal Entries'!$F$7="Governmental Fund",ROUND('Fund #### Journal Entries'!$J$56,0),0)</f>
        <v>0</v>
      </c>
      <c r="G17" s="86" t="s">
        <v>1433</v>
      </c>
      <c r="H17" s="100">
        <f>IF('Fund #### Journal Entries'!$F$7="Governmental Fund",ROUND('Fund #### Journal Entries'!$J$76,0),0)</f>
        <v>0</v>
      </c>
      <c r="I17" s="86" t="s">
        <v>1431</v>
      </c>
      <c r="J17" s="100">
        <f>IF('Fund #### Journal Entries'!$F$7="Governmental Fund",ROUND('Fund #### Journal Entries'!$K$87,0),0)</f>
        <v>0</v>
      </c>
      <c r="K17" s="86" t="s">
        <v>1439</v>
      </c>
      <c r="L17" s="101">
        <f>ROUND(+B17+D17-F17-H17+J17,0)</f>
        <v>0</v>
      </c>
      <c r="M17" s="86"/>
      <c r="N17" s="102">
        <f>ROUND(SUM('Department Note Disclosure'!$B$16:$B$39),0)</f>
        <v>0</v>
      </c>
      <c r="O17" s="85"/>
      <c r="P17" s="103">
        <f>L17-N17</f>
        <v>0</v>
      </c>
      <c r="Q17" s="180"/>
      <c r="AA17" s="195"/>
      <c r="AB17" s="171"/>
      <c r="AC17" s="169"/>
      <c r="AD17" s="171"/>
      <c r="AE17" s="170"/>
      <c r="AF17" s="171"/>
      <c r="AG17" s="170"/>
      <c r="AH17" s="171"/>
      <c r="AI17" s="170"/>
      <c r="AJ17" s="171"/>
      <c r="AK17" s="170"/>
      <c r="AL17" s="171"/>
      <c r="AM17" s="170"/>
      <c r="AN17" s="171"/>
      <c r="AO17" s="169"/>
      <c r="AP17" s="172"/>
      <c r="AQ17" s="180"/>
    </row>
    <row r="18" spans="1:16383" ht="15" customHeight="1" x14ac:dyDescent="0.25">
      <c r="A18" s="195"/>
      <c r="B18" s="195"/>
      <c r="C18" s="196"/>
      <c r="D18" s="197" t="str">
        <f>IF(OR(P17&gt;0.99, (P17&lt;(-0.99))), "Please review and correct the variance.","")</f>
        <v/>
      </c>
      <c r="E18" s="196"/>
      <c r="F18" s="195"/>
      <c r="G18" s="196"/>
      <c r="H18" s="195"/>
      <c r="I18" s="196"/>
      <c r="J18" s="195"/>
      <c r="K18" s="196"/>
      <c r="L18" s="195"/>
      <c r="M18" s="196"/>
      <c r="N18" s="195"/>
      <c r="O18" s="196"/>
      <c r="P18" s="195"/>
      <c r="Q18" s="180"/>
      <c r="AA18" s="195"/>
      <c r="AB18" s="195"/>
      <c r="AC18" s="196"/>
      <c r="AD18" s="197"/>
      <c r="AE18" s="196"/>
      <c r="AF18" s="195"/>
      <c r="AG18" s="196"/>
      <c r="AH18" s="195"/>
      <c r="AI18" s="196"/>
      <c r="AJ18" s="195"/>
      <c r="AK18" s="196"/>
      <c r="AL18" s="195"/>
      <c r="AM18" s="196"/>
      <c r="AN18" s="195"/>
      <c r="AO18" s="196"/>
      <c r="AP18" s="195"/>
      <c r="AQ18" s="180"/>
    </row>
    <row r="19" spans="1:16383" ht="6" customHeight="1" x14ac:dyDescent="0.25">
      <c r="A19" s="195"/>
      <c r="B19" s="195"/>
      <c r="C19" s="196"/>
      <c r="D19" s="197"/>
      <c r="E19" s="196"/>
      <c r="F19" s="195"/>
      <c r="G19" s="196"/>
      <c r="H19" s="195"/>
      <c r="I19" s="196"/>
      <c r="J19" s="195"/>
      <c r="K19" s="196"/>
      <c r="L19" s="195"/>
      <c r="M19" s="196"/>
      <c r="N19" s="195"/>
      <c r="O19" s="196"/>
      <c r="P19" s="195"/>
      <c r="Q19" s="180"/>
      <c r="AA19" s="195"/>
      <c r="AB19" s="195"/>
      <c r="AC19" s="196"/>
      <c r="AD19" s="197"/>
      <c r="AE19" s="196"/>
      <c r="AF19" s="195"/>
      <c r="AG19" s="196"/>
      <c r="AH19" s="195"/>
      <c r="AI19" s="196"/>
      <c r="AJ19" s="195"/>
      <c r="AK19" s="196"/>
      <c r="AL19" s="195"/>
      <c r="AM19" s="196"/>
      <c r="AN19" s="195"/>
      <c r="AO19" s="196"/>
      <c r="AP19" s="195"/>
      <c r="AQ19" s="180"/>
    </row>
    <row r="20" spans="1:16383" x14ac:dyDescent="0.25">
      <c r="A20" s="349" t="s">
        <v>1440</v>
      </c>
      <c r="B20" s="349"/>
      <c r="C20" s="349"/>
      <c r="D20" s="349"/>
      <c r="E20" s="349"/>
      <c r="F20" s="349"/>
      <c r="G20" s="349"/>
      <c r="H20" s="349"/>
      <c r="I20" s="349"/>
      <c r="J20" s="349"/>
      <c r="K20" s="349"/>
      <c r="L20" s="349"/>
      <c r="M20" s="349"/>
      <c r="N20" s="349"/>
      <c r="O20" s="349"/>
      <c r="P20" s="349"/>
      <c r="Q20" s="349"/>
      <c r="AA20" s="184"/>
      <c r="AB20" s="184"/>
      <c r="AC20" s="184"/>
      <c r="AD20" s="184"/>
      <c r="AE20" s="184"/>
      <c r="AF20" s="184"/>
      <c r="AG20" s="184"/>
      <c r="AH20" s="184"/>
      <c r="AI20" s="184"/>
      <c r="AJ20" s="184"/>
      <c r="AK20" s="184"/>
      <c r="AL20" s="184"/>
      <c r="AM20" s="184"/>
      <c r="AN20" s="184"/>
      <c r="AO20" s="184"/>
      <c r="AP20" s="184"/>
      <c r="AQ20" s="184"/>
    </row>
    <row r="21" spans="1:16383" ht="6" customHeight="1" x14ac:dyDescent="0.25">
      <c r="A21" s="180"/>
      <c r="B21" s="180"/>
      <c r="C21" s="185"/>
      <c r="D21" s="180"/>
      <c r="E21" s="185"/>
      <c r="F21" s="180"/>
      <c r="G21" s="185"/>
      <c r="H21" s="180"/>
      <c r="I21" s="185"/>
      <c r="J21" s="180"/>
      <c r="K21" s="185"/>
      <c r="L21" s="180"/>
      <c r="M21" s="185"/>
      <c r="N21" s="180"/>
      <c r="O21" s="185"/>
      <c r="P21" s="180"/>
      <c r="Q21" s="180"/>
      <c r="AA21" s="180"/>
      <c r="AB21" s="180"/>
      <c r="AC21" s="185"/>
      <c r="AD21" s="180"/>
      <c r="AE21" s="185"/>
      <c r="AF21" s="180"/>
      <c r="AG21" s="185"/>
      <c r="AH21" s="180"/>
      <c r="AI21" s="185"/>
      <c r="AJ21" s="180"/>
      <c r="AK21" s="185"/>
      <c r="AL21" s="180"/>
      <c r="AM21" s="185"/>
      <c r="AN21" s="180"/>
      <c r="AO21" s="185"/>
      <c r="AP21" s="180"/>
      <c r="AQ21" s="180"/>
    </row>
    <row r="22" spans="1:16383" ht="15" customHeight="1" x14ac:dyDescent="0.25">
      <c r="A22" s="180"/>
      <c r="B22" s="348" t="s">
        <v>1426</v>
      </c>
      <c r="C22" s="348"/>
      <c r="D22" s="348"/>
      <c r="E22" s="348"/>
      <c r="F22" s="348"/>
      <c r="G22" s="348"/>
      <c r="H22" s="348"/>
      <c r="I22" s="348"/>
      <c r="J22" s="348"/>
      <c r="K22" s="348"/>
      <c r="L22" s="348"/>
      <c r="M22" s="185"/>
      <c r="N22" s="186" t="s">
        <v>1341</v>
      </c>
      <c r="O22" s="187"/>
      <c r="P22" s="188"/>
      <c r="Q22" s="180"/>
      <c r="AA22" s="180"/>
      <c r="AB22" s="184"/>
      <c r="AC22" s="184"/>
      <c r="AD22" s="184"/>
      <c r="AE22" s="184"/>
      <c r="AF22" s="184"/>
      <c r="AG22" s="184"/>
      <c r="AH22" s="184"/>
      <c r="AI22" s="184"/>
      <c r="AJ22" s="184"/>
      <c r="AK22" s="184"/>
      <c r="AL22" s="184"/>
      <c r="AM22" s="185"/>
      <c r="AN22" s="187"/>
      <c r="AO22" s="187"/>
      <c r="AP22" s="188"/>
      <c r="AQ22" s="180"/>
    </row>
    <row r="23" spans="1:16383" ht="15" customHeight="1" x14ac:dyDescent="0.25">
      <c r="A23" s="180"/>
      <c r="B23" s="189" t="s">
        <v>1427</v>
      </c>
      <c r="C23" s="189"/>
      <c r="D23" s="189" t="s">
        <v>5</v>
      </c>
      <c r="E23" s="189"/>
      <c r="F23" s="189" t="s">
        <v>6</v>
      </c>
      <c r="G23" s="189"/>
      <c r="H23" s="189" t="s">
        <v>1428</v>
      </c>
      <c r="I23" s="189"/>
      <c r="J23" s="189" t="s">
        <v>1429</v>
      </c>
      <c r="K23" s="189"/>
      <c r="L23" s="189" t="s">
        <v>7</v>
      </c>
      <c r="M23" s="185"/>
      <c r="N23" s="187"/>
      <c r="O23" s="187"/>
      <c r="P23" s="188"/>
      <c r="Q23" s="180"/>
      <c r="AA23" s="180"/>
      <c r="AB23" s="189"/>
      <c r="AC23" s="189"/>
      <c r="AD23" s="189"/>
      <c r="AE23" s="189"/>
      <c r="AF23" s="189"/>
      <c r="AG23" s="189"/>
      <c r="AH23" s="189"/>
      <c r="AI23" s="189"/>
      <c r="AJ23" s="189"/>
      <c r="AK23" s="189"/>
      <c r="AL23" s="189"/>
      <c r="AM23" s="185"/>
      <c r="AN23" s="187"/>
      <c r="AO23" s="187"/>
      <c r="AP23" s="188"/>
      <c r="AQ23" s="180"/>
    </row>
    <row r="24" spans="1:16383" ht="15" customHeight="1" x14ac:dyDescent="0.25">
      <c r="A24" s="180"/>
      <c r="B24" s="190" t="s">
        <v>1430</v>
      </c>
      <c r="C24" s="191" t="s">
        <v>1431</v>
      </c>
      <c r="D24" s="190" t="s">
        <v>1432</v>
      </c>
      <c r="E24" s="190" t="s">
        <v>1433</v>
      </c>
      <c r="F24" s="190" t="s">
        <v>1434</v>
      </c>
      <c r="G24" s="190" t="s">
        <v>1433</v>
      </c>
      <c r="H24" s="190" t="s">
        <v>1435</v>
      </c>
      <c r="I24" s="191" t="s">
        <v>1431</v>
      </c>
      <c r="J24" s="190" t="s">
        <v>1436</v>
      </c>
      <c r="K24" s="192"/>
      <c r="L24" s="193"/>
      <c r="M24" s="192"/>
      <c r="N24" s="194" t="s">
        <v>1437</v>
      </c>
      <c r="O24" s="187"/>
      <c r="P24" s="187" t="s">
        <v>1438</v>
      </c>
      <c r="Q24" s="180"/>
      <c r="AA24" s="180"/>
      <c r="AB24" s="190"/>
      <c r="AC24" s="191"/>
      <c r="AD24" s="190"/>
      <c r="AE24" s="190"/>
      <c r="AF24" s="190"/>
      <c r="AG24" s="190"/>
      <c r="AH24" s="190"/>
      <c r="AI24" s="191"/>
      <c r="AJ24" s="190"/>
      <c r="AK24" s="192"/>
      <c r="AL24" s="193"/>
      <c r="AM24" s="192"/>
      <c r="AN24" s="194"/>
      <c r="AO24" s="187"/>
      <c r="AP24" s="187"/>
      <c r="AQ24" s="180"/>
    </row>
    <row r="25" spans="1:16383" ht="15" customHeight="1" x14ac:dyDescent="0.25">
      <c r="A25" s="195"/>
      <c r="B25" s="100">
        <f>IF('Fund #### Journal Entries'!$F$7="Proprietary - Internal Service Fund",ROUND('Fund #### Journal Entries'!$K$19,0),0)</f>
        <v>0</v>
      </c>
      <c r="C25" s="85" t="s">
        <v>1431</v>
      </c>
      <c r="D25" s="100">
        <f>IF('Fund #### Journal Entries'!$F$7="Proprietary - Internal Service Fund",ROUND('Fund #### Journal Entries'!$K$37,0),0)</f>
        <v>0</v>
      </c>
      <c r="E25" s="86" t="s">
        <v>1433</v>
      </c>
      <c r="F25" s="100">
        <f>IF('Fund #### Journal Entries'!$F$7="Proprietary - Internal Service Fund",ROUND('Fund #### Journal Entries'!$J$56,0),0)</f>
        <v>0</v>
      </c>
      <c r="G25" s="86" t="s">
        <v>1433</v>
      </c>
      <c r="H25" s="100">
        <f>IF('Fund #### Journal Entries'!$F$7="Proprietary - Internal Service Fund",ROUND('Fund #### Journal Entries'!$J$76,0),0)</f>
        <v>0</v>
      </c>
      <c r="I25" s="86" t="s">
        <v>1431</v>
      </c>
      <c r="J25" s="100">
        <f>IF('Fund #### Journal Entries'!$F$7="Proprietary - Internal Service Fund",ROUND('Fund #### Journal Entries'!$K$87,0),0)</f>
        <v>0</v>
      </c>
      <c r="K25" s="86" t="s">
        <v>1439</v>
      </c>
      <c r="L25" s="101">
        <f>ROUND(+B25+D25-F25-H25+J25,0)</f>
        <v>0</v>
      </c>
      <c r="M25" s="86"/>
      <c r="N25" s="102">
        <f>ROUND(SUM('Department Note Disclosure'!$B$47:$B$70),0)</f>
        <v>0</v>
      </c>
      <c r="O25" s="85"/>
      <c r="P25" s="103">
        <f>L25-N25</f>
        <v>0</v>
      </c>
      <c r="Q25" s="180"/>
      <c r="AA25" s="195"/>
      <c r="AB25" s="171"/>
      <c r="AC25" s="169"/>
      <c r="AD25" s="171"/>
      <c r="AE25" s="170"/>
      <c r="AF25" s="171"/>
      <c r="AG25" s="170"/>
      <c r="AH25" s="171"/>
      <c r="AI25" s="170"/>
      <c r="AJ25" s="171"/>
      <c r="AK25" s="170"/>
      <c r="AL25" s="171"/>
      <c r="AM25" s="170"/>
      <c r="AN25" s="171"/>
      <c r="AO25" s="169"/>
      <c r="AP25" s="172"/>
      <c r="AQ25" s="180"/>
    </row>
    <row r="26" spans="1:16383" ht="6" customHeight="1" x14ac:dyDescent="0.25">
      <c r="A26" s="195"/>
      <c r="B26" s="195"/>
      <c r="C26" s="196"/>
      <c r="D26" s="195"/>
      <c r="E26" s="196"/>
      <c r="F26" s="195"/>
      <c r="G26" s="196"/>
      <c r="H26" s="195"/>
      <c r="I26" s="196"/>
      <c r="J26" s="195"/>
      <c r="K26" s="196"/>
      <c r="L26" s="195"/>
      <c r="M26" s="196"/>
      <c r="N26" s="195"/>
      <c r="O26" s="196"/>
      <c r="P26" s="195"/>
      <c r="Q26" s="180"/>
      <c r="AA26" s="195"/>
      <c r="AB26" s="195"/>
      <c r="AC26" s="196"/>
      <c r="AD26" s="195"/>
      <c r="AE26" s="196"/>
      <c r="AF26" s="195"/>
      <c r="AG26" s="196"/>
      <c r="AH26" s="195"/>
      <c r="AI26" s="196"/>
      <c r="AJ26" s="195"/>
      <c r="AK26" s="196"/>
      <c r="AL26" s="195"/>
      <c r="AM26" s="196"/>
      <c r="AN26" s="195"/>
      <c r="AO26" s="196"/>
      <c r="AP26" s="195"/>
      <c r="AQ26" s="180"/>
    </row>
    <row r="27" spans="1:16383" ht="15" customHeight="1" x14ac:dyDescent="0.25">
      <c r="A27" s="195"/>
      <c r="B27" s="195"/>
      <c r="C27" s="196"/>
      <c r="D27" s="197" t="str">
        <f>IF(OR(P25&gt;0.99, (P25&lt;(-0.99))), "Please review and correct the variance.","")</f>
        <v/>
      </c>
      <c r="E27" s="196"/>
      <c r="F27" s="195"/>
      <c r="G27" s="196"/>
      <c r="H27" s="195"/>
      <c r="I27" s="196"/>
      <c r="J27" s="195"/>
      <c r="K27" s="196"/>
      <c r="L27" s="195"/>
      <c r="M27" s="196"/>
      <c r="N27" s="195"/>
      <c r="O27" s="196"/>
      <c r="P27" s="195"/>
      <c r="Q27" s="180"/>
      <c r="AA27" s="195"/>
      <c r="AB27" s="195"/>
      <c r="AC27" s="196"/>
      <c r="AD27" s="197"/>
      <c r="AE27" s="196"/>
      <c r="AF27" s="195"/>
      <c r="AG27" s="196"/>
      <c r="AH27" s="195"/>
      <c r="AI27" s="196"/>
      <c r="AJ27" s="195"/>
      <c r="AK27" s="196"/>
      <c r="AL27" s="195"/>
      <c r="AM27" s="196"/>
      <c r="AN27" s="195"/>
      <c r="AO27" s="196"/>
      <c r="AP27" s="195"/>
      <c r="AQ27" s="180"/>
    </row>
    <row r="28" spans="1:16383" ht="6" customHeight="1" x14ac:dyDescent="0.25">
      <c r="A28" s="195"/>
      <c r="B28" s="195"/>
      <c r="C28" s="196"/>
      <c r="D28" s="197"/>
      <c r="E28" s="196"/>
      <c r="F28" s="195"/>
      <c r="G28" s="196"/>
      <c r="H28" s="195"/>
      <c r="I28" s="196"/>
      <c r="J28" s="195"/>
      <c r="K28" s="196"/>
      <c r="L28" s="195"/>
      <c r="M28" s="196"/>
      <c r="N28" s="195"/>
      <c r="O28" s="196"/>
      <c r="P28" s="195"/>
      <c r="Q28" s="180"/>
      <c r="AA28" s="195"/>
      <c r="AB28" s="195"/>
      <c r="AC28" s="196"/>
      <c r="AD28" s="197"/>
      <c r="AE28" s="196"/>
      <c r="AF28" s="195"/>
      <c r="AG28" s="196"/>
      <c r="AH28" s="195"/>
      <c r="AI28" s="196"/>
      <c r="AJ28" s="195"/>
      <c r="AK28" s="196"/>
      <c r="AL28" s="195"/>
      <c r="AM28" s="196"/>
      <c r="AN28" s="195"/>
      <c r="AO28" s="196"/>
      <c r="AP28" s="195"/>
      <c r="AQ28" s="180"/>
    </row>
    <row r="29" spans="1:16383" x14ac:dyDescent="0.25">
      <c r="A29" s="349" t="s">
        <v>1441</v>
      </c>
      <c r="B29" s="349"/>
      <c r="C29" s="349"/>
      <c r="D29" s="349"/>
      <c r="E29" s="349"/>
      <c r="F29" s="349"/>
      <c r="G29" s="349"/>
      <c r="H29" s="349"/>
      <c r="I29" s="349"/>
      <c r="J29" s="349"/>
      <c r="K29" s="349"/>
      <c r="L29" s="349"/>
      <c r="M29" s="349"/>
      <c r="N29" s="349"/>
      <c r="O29" s="349"/>
      <c r="P29" s="349"/>
      <c r="Q29" s="349"/>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A29" s="184"/>
      <c r="BB29" s="184"/>
      <c r="BC29" s="184"/>
      <c r="BD29" s="184"/>
      <c r="BE29" s="184"/>
      <c r="BF29" s="184"/>
      <c r="BG29" s="184"/>
      <c r="BH29" s="184"/>
      <c r="BI29" s="184"/>
      <c r="BJ29" s="184"/>
      <c r="BK29" s="184"/>
      <c r="BL29" s="184"/>
      <c r="BM29" s="184"/>
      <c r="BN29" s="184"/>
      <c r="BO29" s="184"/>
      <c r="BP29" s="184"/>
      <c r="BQ29" s="184"/>
      <c r="BR29" s="184"/>
      <c r="BS29" s="184"/>
      <c r="BT29" s="184"/>
      <c r="BU29" s="184"/>
      <c r="BV29" s="184"/>
      <c r="BW29" s="184"/>
      <c r="BX29" s="184"/>
      <c r="BY29" s="184"/>
      <c r="BZ29" s="184"/>
      <c r="CA29" s="184"/>
      <c r="CB29" s="184"/>
      <c r="CC29" s="184"/>
      <c r="CD29" s="184"/>
      <c r="CE29" s="184"/>
      <c r="CF29" s="184"/>
      <c r="CG29" s="184"/>
      <c r="CH29" s="184"/>
      <c r="CI29" s="184"/>
      <c r="CJ29" s="184"/>
      <c r="CK29" s="184"/>
      <c r="CL29" s="184"/>
      <c r="CM29" s="184"/>
      <c r="CN29" s="184"/>
      <c r="CO29" s="184"/>
      <c r="CP29" s="184"/>
      <c r="CQ29" s="184"/>
      <c r="CR29" s="184"/>
      <c r="CS29" s="184"/>
      <c r="CT29" s="184"/>
      <c r="CU29" s="184"/>
      <c r="CV29" s="184"/>
      <c r="CW29" s="184"/>
      <c r="CX29" s="184"/>
      <c r="CY29" s="184"/>
      <c r="CZ29" s="184"/>
      <c r="DA29" s="184"/>
      <c r="DB29" s="184"/>
      <c r="DC29" s="184"/>
      <c r="DD29" s="184"/>
      <c r="DE29" s="184"/>
      <c r="DF29" s="184"/>
      <c r="DG29" s="184"/>
      <c r="DH29" s="184"/>
      <c r="DI29" s="184"/>
      <c r="DJ29" s="184"/>
      <c r="DK29" s="184"/>
      <c r="DL29" s="184"/>
      <c r="DM29" s="184"/>
      <c r="DN29" s="184"/>
      <c r="DO29" s="184"/>
      <c r="DP29" s="184"/>
      <c r="DQ29" s="184"/>
      <c r="DR29" s="184"/>
      <c r="DS29" s="184"/>
      <c r="DT29" s="184"/>
      <c r="DU29" s="184"/>
      <c r="DV29" s="184"/>
      <c r="DW29" s="184"/>
      <c r="DX29" s="184"/>
      <c r="DY29" s="184"/>
      <c r="DZ29" s="184"/>
      <c r="EA29" s="184"/>
      <c r="EB29" s="184"/>
      <c r="EC29" s="184"/>
      <c r="ED29" s="184"/>
      <c r="EE29" s="184"/>
      <c r="EF29" s="184"/>
      <c r="EG29" s="184"/>
      <c r="EH29" s="184"/>
      <c r="EI29" s="184"/>
      <c r="EJ29" s="184"/>
      <c r="EK29" s="184"/>
      <c r="EL29" s="184"/>
      <c r="EM29" s="184"/>
      <c r="EN29" s="184"/>
      <c r="EO29" s="184"/>
      <c r="EP29" s="184"/>
      <c r="EQ29" s="184"/>
      <c r="ER29" s="184"/>
      <c r="ES29" s="184"/>
      <c r="ET29" s="184"/>
      <c r="EU29" s="184"/>
      <c r="EV29" s="184"/>
      <c r="EW29" s="184"/>
      <c r="EX29" s="184"/>
      <c r="EY29" s="184"/>
      <c r="EZ29" s="184"/>
      <c r="FA29" s="184"/>
      <c r="FB29" s="184"/>
      <c r="FC29" s="184"/>
      <c r="FD29" s="184"/>
      <c r="FE29" s="184"/>
      <c r="FF29" s="184"/>
      <c r="FG29" s="184"/>
      <c r="FH29" s="184"/>
      <c r="FI29" s="184"/>
      <c r="FJ29" s="184"/>
      <c r="FK29" s="184"/>
      <c r="FL29" s="184"/>
      <c r="FM29" s="184"/>
      <c r="FN29" s="184"/>
      <c r="FO29" s="184"/>
      <c r="FP29" s="184"/>
      <c r="FQ29" s="184"/>
      <c r="FR29" s="184"/>
      <c r="FS29" s="184"/>
      <c r="FT29" s="184"/>
      <c r="FU29" s="184"/>
      <c r="FV29" s="184"/>
      <c r="FW29" s="184"/>
      <c r="FX29" s="184"/>
      <c r="FY29" s="184"/>
      <c r="FZ29" s="184"/>
      <c r="GA29" s="184"/>
      <c r="GB29" s="184"/>
      <c r="GC29" s="184"/>
      <c r="GD29" s="184"/>
      <c r="GE29" s="184"/>
      <c r="GF29" s="184"/>
      <c r="GG29" s="184"/>
      <c r="GH29" s="184"/>
      <c r="GI29" s="184"/>
      <c r="GJ29" s="184"/>
      <c r="GK29" s="184"/>
      <c r="GL29" s="184"/>
      <c r="GM29" s="184"/>
      <c r="GN29" s="184"/>
      <c r="GO29" s="184"/>
      <c r="GP29" s="184"/>
      <c r="GQ29" s="184"/>
      <c r="GR29" s="184"/>
      <c r="GS29" s="184"/>
      <c r="GT29" s="184"/>
      <c r="GU29" s="184"/>
      <c r="GV29" s="184"/>
      <c r="GW29" s="184"/>
      <c r="GX29" s="184"/>
      <c r="GY29" s="184"/>
      <c r="GZ29" s="184"/>
      <c r="HA29" s="184"/>
      <c r="HB29" s="184"/>
      <c r="HC29" s="184"/>
      <c r="HD29" s="184"/>
      <c r="HE29" s="184"/>
      <c r="HF29" s="184"/>
      <c r="HG29" s="184"/>
      <c r="HH29" s="184"/>
      <c r="HI29" s="184"/>
      <c r="HJ29" s="184"/>
      <c r="HK29" s="184"/>
      <c r="HL29" s="184"/>
      <c r="HM29" s="184"/>
      <c r="HN29" s="184"/>
      <c r="HO29" s="184"/>
      <c r="HP29" s="184"/>
      <c r="HQ29" s="184"/>
      <c r="HR29" s="184"/>
      <c r="HS29" s="184"/>
      <c r="HT29" s="184"/>
      <c r="HU29" s="184"/>
      <c r="HV29" s="184"/>
      <c r="HW29" s="184"/>
      <c r="HX29" s="184"/>
      <c r="HY29" s="184"/>
      <c r="HZ29" s="184"/>
      <c r="IA29" s="184"/>
      <c r="IB29" s="184"/>
      <c r="IC29" s="184"/>
      <c r="ID29" s="184"/>
      <c r="IE29" s="184"/>
      <c r="IF29" s="184"/>
      <c r="IG29" s="184"/>
      <c r="IH29" s="184"/>
      <c r="II29" s="184"/>
      <c r="IJ29" s="184"/>
      <c r="IK29" s="184"/>
      <c r="IL29" s="184"/>
      <c r="IM29" s="184"/>
      <c r="IN29" s="184"/>
      <c r="IO29" s="184"/>
      <c r="IP29" s="184"/>
      <c r="IQ29" s="184"/>
      <c r="IR29" s="184"/>
      <c r="IS29" s="184"/>
      <c r="IT29" s="184"/>
      <c r="IU29" s="184"/>
      <c r="IV29" s="184"/>
      <c r="IW29" s="184"/>
      <c r="IX29" s="184"/>
      <c r="IY29" s="184"/>
      <c r="IZ29" s="184"/>
      <c r="JA29" s="184"/>
      <c r="JB29" s="184"/>
      <c r="JC29" s="184"/>
      <c r="JD29" s="184"/>
      <c r="JE29" s="184"/>
      <c r="JF29" s="184"/>
      <c r="JG29" s="184"/>
      <c r="JH29" s="184"/>
      <c r="JI29" s="184"/>
      <c r="JJ29" s="184"/>
      <c r="JK29" s="184"/>
      <c r="JL29" s="184"/>
      <c r="JM29" s="184"/>
      <c r="JN29" s="184"/>
      <c r="JO29" s="184"/>
      <c r="JP29" s="184"/>
      <c r="JQ29" s="184"/>
      <c r="JR29" s="184"/>
      <c r="JS29" s="184"/>
      <c r="JT29" s="184"/>
      <c r="JU29" s="184"/>
      <c r="JV29" s="184"/>
      <c r="JW29" s="184"/>
      <c r="JX29" s="184"/>
      <c r="JY29" s="184"/>
      <c r="JZ29" s="184"/>
      <c r="KA29" s="184"/>
      <c r="KB29" s="184"/>
      <c r="KC29" s="184"/>
      <c r="KD29" s="184"/>
      <c r="KE29" s="184"/>
      <c r="KF29" s="184"/>
      <c r="KG29" s="184"/>
      <c r="KH29" s="184"/>
      <c r="KI29" s="184"/>
      <c r="KJ29" s="184"/>
      <c r="KK29" s="184"/>
      <c r="KL29" s="184"/>
      <c r="KM29" s="184"/>
      <c r="KN29" s="184"/>
      <c r="KO29" s="184"/>
      <c r="KP29" s="184"/>
      <c r="KQ29" s="184"/>
      <c r="KR29" s="184"/>
      <c r="KS29" s="184"/>
      <c r="KT29" s="184"/>
      <c r="KU29" s="184"/>
      <c r="KV29" s="184"/>
      <c r="KW29" s="184"/>
      <c r="KX29" s="184"/>
      <c r="KY29" s="184"/>
      <c r="KZ29" s="184"/>
      <c r="LA29" s="184"/>
      <c r="LB29" s="184"/>
      <c r="LC29" s="184"/>
      <c r="LD29" s="184"/>
      <c r="LE29" s="184"/>
      <c r="LF29" s="184"/>
      <c r="LG29" s="184"/>
      <c r="LH29" s="184"/>
      <c r="LI29" s="184"/>
      <c r="LJ29" s="184"/>
      <c r="LK29" s="184"/>
      <c r="LL29" s="184"/>
      <c r="LM29" s="184"/>
      <c r="LN29" s="184"/>
      <c r="LO29" s="184"/>
      <c r="LP29" s="184"/>
      <c r="LQ29" s="184"/>
      <c r="LR29" s="184"/>
      <c r="LS29" s="184"/>
      <c r="LT29" s="184"/>
      <c r="LU29" s="184"/>
      <c r="LV29" s="184"/>
      <c r="LW29" s="184"/>
      <c r="LX29" s="184"/>
      <c r="LY29" s="184"/>
      <c r="LZ29" s="184"/>
      <c r="MA29" s="184"/>
      <c r="MB29" s="184"/>
      <c r="MC29" s="184"/>
      <c r="MD29" s="184"/>
      <c r="ME29" s="184"/>
      <c r="MF29" s="184"/>
      <c r="MG29" s="184"/>
      <c r="MH29" s="184"/>
      <c r="MI29" s="184"/>
      <c r="MJ29" s="184"/>
      <c r="MK29" s="184"/>
      <c r="ML29" s="184"/>
      <c r="MM29" s="184"/>
      <c r="MN29" s="184"/>
      <c r="MO29" s="184"/>
      <c r="MP29" s="184"/>
      <c r="MQ29" s="184"/>
      <c r="MR29" s="184"/>
      <c r="MS29" s="184"/>
      <c r="MT29" s="184"/>
      <c r="MU29" s="184"/>
      <c r="MV29" s="184"/>
      <c r="MW29" s="184"/>
      <c r="MX29" s="184"/>
      <c r="MY29" s="184"/>
      <c r="MZ29" s="184"/>
      <c r="NA29" s="184"/>
      <c r="NB29" s="184"/>
      <c r="NC29" s="184"/>
      <c r="ND29" s="184"/>
      <c r="NE29" s="184"/>
      <c r="NF29" s="184"/>
      <c r="NG29" s="184"/>
      <c r="NH29" s="184"/>
      <c r="NI29" s="184"/>
      <c r="NJ29" s="184"/>
      <c r="NK29" s="184"/>
      <c r="NL29" s="184"/>
      <c r="NM29" s="184"/>
      <c r="NN29" s="184"/>
      <c r="NO29" s="184"/>
      <c r="NP29" s="184"/>
      <c r="NQ29" s="184"/>
      <c r="NR29" s="184"/>
      <c r="NS29" s="184"/>
      <c r="NT29" s="184"/>
      <c r="NU29" s="184"/>
      <c r="NV29" s="184"/>
      <c r="NW29" s="184"/>
      <c r="NX29" s="184"/>
      <c r="NY29" s="184"/>
      <c r="NZ29" s="184"/>
      <c r="OA29" s="184"/>
      <c r="OB29" s="184"/>
      <c r="OC29" s="184"/>
      <c r="OD29" s="184"/>
      <c r="OE29" s="184"/>
      <c r="OF29" s="184"/>
      <c r="OG29" s="184"/>
      <c r="OH29" s="184"/>
      <c r="OI29" s="184"/>
      <c r="OJ29" s="184"/>
      <c r="OK29" s="184"/>
      <c r="OL29" s="184"/>
      <c r="OM29" s="184"/>
      <c r="ON29" s="184"/>
      <c r="OO29" s="184"/>
      <c r="OP29" s="184"/>
      <c r="OQ29" s="184"/>
      <c r="OR29" s="184"/>
      <c r="OS29" s="184"/>
      <c r="OT29" s="184"/>
      <c r="OU29" s="184"/>
      <c r="OV29" s="184"/>
      <c r="OW29" s="184"/>
      <c r="OX29" s="184"/>
      <c r="OY29" s="184"/>
      <c r="OZ29" s="184"/>
      <c r="PA29" s="184"/>
      <c r="PB29" s="184"/>
      <c r="PC29" s="184"/>
      <c r="PD29" s="184"/>
      <c r="PE29" s="184"/>
      <c r="PF29" s="184"/>
      <c r="PG29" s="184"/>
      <c r="PH29" s="184"/>
      <c r="PI29" s="184"/>
      <c r="PJ29" s="184"/>
      <c r="PK29" s="184"/>
      <c r="PL29" s="184"/>
      <c r="PM29" s="184"/>
      <c r="PN29" s="184"/>
      <c r="PO29" s="184"/>
      <c r="PP29" s="184"/>
      <c r="PQ29" s="184"/>
      <c r="PR29" s="184"/>
      <c r="PS29" s="184"/>
      <c r="PT29" s="184"/>
      <c r="PU29" s="184"/>
      <c r="PV29" s="184"/>
      <c r="PW29" s="184"/>
      <c r="PX29" s="184"/>
      <c r="PY29" s="184"/>
      <c r="PZ29" s="184"/>
      <c r="QA29" s="184"/>
      <c r="QB29" s="184"/>
      <c r="QC29" s="184"/>
      <c r="QD29" s="184"/>
      <c r="QE29" s="184"/>
      <c r="QF29" s="184"/>
      <c r="QG29" s="184"/>
      <c r="QH29" s="184"/>
      <c r="QI29" s="184"/>
      <c r="QJ29" s="184"/>
      <c r="QK29" s="184"/>
      <c r="QL29" s="184"/>
      <c r="QM29" s="184"/>
      <c r="QN29" s="184"/>
      <c r="QO29" s="184"/>
      <c r="QP29" s="184"/>
      <c r="QQ29" s="184"/>
      <c r="QR29" s="184"/>
      <c r="QS29" s="184"/>
      <c r="QT29" s="184"/>
      <c r="QU29" s="184"/>
      <c r="QV29" s="184"/>
      <c r="QW29" s="184"/>
      <c r="QX29" s="184"/>
      <c r="QY29" s="184"/>
      <c r="QZ29" s="184"/>
      <c r="RA29" s="184"/>
      <c r="RB29" s="184"/>
      <c r="RC29" s="184"/>
      <c r="RD29" s="184"/>
      <c r="RE29" s="184"/>
      <c r="RF29" s="184"/>
      <c r="RG29" s="184"/>
      <c r="RH29" s="184"/>
      <c r="RI29" s="184"/>
      <c r="RJ29" s="184"/>
      <c r="RK29" s="184"/>
      <c r="RL29" s="184"/>
      <c r="RM29" s="184"/>
      <c r="RN29" s="184"/>
      <c r="RO29" s="184"/>
      <c r="RP29" s="184"/>
      <c r="RQ29" s="184"/>
      <c r="RR29" s="184"/>
      <c r="RS29" s="184"/>
      <c r="RT29" s="184"/>
      <c r="RU29" s="184"/>
      <c r="RV29" s="184"/>
      <c r="RW29" s="184"/>
      <c r="RX29" s="184"/>
      <c r="RY29" s="184"/>
      <c r="RZ29" s="184"/>
      <c r="SA29" s="184"/>
      <c r="SB29" s="184"/>
      <c r="SC29" s="184"/>
      <c r="SD29" s="184"/>
      <c r="SE29" s="184"/>
      <c r="SF29" s="184"/>
      <c r="SG29" s="184"/>
      <c r="SH29" s="184"/>
      <c r="SI29" s="184"/>
      <c r="SJ29" s="184"/>
      <c r="SK29" s="184"/>
      <c r="SL29" s="184"/>
      <c r="SM29" s="184"/>
      <c r="SN29" s="184"/>
      <c r="SO29" s="184"/>
      <c r="SP29" s="184"/>
      <c r="SQ29" s="184"/>
      <c r="SR29" s="184"/>
      <c r="SS29" s="184"/>
      <c r="ST29" s="184"/>
      <c r="SU29" s="184"/>
      <c r="SV29" s="184"/>
      <c r="SW29" s="184"/>
      <c r="SX29" s="184"/>
      <c r="SY29" s="184"/>
      <c r="SZ29" s="184"/>
      <c r="TA29" s="184"/>
      <c r="TB29" s="184"/>
      <c r="TC29" s="184"/>
      <c r="TD29" s="184"/>
      <c r="TE29" s="184"/>
      <c r="TF29" s="184"/>
      <c r="TG29" s="184"/>
      <c r="TH29" s="184"/>
      <c r="TI29" s="184"/>
      <c r="TJ29" s="184"/>
      <c r="TK29" s="184"/>
      <c r="TL29" s="184"/>
      <c r="TM29" s="184"/>
      <c r="TN29" s="184"/>
      <c r="TO29" s="184"/>
      <c r="TP29" s="184"/>
      <c r="TQ29" s="184"/>
      <c r="TR29" s="184"/>
      <c r="TS29" s="184"/>
      <c r="TT29" s="184"/>
      <c r="TU29" s="184"/>
      <c r="TV29" s="184"/>
      <c r="TW29" s="184"/>
      <c r="TX29" s="184"/>
      <c r="TY29" s="184"/>
      <c r="TZ29" s="184"/>
      <c r="UA29" s="184"/>
      <c r="UB29" s="184"/>
      <c r="UC29" s="184"/>
      <c r="UD29" s="184"/>
      <c r="UE29" s="184"/>
      <c r="UF29" s="184"/>
      <c r="UG29" s="184"/>
      <c r="UH29" s="184"/>
      <c r="UI29" s="184"/>
      <c r="UJ29" s="184"/>
      <c r="UK29" s="184"/>
      <c r="UL29" s="184"/>
      <c r="UM29" s="184"/>
      <c r="UN29" s="184"/>
      <c r="UO29" s="184"/>
      <c r="UP29" s="184"/>
      <c r="UQ29" s="184"/>
      <c r="UR29" s="184"/>
      <c r="US29" s="184"/>
      <c r="UT29" s="184"/>
      <c r="UU29" s="184"/>
      <c r="UV29" s="184"/>
      <c r="UW29" s="184"/>
      <c r="UX29" s="184"/>
      <c r="UY29" s="184"/>
      <c r="UZ29" s="184"/>
      <c r="VA29" s="184"/>
      <c r="VB29" s="184"/>
      <c r="VC29" s="184"/>
      <c r="VD29" s="184"/>
      <c r="VE29" s="184"/>
      <c r="VF29" s="184"/>
      <c r="VG29" s="184"/>
      <c r="VH29" s="184"/>
      <c r="VI29" s="184"/>
      <c r="VJ29" s="184"/>
      <c r="VK29" s="184"/>
      <c r="VL29" s="184"/>
      <c r="VM29" s="184"/>
      <c r="VN29" s="184"/>
      <c r="VO29" s="184"/>
      <c r="VP29" s="184"/>
      <c r="VQ29" s="184"/>
      <c r="VR29" s="184"/>
      <c r="VS29" s="184"/>
      <c r="VT29" s="184"/>
      <c r="VU29" s="184"/>
      <c r="VV29" s="184"/>
      <c r="VW29" s="184"/>
      <c r="VX29" s="184"/>
      <c r="VY29" s="184"/>
      <c r="VZ29" s="184"/>
      <c r="WA29" s="184"/>
      <c r="WB29" s="184"/>
      <c r="WC29" s="184"/>
      <c r="WD29" s="184"/>
      <c r="WE29" s="184"/>
      <c r="WF29" s="184"/>
      <c r="WG29" s="184"/>
      <c r="WH29" s="184"/>
      <c r="WI29" s="184"/>
      <c r="WJ29" s="184"/>
      <c r="WK29" s="184"/>
      <c r="WL29" s="184"/>
      <c r="WM29" s="184"/>
      <c r="WN29" s="184"/>
      <c r="WO29" s="184"/>
      <c r="WP29" s="184"/>
      <c r="WQ29" s="184"/>
      <c r="WR29" s="184"/>
      <c r="WS29" s="184"/>
      <c r="WT29" s="184"/>
      <c r="WU29" s="184"/>
      <c r="WV29" s="184"/>
      <c r="WW29" s="184"/>
      <c r="WX29" s="184"/>
      <c r="WY29" s="184"/>
      <c r="WZ29" s="184"/>
      <c r="XA29" s="184"/>
      <c r="XB29" s="184"/>
      <c r="XC29" s="184"/>
      <c r="XD29" s="184"/>
      <c r="XE29" s="184"/>
      <c r="XF29" s="184"/>
      <c r="XG29" s="184"/>
      <c r="XH29" s="184"/>
      <c r="XI29" s="184"/>
      <c r="XJ29" s="184"/>
      <c r="XK29" s="184"/>
      <c r="XL29" s="184"/>
      <c r="XM29" s="184"/>
      <c r="XN29" s="184"/>
      <c r="XO29" s="184"/>
      <c r="XP29" s="184"/>
      <c r="XQ29" s="184"/>
      <c r="XR29" s="184"/>
      <c r="XS29" s="184"/>
      <c r="XT29" s="184"/>
      <c r="XU29" s="184"/>
      <c r="XV29" s="184"/>
      <c r="XW29" s="184"/>
      <c r="XX29" s="184"/>
      <c r="XY29" s="184"/>
      <c r="XZ29" s="184"/>
      <c r="YA29" s="184"/>
      <c r="YB29" s="184"/>
      <c r="YC29" s="184"/>
      <c r="YD29" s="184"/>
      <c r="YE29" s="184"/>
      <c r="YF29" s="184"/>
      <c r="YG29" s="184"/>
      <c r="YH29" s="184"/>
      <c r="YI29" s="184"/>
      <c r="YJ29" s="184"/>
      <c r="YK29" s="184"/>
      <c r="YL29" s="184"/>
      <c r="YM29" s="184"/>
      <c r="YN29" s="184"/>
      <c r="YO29" s="184"/>
      <c r="YP29" s="184"/>
      <c r="YQ29" s="184"/>
      <c r="YR29" s="184"/>
      <c r="YS29" s="184"/>
      <c r="YT29" s="184"/>
      <c r="YU29" s="184"/>
      <c r="YV29" s="184"/>
      <c r="YW29" s="184"/>
      <c r="YX29" s="184"/>
      <c r="YY29" s="184"/>
      <c r="YZ29" s="184"/>
      <c r="ZA29" s="184"/>
      <c r="ZB29" s="184"/>
      <c r="ZC29" s="184"/>
      <c r="ZD29" s="184"/>
      <c r="ZE29" s="184"/>
      <c r="ZF29" s="184"/>
      <c r="ZG29" s="184"/>
      <c r="ZH29" s="184"/>
      <c r="ZI29" s="184"/>
      <c r="ZJ29" s="184"/>
      <c r="ZK29" s="184"/>
      <c r="ZL29" s="184"/>
      <c r="ZM29" s="184"/>
      <c r="ZN29" s="184"/>
      <c r="ZO29" s="184"/>
      <c r="ZP29" s="184"/>
      <c r="ZQ29" s="184"/>
      <c r="ZR29" s="184"/>
      <c r="ZS29" s="184"/>
      <c r="ZT29" s="184"/>
      <c r="ZU29" s="184"/>
      <c r="ZV29" s="184"/>
      <c r="ZW29" s="184"/>
      <c r="ZX29" s="184"/>
      <c r="ZY29" s="184"/>
      <c r="ZZ29" s="184"/>
      <c r="AAA29" s="184"/>
      <c r="AAB29" s="184"/>
      <c r="AAC29" s="184"/>
      <c r="AAD29" s="184"/>
      <c r="AAE29" s="184"/>
      <c r="AAF29" s="184"/>
      <c r="AAG29" s="184"/>
      <c r="AAH29" s="184"/>
      <c r="AAI29" s="184"/>
      <c r="AAJ29" s="184"/>
      <c r="AAK29" s="184"/>
      <c r="AAL29" s="184"/>
      <c r="AAM29" s="184"/>
      <c r="AAN29" s="184"/>
      <c r="AAO29" s="184"/>
      <c r="AAP29" s="184"/>
      <c r="AAQ29" s="184"/>
      <c r="AAR29" s="184"/>
      <c r="AAS29" s="184"/>
      <c r="AAT29" s="184"/>
      <c r="AAU29" s="184"/>
      <c r="AAV29" s="184"/>
      <c r="AAW29" s="184"/>
      <c r="AAX29" s="184"/>
      <c r="AAY29" s="184"/>
      <c r="AAZ29" s="184"/>
      <c r="ABA29" s="184"/>
      <c r="ABB29" s="184"/>
      <c r="ABC29" s="184"/>
      <c r="ABD29" s="184"/>
      <c r="ABE29" s="184"/>
      <c r="ABF29" s="184"/>
      <c r="ABG29" s="184"/>
      <c r="ABH29" s="184"/>
      <c r="ABI29" s="184"/>
      <c r="ABJ29" s="184"/>
      <c r="ABK29" s="184"/>
      <c r="ABL29" s="184"/>
      <c r="ABM29" s="184"/>
      <c r="ABN29" s="184"/>
      <c r="ABO29" s="184"/>
      <c r="ABP29" s="184"/>
      <c r="ABQ29" s="184"/>
      <c r="ABR29" s="184"/>
      <c r="ABS29" s="184"/>
      <c r="ABT29" s="184"/>
      <c r="ABU29" s="184"/>
      <c r="ABV29" s="184"/>
      <c r="ABW29" s="184"/>
      <c r="ABX29" s="184"/>
      <c r="ABY29" s="184"/>
      <c r="ABZ29" s="184"/>
      <c r="ACA29" s="184"/>
      <c r="ACB29" s="184"/>
      <c r="ACC29" s="184"/>
      <c r="ACD29" s="184"/>
      <c r="ACE29" s="184"/>
      <c r="ACF29" s="184"/>
      <c r="ACG29" s="184"/>
      <c r="ACH29" s="184"/>
      <c r="ACI29" s="184"/>
      <c r="ACJ29" s="184"/>
      <c r="ACK29" s="184"/>
      <c r="ACL29" s="184"/>
      <c r="ACM29" s="184"/>
      <c r="ACN29" s="184"/>
      <c r="ACO29" s="184"/>
      <c r="ACP29" s="184"/>
      <c r="ACQ29" s="184"/>
      <c r="ACR29" s="184"/>
      <c r="ACS29" s="184"/>
      <c r="ACT29" s="184"/>
      <c r="ACU29" s="184"/>
      <c r="ACV29" s="184"/>
      <c r="ACW29" s="184"/>
      <c r="ACX29" s="184"/>
      <c r="ACY29" s="184"/>
      <c r="ACZ29" s="184"/>
      <c r="ADA29" s="184"/>
      <c r="ADB29" s="184"/>
      <c r="ADC29" s="184"/>
      <c r="ADD29" s="184"/>
      <c r="ADE29" s="184"/>
      <c r="ADF29" s="184"/>
      <c r="ADG29" s="184"/>
      <c r="ADH29" s="184"/>
      <c r="ADI29" s="184"/>
      <c r="ADJ29" s="184"/>
      <c r="ADK29" s="184"/>
      <c r="ADL29" s="184"/>
      <c r="ADM29" s="184"/>
      <c r="ADN29" s="184"/>
      <c r="ADO29" s="184"/>
      <c r="ADP29" s="184"/>
      <c r="ADQ29" s="184"/>
      <c r="ADR29" s="184"/>
      <c r="ADS29" s="184"/>
      <c r="ADT29" s="184"/>
      <c r="ADU29" s="184"/>
      <c r="ADV29" s="184"/>
      <c r="ADW29" s="184"/>
      <c r="ADX29" s="184"/>
      <c r="ADY29" s="184"/>
      <c r="ADZ29" s="184"/>
      <c r="AEA29" s="184"/>
      <c r="AEB29" s="184"/>
      <c r="AEC29" s="184"/>
      <c r="AED29" s="184"/>
      <c r="AEE29" s="184"/>
      <c r="AEF29" s="184"/>
      <c r="AEG29" s="184"/>
      <c r="AEH29" s="184"/>
      <c r="AEI29" s="184"/>
      <c r="AEJ29" s="184"/>
      <c r="AEK29" s="184"/>
      <c r="AEL29" s="184"/>
      <c r="AEM29" s="184"/>
      <c r="AEN29" s="184"/>
      <c r="AEO29" s="184"/>
      <c r="AEP29" s="184"/>
      <c r="AEQ29" s="184"/>
      <c r="AER29" s="184"/>
      <c r="AES29" s="184"/>
      <c r="AET29" s="184"/>
      <c r="AEU29" s="184"/>
      <c r="AEV29" s="184"/>
      <c r="AEW29" s="184"/>
      <c r="AEX29" s="184"/>
      <c r="AEY29" s="184"/>
      <c r="AEZ29" s="184"/>
      <c r="AFA29" s="184"/>
      <c r="AFB29" s="184"/>
      <c r="AFC29" s="184"/>
      <c r="AFD29" s="184"/>
      <c r="AFE29" s="184"/>
      <c r="AFF29" s="184"/>
      <c r="AFG29" s="184"/>
      <c r="AFH29" s="184"/>
      <c r="AFI29" s="184"/>
      <c r="AFJ29" s="184"/>
      <c r="AFK29" s="184"/>
      <c r="AFL29" s="184"/>
      <c r="AFM29" s="184"/>
      <c r="AFN29" s="184"/>
      <c r="AFO29" s="184"/>
      <c r="AFP29" s="184"/>
      <c r="AFQ29" s="184"/>
      <c r="AFR29" s="184"/>
      <c r="AFS29" s="184"/>
      <c r="AFT29" s="184"/>
      <c r="AFU29" s="184"/>
      <c r="AFV29" s="184"/>
      <c r="AFW29" s="184"/>
      <c r="AFX29" s="184"/>
      <c r="AFY29" s="184"/>
      <c r="AFZ29" s="184"/>
      <c r="AGA29" s="184"/>
      <c r="AGB29" s="184"/>
      <c r="AGC29" s="184"/>
      <c r="AGD29" s="184"/>
      <c r="AGE29" s="184"/>
      <c r="AGF29" s="184"/>
      <c r="AGG29" s="184"/>
      <c r="AGH29" s="184"/>
      <c r="AGI29" s="184"/>
      <c r="AGJ29" s="184"/>
      <c r="AGK29" s="184"/>
      <c r="AGL29" s="184"/>
      <c r="AGM29" s="184"/>
      <c r="AGN29" s="184"/>
      <c r="AGO29" s="184"/>
      <c r="AGP29" s="184"/>
      <c r="AGQ29" s="184"/>
      <c r="AGR29" s="184"/>
      <c r="AGS29" s="184"/>
      <c r="AGT29" s="184"/>
      <c r="AGU29" s="184"/>
      <c r="AGV29" s="184"/>
      <c r="AGW29" s="184"/>
      <c r="AGX29" s="184"/>
      <c r="AGY29" s="184"/>
      <c r="AGZ29" s="184"/>
      <c r="AHA29" s="184"/>
      <c r="AHB29" s="184"/>
      <c r="AHC29" s="184"/>
      <c r="AHD29" s="184"/>
      <c r="AHE29" s="184"/>
      <c r="AHF29" s="184"/>
      <c r="AHG29" s="184"/>
      <c r="AHH29" s="184"/>
      <c r="AHI29" s="184"/>
      <c r="AHJ29" s="184"/>
      <c r="AHK29" s="184"/>
      <c r="AHL29" s="184"/>
      <c r="AHM29" s="184"/>
      <c r="AHN29" s="184"/>
      <c r="AHO29" s="184"/>
      <c r="AHP29" s="184"/>
      <c r="AHQ29" s="184"/>
      <c r="AHR29" s="184"/>
      <c r="AHS29" s="184"/>
      <c r="AHT29" s="184"/>
      <c r="AHU29" s="184"/>
      <c r="AHV29" s="184"/>
      <c r="AHW29" s="184"/>
      <c r="AHX29" s="184"/>
      <c r="AHY29" s="184"/>
      <c r="AHZ29" s="184"/>
      <c r="AIA29" s="184"/>
      <c r="AIB29" s="184"/>
      <c r="AIC29" s="184"/>
      <c r="AID29" s="184"/>
      <c r="AIE29" s="184"/>
      <c r="AIF29" s="184"/>
      <c r="AIG29" s="184"/>
      <c r="AIH29" s="184"/>
      <c r="AII29" s="184"/>
      <c r="AIJ29" s="184"/>
      <c r="AIK29" s="184"/>
      <c r="AIL29" s="184"/>
      <c r="AIM29" s="184"/>
      <c r="AIN29" s="184"/>
      <c r="AIO29" s="184"/>
      <c r="AIP29" s="184"/>
      <c r="AIQ29" s="184"/>
      <c r="AIR29" s="184"/>
      <c r="AIS29" s="184"/>
      <c r="AIT29" s="184"/>
      <c r="AIU29" s="184"/>
      <c r="AIV29" s="184"/>
      <c r="AIW29" s="184"/>
      <c r="AIX29" s="184"/>
      <c r="AIY29" s="184"/>
      <c r="AIZ29" s="184"/>
      <c r="AJA29" s="184"/>
      <c r="AJB29" s="184"/>
      <c r="AJC29" s="184"/>
      <c r="AJD29" s="184"/>
      <c r="AJE29" s="184"/>
      <c r="AJF29" s="184"/>
      <c r="AJG29" s="184"/>
      <c r="AJH29" s="184"/>
      <c r="AJI29" s="184"/>
      <c r="AJJ29" s="184"/>
      <c r="AJK29" s="184"/>
      <c r="AJL29" s="184"/>
      <c r="AJM29" s="184"/>
      <c r="AJN29" s="184"/>
      <c r="AJO29" s="184"/>
      <c r="AJP29" s="184"/>
      <c r="AJQ29" s="184"/>
      <c r="AJR29" s="184"/>
      <c r="AJS29" s="184"/>
      <c r="AJT29" s="184"/>
      <c r="AJU29" s="184"/>
      <c r="AJV29" s="184"/>
      <c r="AJW29" s="184"/>
      <c r="AJX29" s="184"/>
      <c r="AJY29" s="184"/>
      <c r="AJZ29" s="184"/>
      <c r="AKA29" s="184"/>
      <c r="AKB29" s="184"/>
      <c r="AKC29" s="184"/>
      <c r="AKD29" s="184"/>
      <c r="AKE29" s="184"/>
      <c r="AKF29" s="184"/>
      <c r="AKG29" s="184"/>
      <c r="AKH29" s="184"/>
      <c r="AKI29" s="184"/>
      <c r="AKJ29" s="184"/>
      <c r="AKK29" s="184"/>
      <c r="AKL29" s="184"/>
      <c r="AKM29" s="184"/>
      <c r="AKN29" s="184"/>
      <c r="AKO29" s="184"/>
      <c r="AKP29" s="184"/>
      <c r="AKQ29" s="184"/>
      <c r="AKR29" s="184"/>
      <c r="AKS29" s="184"/>
      <c r="AKT29" s="184"/>
      <c r="AKU29" s="184"/>
      <c r="AKV29" s="184"/>
      <c r="AKW29" s="184"/>
      <c r="AKX29" s="184"/>
      <c r="AKY29" s="184"/>
      <c r="AKZ29" s="184"/>
      <c r="ALA29" s="184"/>
      <c r="ALB29" s="184"/>
      <c r="ALC29" s="184"/>
      <c r="ALD29" s="184"/>
      <c r="ALE29" s="184"/>
      <c r="ALF29" s="184"/>
      <c r="ALG29" s="184"/>
      <c r="ALH29" s="184"/>
      <c r="ALI29" s="184"/>
      <c r="ALJ29" s="184"/>
      <c r="ALK29" s="184"/>
      <c r="ALL29" s="184"/>
      <c r="ALM29" s="184"/>
      <c r="ALN29" s="184"/>
      <c r="ALO29" s="184"/>
      <c r="ALP29" s="184"/>
      <c r="ALQ29" s="184"/>
      <c r="ALR29" s="184"/>
      <c r="ALS29" s="184"/>
      <c r="ALT29" s="184"/>
      <c r="ALU29" s="184"/>
      <c r="ALV29" s="184"/>
      <c r="ALW29" s="184"/>
      <c r="ALX29" s="184"/>
      <c r="ALY29" s="184"/>
      <c r="ALZ29" s="184"/>
      <c r="AMA29" s="184"/>
      <c r="AMB29" s="184"/>
      <c r="AMC29" s="184"/>
      <c r="AMD29" s="184"/>
      <c r="AME29" s="184"/>
      <c r="AMF29" s="184"/>
      <c r="AMG29" s="184"/>
      <c r="AMH29" s="184"/>
      <c r="AMI29" s="184"/>
      <c r="AMJ29" s="184"/>
      <c r="AMK29" s="184"/>
      <c r="AML29" s="184"/>
      <c r="AMM29" s="184"/>
      <c r="AMN29" s="184"/>
      <c r="AMO29" s="184"/>
      <c r="AMP29" s="184"/>
      <c r="AMQ29" s="184"/>
      <c r="AMR29" s="184"/>
      <c r="AMS29" s="184"/>
      <c r="AMT29" s="184"/>
      <c r="AMU29" s="184"/>
      <c r="AMV29" s="184"/>
      <c r="AMW29" s="184"/>
      <c r="AMX29" s="184"/>
      <c r="AMY29" s="184"/>
      <c r="AMZ29" s="184"/>
      <c r="ANA29" s="184"/>
      <c r="ANB29" s="184"/>
      <c r="ANC29" s="184"/>
      <c r="AND29" s="184"/>
      <c r="ANE29" s="184"/>
      <c r="ANF29" s="184"/>
      <c r="ANG29" s="184"/>
      <c r="ANH29" s="184"/>
      <c r="ANI29" s="184"/>
      <c r="ANJ29" s="184"/>
      <c r="ANK29" s="184"/>
      <c r="ANL29" s="184"/>
      <c r="ANM29" s="184"/>
      <c r="ANN29" s="184"/>
      <c r="ANO29" s="184"/>
      <c r="ANP29" s="184"/>
      <c r="ANQ29" s="184"/>
      <c r="ANR29" s="184"/>
      <c r="ANS29" s="184"/>
      <c r="ANT29" s="184"/>
      <c r="ANU29" s="184"/>
      <c r="ANV29" s="184"/>
      <c r="ANW29" s="184"/>
      <c r="ANX29" s="184"/>
      <c r="ANY29" s="184"/>
      <c r="ANZ29" s="184"/>
      <c r="AOA29" s="184"/>
      <c r="AOB29" s="184"/>
      <c r="AOC29" s="184"/>
      <c r="AOD29" s="184"/>
      <c r="AOE29" s="184"/>
      <c r="AOF29" s="184"/>
      <c r="AOG29" s="184"/>
      <c r="AOH29" s="184"/>
      <c r="AOI29" s="184"/>
      <c r="AOJ29" s="184"/>
      <c r="AOK29" s="184"/>
      <c r="AOL29" s="184"/>
      <c r="AOM29" s="184"/>
      <c r="AON29" s="184"/>
      <c r="AOO29" s="184"/>
      <c r="AOP29" s="184"/>
      <c r="AOQ29" s="184"/>
      <c r="AOR29" s="184"/>
      <c r="AOS29" s="184"/>
      <c r="AOT29" s="184"/>
      <c r="AOU29" s="184"/>
      <c r="AOV29" s="184"/>
      <c r="AOW29" s="184"/>
      <c r="AOX29" s="184"/>
      <c r="AOY29" s="184"/>
      <c r="AOZ29" s="184"/>
      <c r="APA29" s="184"/>
      <c r="APB29" s="184"/>
      <c r="APC29" s="184"/>
      <c r="APD29" s="184"/>
      <c r="APE29" s="184"/>
      <c r="APF29" s="184"/>
      <c r="APG29" s="184"/>
      <c r="APH29" s="184"/>
      <c r="API29" s="184"/>
      <c r="APJ29" s="184"/>
      <c r="APK29" s="184"/>
      <c r="APL29" s="184"/>
      <c r="APM29" s="184"/>
      <c r="APN29" s="184"/>
      <c r="APO29" s="184"/>
      <c r="APP29" s="184"/>
      <c r="APQ29" s="184"/>
      <c r="APR29" s="184"/>
      <c r="APS29" s="184"/>
      <c r="APT29" s="184"/>
      <c r="APU29" s="184"/>
      <c r="APV29" s="184"/>
      <c r="APW29" s="184"/>
      <c r="APX29" s="184"/>
      <c r="APY29" s="184"/>
      <c r="APZ29" s="184"/>
      <c r="AQA29" s="184"/>
      <c r="AQB29" s="184"/>
      <c r="AQC29" s="184"/>
      <c r="AQD29" s="184"/>
      <c r="AQE29" s="184"/>
      <c r="AQF29" s="184"/>
      <c r="AQG29" s="184"/>
      <c r="AQH29" s="184"/>
      <c r="AQI29" s="184"/>
      <c r="AQJ29" s="184"/>
      <c r="AQK29" s="184"/>
      <c r="AQL29" s="184"/>
      <c r="AQM29" s="184"/>
      <c r="AQN29" s="184"/>
      <c r="AQO29" s="184"/>
      <c r="AQP29" s="184"/>
      <c r="AQQ29" s="184"/>
      <c r="AQR29" s="184"/>
      <c r="AQS29" s="184"/>
      <c r="AQT29" s="184"/>
      <c r="AQU29" s="184"/>
      <c r="AQV29" s="184"/>
      <c r="AQW29" s="184"/>
      <c r="AQX29" s="184"/>
      <c r="AQY29" s="184"/>
      <c r="AQZ29" s="184"/>
      <c r="ARA29" s="184"/>
      <c r="ARB29" s="184"/>
      <c r="ARC29" s="184"/>
      <c r="ARD29" s="184"/>
      <c r="ARE29" s="184"/>
      <c r="ARF29" s="184"/>
      <c r="ARG29" s="184"/>
      <c r="ARH29" s="184"/>
      <c r="ARI29" s="184"/>
      <c r="ARJ29" s="184"/>
      <c r="ARK29" s="184"/>
      <c r="ARL29" s="184"/>
      <c r="ARM29" s="184"/>
      <c r="ARN29" s="184"/>
      <c r="ARO29" s="184"/>
      <c r="ARP29" s="184"/>
      <c r="ARQ29" s="184"/>
      <c r="ARR29" s="184"/>
      <c r="ARS29" s="184"/>
      <c r="ART29" s="184"/>
      <c r="ARU29" s="184"/>
      <c r="ARV29" s="184"/>
      <c r="ARW29" s="184"/>
      <c r="ARX29" s="184"/>
      <c r="ARY29" s="184"/>
      <c r="ARZ29" s="184"/>
      <c r="ASA29" s="184"/>
      <c r="ASB29" s="184"/>
      <c r="ASC29" s="184"/>
      <c r="ASD29" s="184"/>
      <c r="ASE29" s="184"/>
      <c r="ASF29" s="184"/>
      <c r="ASG29" s="184"/>
      <c r="ASH29" s="184"/>
      <c r="ASI29" s="184"/>
      <c r="ASJ29" s="184"/>
      <c r="ASK29" s="184"/>
      <c r="ASL29" s="184"/>
      <c r="ASM29" s="184"/>
      <c r="ASN29" s="184"/>
      <c r="ASO29" s="184"/>
      <c r="ASP29" s="184"/>
      <c r="ASQ29" s="184"/>
      <c r="ASR29" s="184"/>
      <c r="ASS29" s="184"/>
      <c r="AST29" s="184"/>
      <c r="ASU29" s="184"/>
      <c r="ASV29" s="184"/>
      <c r="ASW29" s="184"/>
      <c r="ASX29" s="184"/>
      <c r="ASY29" s="184"/>
      <c r="ASZ29" s="184"/>
      <c r="ATA29" s="184"/>
      <c r="ATB29" s="184"/>
      <c r="ATC29" s="184"/>
      <c r="ATD29" s="184"/>
      <c r="ATE29" s="184"/>
      <c r="ATF29" s="184"/>
      <c r="ATG29" s="184"/>
      <c r="ATH29" s="184"/>
      <c r="ATI29" s="184"/>
      <c r="ATJ29" s="184"/>
      <c r="ATK29" s="184"/>
      <c r="ATL29" s="184"/>
      <c r="ATM29" s="184"/>
      <c r="ATN29" s="184"/>
      <c r="ATO29" s="184"/>
      <c r="ATP29" s="184"/>
      <c r="ATQ29" s="184"/>
      <c r="ATR29" s="184"/>
      <c r="ATS29" s="184"/>
      <c r="ATT29" s="184"/>
      <c r="ATU29" s="184"/>
      <c r="ATV29" s="184"/>
      <c r="ATW29" s="184"/>
      <c r="ATX29" s="184"/>
      <c r="ATY29" s="184"/>
      <c r="ATZ29" s="184"/>
      <c r="AUA29" s="184"/>
      <c r="AUB29" s="184"/>
      <c r="AUC29" s="184"/>
      <c r="AUD29" s="184"/>
      <c r="AUE29" s="184"/>
      <c r="AUF29" s="184"/>
      <c r="AUG29" s="184"/>
      <c r="AUH29" s="184"/>
      <c r="AUI29" s="184"/>
      <c r="AUJ29" s="184"/>
      <c r="AUK29" s="184"/>
      <c r="AUL29" s="184"/>
      <c r="AUM29" s="184"/>
      <c r="AUN29" s="184"/>
      <c r="AUO29" s="184"/>
      <c r="AUP29" s="184"/>
      <c r="AUQ29" s="184"/>
      <c r="AUR29" s="184"/>
      <c r="AUS29" s="184"/>
      <c r="AUT29" s="184"/>
      <c r="AUU29" s="184"/>
      <c r="AUV29" s="184"/>
      <c r="AUW29" s="184"/>
      <c r="AUX29" s="184"/>
      <c r="AUY29" s="184"/>
      <c r="AUZ29" s="184"/>
      <c r="AVA29" s="184"/>
      <c r="AVB29" s="184"/>
      <c r="AVC29" s="184"/>
      <c r="AVD29" s="184"/>
      <c r="AVE29" s="184"/>
      <c r="AVF29" s="184"/>
      <c r="AVG29" s="184"/>
      <c r="AVH29" s="184"/>
      <c r="AVI29" s="184"/>
      <c r="AVJ29" s="184"/>
      <c r="AVK29" s="184"/>
      <c r="AVL29" s="184"/>
      <c r="AVM29" s="184"/>
      <c r="AVN29" s="184"/>
      <c r="AVO29" s="184"/>
      <c r="AVP29" s="184"/>
      <c r="AVQ29" s="184"/>
      <c r="AVR29" s="184"/>
      <c r="AVS29" s="184"/>
      <c r="AVT29" s="184"/>
      <c r="AVU29" s="184"/>
      <c r="AVV29" s="184"/>
      <c r="AVW29" s="184"/>
      <c r="AVX29" s="184"/>
      <c r="AVY29" s="184"/>
      <c r="AVZ29" s="184"/>
      <c r="AWA29" s="184"/>
      <c r="AWB29" s="184"/>
      <c r="AWC29" s="184"/>
      <c r="AWD29" s="184"/>
      <c r="AWE29" s="184"/>
      <c r="AWF29" s="184"/>
      <c r="AWG29" s="184"/>
      <c r="AWH29" s="184"/>
      <c r="AWI29" s="184"/>
      <c r="AWJ29" s="184"/>
      <c r="AWK29" s="184"/>
      <c r="AWL29" s="184"/>
      <c r="AWM29" s="184"/>
      <c r="AWN29" s="184"/>
      <c r="AWO29" s="184"/>
      <c r="AWP29" s="184"/>
      <c r="AWQ29" s="184"/>
      <c r="AWR29" s="184"/>
      <c r="AWS29" s="184"/>
      <c r="AWT29" s="184"/>
      <c r="AWU29" s="184"/>
      <c r="AWV29" s="184"/>
      <c r="AWW29" s="184"/>
      <c r="AWX29" s="184"/>
      <c r="AWY29" s="184"/>
      <c r="AWZ29" s="184"/>
      <c r="AXA29" s="184"/>
      <c r="AXB29" s="184"/>
      <c r="AXC29" s="184"/>
      <c r="AXD29" s="184"/>
      <c r="AXE29" s="184"/>
      <c r="AXF29" s="184"/>
      <c r="AXG29" s="184"/>
      <c r="AXH29" s="184"/>
      <c r="AXI29" s="184"/>
      <c r="AXJ29" s="184"/>
      <c r="AXK29" s="184"/>
      <c r="AXL29" s="184"/>
      <c r="AXM29" s="184"/>
      <c r="AXN29" s="184"/>
      <c r="AXO29" s="184"/>
      <c r="AXP29" s="184"/>
      <c r="AXQ29" s="184"/>
      <c r="AXR29" s="184"/>
      <c r="AXS29" s="184"/>
      <c r="AXT29" s="184"/>
      <c r="AXU29" s="184"/>
      <c r="AXV29" s="184"/>
      <c r="AXW29" s="184"/>
      <c r="AXX29" s="184"/>
      <c r="AXY29" s="184"/>
      <c r="AXZ29" s="184"/>
      <c r="AYA29" s="184"/>
      <c r="AYB29" s="184"/>
      <c r="AYC29" s="184"/>
      <c r="AYD29" s="184"/>
      <c r="AYE29" s="184"/>
      <c r="AYF29" s="184"/>
      <c r="AYG29" s="184"/>
      <c r="AYH29" s="184"/>
      <c r="AYI29" s="184"/>
      <c r="AYJ29" s="184"/>
      <c r="AYK29" s="184"/>
      <c r="AYL29" s="184"/>
      <c r="AYM29" s="184"/>
      <c r="AYN29" s="184"/>
      <c r="AYO29" s="184"/>
      <c r="AYP29" s="184"/>
      <c r="AYQ29" s="184"/>
      <c r="AYR29" s="184"/>
      <c r="AYS29" s="184"/>
      <c r="AYT29" s="184"/>
      <c r="AYU29" s="184"/>
      <c r="AYV29" s="184"/>
      <c r="AYW29" s="184"/>
      <c r="AYX29" s="184"/>
      <c r="AYY29" s="184"/>
      <c r="AYZ29" s="184"/>
      <c r="AZA29" s="184"/>
      <c r="AZB29" s="184"/>
      <c r="AZC29" s="184"/>
      <c r="AZD29" s="184"/>
      <c r="AZE29" s="184"/>
      <c r="AZF29" s="184"/>
      <c r="AZG29" s="184"/>
      <c r="AZH29" s="184"/>
      <c r="AZI29" s="184"/>
      <c r="AZJ29" s="184"/>
      <c r="AZK29" s="184"/>
      <c r="AZL29" s="184"/>
      <c r="AZM29" s="184"/>
      <c r="AZN29" s="184"/>
      <c r="AZO29" s="184"/>
      <c r="AZP29" s="184"/>
      <c r="AZQ29" s="184"/>
      <c r="AZR29" s="184"/>
      <c r="AZS29" s="184"/>
      <c r="AZT29" s="184"/>
      <c r="AZU29" s="184"/>
      <c r="AZV29" s="184"/>
      <c r="AZW29" s="184"/>
      <c r="AZX29" s="184"/>
      <c r="AZY29" s="184"/>
      <c r="AZZ29" s="184"/>
      <c r="BAA29" s="184"/>
      <c r="BAB29" s="184"/>
      <c r="BAC29" s="184"/>
      <c r="BAD29" s="184"/>
      <c r="BAE29" s="184"/>
      <c r="BAF29" s="184"/>
      <c r="BAG29" s="184"/>
      <c r="BAH29" s="184"/>
      <c r="BAI29" s="184"/>
      <c r="BAJ29" s="184"/>
      <c r="BAK29" s="184"/>
      <c r="BAL29" s="184"/>
      <c r="BAM29" s="184"/>
      <c r="BAN29" s="184"/>
      <c r="BAO29" s="184"/>
      <c r="BAP29" s="184"/>
      <c r="BAQ29" s="184"/>
      <c r="BAR29" s="184"/>
      <c r="BAS29" s="184"/>
      <c r="BAT29" s="184"/>
      <c r="BAU29" s="184"/>
      <c r="BAV29" s="184"/>
      <c r="BAW29" s="184"/>
      <c r="BAX29" s="184"/>
      <c r="BAY29" s="184"/>
      <c r="BAZ29" s="184"/>
      <c r="BBA29" s="184"/>
      <c r="BBB29" s="184"/>
      <c r="BBC29" s="184"/>
      <c r="BBD29" s="184"/>
      <c r="BBE29" s="184"/>
      <c r="BBF29" s="184"/>
      <c r="BBG29" s="184"/>
      <c r="BBH29" s="184"/>
      <c r="BBI29" s="184"/>
      <c r="BBJ29" s="184"/>
      <c r="BBK29" s="184"/>
      <c r="BBL29" s="184"/>
      <c r="BBM29" s="184"/>
      <c r="BBN29" s="184"/>
      <c r="BBO29" s="184"/>
      <c r="BBP29" s="184"/>
      <c r="BBQ29" s="184"/>
      <c r="BBR29" s="184"/>
      <c r="BBS29" s="184"/>
      <c r="BBT29" s="184"/>
      <c r="BBU29" s="184"/>
      <c r="BBV29" s="184"/>
      <c r="BBW29" s="184"/>
      <c r="BBX29" s="184"/>
      <c r="BBY29" s="184"/>
      <c r="BBZ29" s="184"/>
      <c r="BCA29" s="184"/>
      <c r="BCB29" s="184"/>
      <c r="BCC29" s="184"/>
      <c r="BCD29" s="184"/>
      <c r="BCE29" s="184"/>
      <c r="BCF29" s="184"/>
      <c r="BCG29" s="184"/>
      <c r="BCH29" s="184"/>
      <c r="BCI29" s="184"/>
      <c r="BCJ29" s="184"/>
      <c r="BCK29" s="184"/>
      <c r="BCL29" s="184"/>
      <c r="BCM29" s="184"/>
      <c r="BCN29" s="184"/>
      <c r="BCO29" s="184"/>
      <c r="BCP29" s="184"/>
      <c r="BCQ29" s="184"/>
      <c r="BCR29" s="184"/>
      <c r="BCS29" s="184"/>
      <c r="BCT29" s="184"/>
      <c r="BCU29" s="184"/>
      <c r="BCV29" s="184"/>
      <c r="BCW29" s="184"/>
      <c r="BCX29" s="184"/>
      <c r="BCY29" s="184"/>
      <c r="BCZ29" s="184"/>
      <c r="BDA29" s="184"/>
      <c r="BDB29" s="184"/>
      <c r="BDC29" s="184"/>
      <c r="BDD29" s="184"/>
      <c r="BDE29" s="184"/>
      <c r="BDF29" s="184"/>
      <c r="BDG29" s="184"/>
      <c r="BDH29" s="184"/>
      <c r="BDI29" s="184"/>
      <c r="BDJ29" s="184"/>
      <c r="BDK29" s="184"/>
      <c r="BDL29" s="184"/>
      <c r="BDM29" s="184"/>
      <c r="BDN29" s="184"/>
      <c r="BDO29" s="184"/>
      <c r="BDP29" s="184"/>
      <c r="BDQ29" s="184"/>
      <c r="BDR29" s="184"/>
      <c r="BDS29" s="184"/>
      <c r="BDT29" s="184"/>
      <c r="BDU29" s="184"/>
      <c r="BDV29" s="184"/>
      <c r="BDW29" s="184"/>
      <c r="BDX29" s="184"/>
      <c r="BDY29" s="184"/>
      <c r="BDZ29" s="184"/>
      <c r="BEA29" s="184"/>
      <c r="BEB29" s="184"/>
      <c r="BEC29" s="184"/>
      <c r="BED29" s="184"/>
      <c r="BEE29" s="184"/>
      <c r="BEF29" s="184"/>
      <c r="BEG29" s="184"/>
      <c r="BEH29" s="184"/>
      <c r="BEI29" s="184"/>
      <c r="BEJ29" s="184"/>
      <c r="BEK29" s="184"/>
      <c r="BEL29" s="184"/>
      <c r="BEM29" s="184"/>
      <c r="BEN29" s="184"/>
      <c r="BEO29" s="184"/>
      <c r="BEP29" s="184"/>
      <c r="BEQ29" s="184"/>
      <c r="BER29" s="184"/>
      <c r="BES29" s="184"/>
      <c r="BET29" s="184"/>
      <c r="BEU29" s="184"/>
      <c r="BEV29" s="184"/>
      <c r="BEW29" s="184"/>
      <c r="BEX29" s="184"/>
      <c r="BEY29" s="184"/>
      <c r="BEZ29" s="184"/>
      <c r="BFA29" s="184"/>
      <c r="BFB29" s="184"/>
      <c r="BFC29" s="184"/>
      <c r="BFD29" s="184"/>
      <c r="BFE29" s="184"/>
      <c r="BFF29" s="184"/>
      <c r="BFG29" s="184"/>
      <c r="BFH29" s="184"/>
      <c r="BFI29" s="184"/>
      <c r="BFJ29" s="184"/>
      <c r="BFK29" s="184"/>
      <c r="BFL29" s="184"/>
      <c r="BFM29" s="184"/>
      <c r="BFN29" s="184"/>
      <c r="BFO29" s="184"/>
      <c r="BFP29" s="184"/>
      <c r="BFQ29" s="184"/>
      <c r="BFR29" s="184"/>
      <c r="BFS29" s="184"/>
      <c r="BFT29" s="184"/>
      <c r="BFU29" s="184"/>
      <c r="BFV29" s="184"/>
      <c r="BFW29" s="184"/>
      <c r="BFX29" s="184"/>
      <c r="BFY29" s="184"/>
      <c r="BFZ29" s="184"/>
      <c r="BGA29" s="184"/>
      <c r="BGB29" s="184"/>
      <c r="BGC29" s="184"/>
      <c r="BGD29" s="184"/>
      <c r="BGE29" s="184"/>
      <c r="BGF29" s="184"/>
      <c r="BGG29" s="184"/>
      <c r="BGH29" s="184"/>
      <c r="BGI29" s="184"/>
      <c r="BGJ29" s="184"/>
      <c r="BGK29" s="184"/>
      <c r="BGL29" s="184"/>
      <c r="BGM29" s="184"/>
      <c r="BGN29" s="184"/>
      <c r="BGO29" s="184"/>
      <c r="BGP29" s="184"/>
      <c r="BGQ29" s="184"/>
      <c r="BGR29" s="184"/>
      <c r="BGS29" s="184"/>
      <c r="BGT29" s="184"/>
      <c r="BGU29" s="184"/>
      <c r="BGV29" s="184"/>
      <c r="BGW29" s="184"/>
      <c r="BGX29" s="184"/>
      <c r="BGY29" s="184"/>
      <c r="BGZ29" s="184"/>
      <c r="BHA29" s="184"/>
      <c r="BHB29" s="184"/>
      <c r="BHC29" s="184"/>
      <c r="BHD29" s="184"/>
      <c r="BHE29" s="184"/>
      <c r="BHF29" s="184"/>
      <c r="BHG29" s="184"/>
      <c r="BHH29" s="184"/>
      <c r="BHI29" s="184"/>
      <c r="BHJ29" s="184"/>
      <c r="BHK29" s="184"/>
      <c r="BHL29" s="184"/>
      <c r="BHM29" s="184"/>
      <c r="BHN29" s="184"/>
      <c r="BHO29" s="184"/>
      <c r="BHP29" s="184"/>
      <c r="BHQ29" s="184"/>
      <c r="BHR29" s="184"/>
      <c r="BHS29" s="184"/>
      <c r="BHT29" s="184"/>
      <c r="BHU29" s="184"/>
      <c r="BHV29" s="184"/>
      <c r="BHW29" s="184"/>
      <c r="BHX29" s="184"/>
      <c r="BHY29" s="184"/>
      <c r="BHZ29" s="184"/>
      <c r="BIA29" s="184"/>
      <c r="BIB29" s="184"/>
      <c r="BIC29" s="184"/>
      <c r="BID29" s="184"/>
      <c r="BIE29" s="184"/>
      <c r="BIF29" s="184"/>
      <c r="BIG29" s="184"/>
      <c r="BIH29" s="184"/>
      <c r="BII29" s="184"/>
      <c r="BIJ29" s="184"/>
      <c r="BIK29" s="184"/>
      <c r="BIL29" s="184"/>
      <c r="BIM29" s="184"/>
      <c r="BIN29" s="184"/>
      <c r="BIO29" s="184"/>
      <c r="BIP29" s="184"/>
      <c r="BIQ29" s="184"/>
      <c r="BIR29" s="184"/>
      <c r="BIS29" s="184"/>
      <c r="BIT29" s="184"/>
      <c r="BIU29" s="184"/>
      <c r="BIV29" s="184"/>
      <c r="BIW29" s="184"/>
      <c r="BIX29" s="184"/>
      <c r="BIY29" s="184"/>
      <c r="BIZ29" s="184"/>
      <c r="BJA29" s="184"/>
      <c r="BJB29" s="184"/>
      <c r="BJC29" s="184"/>
      <c r="BJD29" s="184"/>
      <c r="BJE29" s="184"/>
      <c r="BJF29" s="184"/>
      <c r="BJG29" s="184"/>
      <c r="BJH29" s="184"/>
      <c r="BJI29" s="184"/>
      <c r="BJJ29" s="184"/>
      <c r="BJK29" s="184"/>
      <c r="BJL29" s="184"/>
      <c r="BJM29" s="184"/>
      <c r="BJN29" s="184"/>
      <c r="BJO29" s="184"/>
      <c r="BJP29" s="184"/>
      <c r="BJQ29" s="184"/>
      <c r="BJR29" s="184"/>
      <c r="BJS29" s="184"/>
      <c r="BJT29" s="184"/>
      <c r="BJU29" s="184"/>
      <c r="BJV29" s="184"/>
      <c r="BJW29" s="184"/>
      <c r="BJX29" s="184"/>
      <c r="BJY29" s="184"/>
      <c r="BJZ29" s="184"/>
      <c r="BKA29" s="184"/>
      <c r="BKB29" s="184"/>
      <c r="BKC29" s="184"/>
      <c r="BKD29" s="184"/>
      <c r="BKE29" s="184"/>
      <c r="BKF29" s="184"/>
      <c r="BKG29" s="184"/>
      <c r="BKH29" s="184"/>
      <c r="BKI29" s="184"/>
      <c r="BKJ29" s="184"/>
      <c r="BKK29" s="184"/>
      <c r="BKL29" s="184"/>
      <c r="BKM29" s="184"/>
      <c r="BKN29" s="184"/>
      <c r="BKO29" s="184"/>
      <c r="BKP29" s="184"/>
      <c r="BKQ29" s="184"/>
      <c r="BKR29" s="184"/>
      <c r="BKS29" s="184"/>
      <c r="BKT29" s="184"/>
      <c r="BKU29" s="184"/>
      <c r="BKV29" s="184"/>
      <c r="BKW29" s="184"/>
      <c r="BKX29" s="184"/>
      <c r="BKY29" s="184"/>
      <c r="BKZ29" s="184"/>
      <c r="BLA29" s="184"/>
      <c r="BLB29" s="184"/>
      <c r="BLC29" s="184"/>
      <c r="BLD29" s="184"/>
      <c r="BLE29" s="184"/>
      <c r="BLF29" s="184"/>
      <c r="BLG29" s="184"/>
      <c r="BLH29" s="184"/>
      <c r="BLI29" s="184"/>
      <c r="BLJ29" s="184"/>
      <c r="BLK29" s="184"/>
      <c r="BLL29" s="184"/>
      <c r="BLM29" s="184"/>
      <c r="BLN29" s="184"/>
      <c r="BLO29" s="184"/>
      <c r="BLP29" s="184"/>
      <c r="BLQ29" s="184"/>
      <c r="BLR29" s="184"/>
      <c r="BLS29" s="184"/>
      <c r="BLT29" s="184"/>
      <c r="BLU29" s="184"/>
      <c r="BLV29" s="184"/>
      <c r="BLW29" s="184"/>
      <c r="BLX29" s="184"/>
      <c r="BLY29" s="184"/>
      <c r="BLZ29" s="184"/>
      <c r="BMA29" s="184"/>
      <c r="BMB29" s="184"/>
      <c r="BMC29" s="184"/>
      <c r="BMD29" s="184"/>
      <c r="BME29" s="184"/>
      <c r="BMF29" s="184"/>
      <c r="BMG29" s="184"/>
      <c r="BMH29" s="184"/>
      <c r="BMI29" s="184"/>
      <c r="BMJ29" s="184"/>
      <c r="BMK29" s="184"/>
      <c r="BML29" s="184"/>
      <c r="BMM29" s="184"/>
      <c r="BMN29" s="184"/>
      <c r="BMO29" s="184"/>
      <c r="BMP29" s="184"/>
      <c r="BMQ29" s="184"/>
      <c r="BMR29" s="184"/>
      <c r="BMS29" s="184"/>
      <c r="BMT29" s="184"/>
      <c r="BMU29" s="184"/>
      <c r="BMV29" s="184"/>
      <c r="BMW29" s="184"/>
      <c r="BMX29" s="184"/>
      <c r="BMY29" s="184"/>
      <c r="BMZ29" s="184"/>
      <c r="BNA29" s="184"/>
      <c r="BNB29" s="184"/>
      <c r="BNC29" s="184"/>
      <c r="BND29" s="184"/>
      <c r="BNE29" s="184"/>
      <c r="BNF29" s="184"/>
      <c r="BNG29" s="184"/>
      <c r="BNH29" s="184"/>
      <c r="BNI29" s="184"/>
      <c r="BNJ29" s="184"/>
      <c r="BNK29" s="184"/>
      <c r="BNL29" s="184"/>
      <c r="BNM29" s="184"/>
      <c r="BNN29" s="184"/>
      <c r="BNO29" s="184"/>
      <c r="BNP29" s="184"/>
      <c r="BNQ29" s="184"/>
      <c r="BNR29" s="184"/>
      <c r="BNS29" s="184"/>
      <c r="BNT29" s="184"/>
      <c r="BNU29" s="184"/>
      <c r="BNV29" s="184"/>
      <c r="BNW29" s="184"/>
      <c r="BNX29" s="184"/>
      <c r="BNY29" s="184"/>
      <c r="BNZ29" s="184"/>
      <c r="BOA29" s="184"/>
      <c r="BOB29" s="184"/>
      <c r="BOC29" s="184"/>
      <c r="BOD29" s="184"/>
      <c r="BOE29" s="184"/>
      <c r="BOF29" s="184"/>
      <c r="BOG29" s="184"/>
      <c r="BOH29" s="184"/>
      <c r="BOI29" s="184"/>
      <c r="BOJ29" s="184"/>
      <c r="BOK29" s="184"/>
      <c r="BOL29" s="184"/>
      <c r="BOM29" s="184"/>
      <c r="BON29" s="184"/>
      <c r="BOO29" s="184"/>
      <c r="BOP29" s="184"/>
      <c r="BOQ29" s="184"/>
      <c r="BOR29" s="184"/>
      <c r="BOS29" s="184"/>
      <c r="BOT29" s="184"/>
      <c r="BOU29" s="184"/>
      <c r="BOV29" s="184"/>
      <c r="BOW29" s="184"/>
      <c r="BOX29" s="184"/>
      <c r="BOY29" s="184"/>
      <c r="BOZ29" s="184"/>
      <c r="BPA29" s="184"/>
      <c r="BPB29" s="184"/>
      <c r="BPC29" s="184"/>
      <c r="BPD29" s="184"/>
      <c r="BPE29" s="184"/>
      <c r="BPF29" s="184"/>
      <c r="BPG29" s="184"/>
      <c r="BPH29" s="184"/>
      <c r="BPI29" s="184"/>
      <c r="BPJ29" s="184"/>
      <c r="BPK29" s="184"/>
      <c r="BPL29" s="184"/>
      <c r="BPM29" s="184"/>
      <c r="BPN29" s="184"/>
      <c r="BPO29" s="184"/>
      <c r="BPP29" s="184"/>
      <c r="BPQ29" s="184"/>
      <c r="BPR29" s="184"/>
      <c r="BPS29" s="184"/>
      <c r="BPT29" s="184"/>
      <c r="BPU29" s="184"/>
      <c r="BPV29" s="184"/>
      <c r="BPW29" s="184"/>
      <c r="BPX29" s="184"/>
      <c r="BPY29" s="184"/>
      <c r="BPZ29" s="184"/>
      <c r="BQA29" s="184"/>
      <c r="BQB29" s="184"/>
      <c r="BQC29" s="184"/>
      <c r="BQD29" s="184"/>
      <c r="BQE29" s="184"/>
      <c r="BQF29" s="184"/>
      <c r="BQG29" s="184"/>
      <c r="BQH29" s="184"/>
      <c r="BQI29" s="184"/>
      <c r="BQJ29" s="184"/>
      <c r="BQK29" s="184"/>
      <c r="BQL29" s="184"/>
      <c r="BQM29" s="184"/>
      <c r="BQN29" s="184"/>
      <c r="BQO29" s="184"/>
      <c r="BQP29" s="184"/>
      <c r="BQQ29" s="184"/>
      <c r="BQR29" s="184"/>
      <c r="BQS29" s="184"/>
      <c r="BQT29" s="184"/>
      <c r="BQU29" s="184"/>
      <c r="BQV29" s="184"/>
      <c r="BQW29" s="184"/>
      <c r="BQX29" s="184"/>
      <c r="BQY29" s="184"/>
      <c r="BQZ29" s="184"/>
      <c r="BRA29" s="184"/>
      <c r="BRB29" s="184"/>
      <c r="BRC29" s="184"/>
      <c r="BRD29" s="184"/>
      <c r="BRE29" s="184"/>
      <c r="BRF29" s="184"/>
      <c r="BRG29" s="184"/>
      <c r="BRH29" s="184"/>
      <c r="BRI29" s="184"/>
      <c r="BRJ29" s="184"/>
      <c r="BRK29" s="184"/>
      <c r="BRL29" s="184"/>
      <c r="BRM29" s="184"/>
      <c r="BRN29" s="184"/>
      <c r="BRO29" s="184"/>
      <c r="BRP29" s="184"/>
      <c r="BRQ29" s="184"/>
      <c r="BRR29" s="184"/>
      <c r="BRS29" s="184"/>
      <c r="BRT29" s="184"/>
      <c r="BRU29" s="184"/>
      <c r="BRV29" s="184"/>
      <c r="BRW29" s="184"/>
      <c r="BRX29" s="184"/>
      <c r="BRY29" s="184"/>
      <c r="BRZ29" s="184"/>
      <c r="BSA29" s="184"/>
      <c r="BSB29" s="184"/>
      <c r="BSC29" s="184"/>
      <c r="BSD29" s="184"/>
      <c r="BSE29" s="184"/>
      <c r="BSF29" s="184"/>
      <c r="BSG29" s="184"/>
      <c r="BSH29" s="184"/>
      <c r="BSI29" s="184"/>
      <c r="BSJ29" s="184"/>
      <c r="BSK29" s="184"/>
      <c r="BSL29" s="184"/>
      <c r="BSM29" s="184"/>
      <c r="BSN29" s="184"/>
      <c r="BSO29" s="184"/>
      <c r="BSP29" s="184"/>
      <c r="BSQ29" s="184"/>
      <c r="BSR29" s="184"/>
      <c r="BSS29" s="184"/>
      <c r="BST29" s="184"/>
      <c r="BSU29" s="184"/>
      <c r="BSV29" s="184"/>
      <c r="BSW29" s="184"/>
      <c r="BSX29" s="184"/>
      <c r="BSY29" s="184"/>
      <c r="BSZ29" s="184"/>
      <c r="BTA29" s="184"/>
      <c r="BTB29" s="184"/>
      <c r="BTC29" s="184"/>
      <c r="BTD29" s="184"/>
      <c r="BTE29" s="184"/>
      <c r="BTF29" s="184"/>
      <c r="BTG29" s="184"/>
      <c r="BTH29" s="184"/>
      <c r="BTI29" s="184"/>
      <c r="BTJ29" s="184"/>
      <c r="BTK29" s="184"/>
      <c r="BTL29" s="184"/>
      <c r="BTM29" s="184"/>
      <c r="BTN29" s="184"/>
      <c r="BTO29" s="184"/>
      <c r="BTP29" s="184"/>
      <c r="BTQ29" s="184"/>
      <c r="BTR29" s="184"/>
      <c r="BTS29" s="184"/>
      <c r="BTT29" s="184"/>
      <c r="BTU29" s="184"/>
      <c r="BTV29" s="184"/>
      <c r="BTW29" s="184"/>
      <c r="BTX29" s="184"/>
      <c r="BTY29" s="184"/>
      <c r="BTZ29" s="184"/>
      <c r="BUA29" s="184"/>
      <c r="BUB29" s="184"/>
      <c r="BUC29" s="184"/>
      <c r="BUD29" s="184"/>
      <c r="BUE29" s="184"/>
      <c r="BUF29" s="184"/>
      <c r="BUG29" s="184"/>
      <c r="BUH29" s="184"/>
      <c r="BUI29" s="184"/>
      <c r="BUJ29" s="184"/>
      <c r="BUK29" s="184"/>
      <c r="BUL29" s="184"/>
      <c r="BUM29" s="184"/>
      <c r="BUN29" s="184"/>
      <c r="BUO29" s="184"/>
      <c r="BUP29" s="184"/>
      <c r="BUQ29" s="184"/>
      <c r="BUR29" s="184"/>
      <c r="BUS29" s="184"/>
      <c r="BUT29" s="184"/>
      <c r="BUU29" s="184"/>
      <c r="BUV29" s="184"/>
      <c r="BUW29" s="184"/>
      <c r="BUX29" s="184"/>
      <c r="BUY29" s="184"/>
      <c r="BUZ29" s="184"/>
      <c r="BVA29" s="184"/>
      <c r="BVB29" s="184"/>
      <c r="BVC29" s="184"/>
      <c r="BVD29" s="184"/>
      <c r="BVE29" s="184"/>
      <c r="BVF29" s="184"/>
      <c r="BVG29" s="184"/>
      <c r="BVH29" s="184"/>
      <c r="BVI29" s="184"/>
      <c r="BVJ29" s="184"/>
      <c r="BVK29" s="184"/>
      <c r="BVL29" s="184"/>
      <c r="BVM29" s="184"/>
      <c r="BVN29" s="184"/>
      <c r="BVO29" s="184"/>
      <c r="BVP29" s="184"/>
      <c r="BVQ29" s="184"/>
      <c r="BVR29" s="184"/>
      <c r="BVS29" s="184"/>
      <c r="BVT29" s="184"/>
      <c r="BVU29" s="184"/>
      <c r="BVV29" s="184"/>
      <c r="BVW29" s="184"/>
      <c r="BVX29" s="184"/>
      <c r="BVY29" s="184"/>
      <c r="BVZ29" s="184"/>
      <c r="BWA29" s="184"/>
      <c r="BWB29" s="184"/>
      <c r="BWC29" s="184"/>
      <c r="BWD29" s="184"/>
      <c r="BWE29" s="184"/>
      <c r="BWF29" s="184"/>
      <c r="BWG29" s="184"/>
      <c r="BWH29" s="184"/>
      <c r="BWI29" s="184"/>
      <c r="BWJ29" s="184"/>
      <c r="BWK29" s="184"/>
      <c r="BWL29" s="184"/>
      <c r="BWM29" s="184"/>
      <c r="BWN29" s="184"/>
      <c r="BWO29" s="184"/>
      <c r="BWP29" s="184"/>
      <c r="BWQ29" s="184"/>
      <c r="BWR29" s="184"/>
      <c r="BWS29" s="184"/>
      <c r="BWT29" s="184"/>
      <c r="BWU29" s="184"/>
      <c r="BWV29" s="184"/>
      <c r="BWW29" s="184"/>
      <c r="BWX29" s="184"/>
      <c r="BWY29" s="184"/>
      <c r="BWZ29" s="184"/>
      <c r="BXA29" s="184"/>
      <c r="BXB29" s="184"/>
      <c r="BXC29" s="184"/>
      <c r="BXD29" s="184"/>
      <c r="BXE29" s="184"/>
      <c r="BXF29" s="184"/>
      <c r="BXG29" s="184"/>
      <c r="BXH29" s="184"/>
      <c r="BXI29" s="184"/>
      <c r="BXJ29" s="184"/>
      <c r="BXK29" s="184"/>
      <c r="BXL29" s="184"/>
      <c r="BXM29" s="184"/>
      <c r="BXN29" s="184"/>
      <c r="BXO29" s="184"/>
      <c r="BXP29" s="184"/>
      <c r="BXQ29" s="184"/>
      <c r="BXR29" s="184"/>
      <c r="BXS29" s="184"/>
      <c r="BXT29" s="184"/>
      <c r="BXU29" s="184"/>
      <c r="BXV29" s="184"/>
      <c r="BXW29" s="184"/>
      <c r="BXX29" s="184"/>
      <c r="BXY29" s="184"/>
      <c r="BXZ29" s="184"/>
      <c r="BYA29" s="184"/>
      <c r="BYB29" s="184"/>
      <c r="BYC29" s="184"/>
      <c r="BYD29" s="184"/>
      <c r="BYE29" s="184"/>
      <c r="BYF29" s="184"/>
      <c r="BYG29" s="184"/>
      <c r="BYH29" s="184"/>
      <c r="BYI29" s="184"/>
      <c r="BYJ29" s="184"/>
      <c r="BYK29" s="184"/>
      <c r="BYL29" s="184"/>
      <c r="BYM29" s="184"/>
      <c r="BYN29" s="184"/>
      <c r="BYO29" s="184"/>
      <c r="BYP29" s="184"/>
      <c r="BYQ29" s="184"/>
      <c r="BYR29" s="184"/>
      <c r="BYS29" s="184"/>
      <c r="BYT29" s="184"/>
      <c r="BYU29" s="184"/>
      <c r="BYV29" s="184"/>
      <c r="BYW29" s="184"/>
      <c r="BYX29" s="184"/>
      <c r="BYY29" s="184"/>
      <c r="BYZ29" s="184"/>
      <c r="BZA29" s="184"/>
      <c r="BZB29" s="184"/>
      <c r="BZC29" s="184"/>
      <c r="BZD29" s="184"/>
      <c r="BZE29" s="184"/>
      <c r="BZF29" s="184"/>
      <c r="BZG29" s="184"/>
      <c r="BZH29" s="184"/>
      <c r="BZI29" s="184"/>
      <c r="BZJ29" s="184"/>
      <c r="BZK29" s="184"/>
      <c r="BZL29" s="184"/>
      <c r="BZM29" s="184"/>
      <c r="BZN29" s="184"/>
      <c r="BZO29" s="184"/>
      <c r="BZP29" s="184"/>
      <c r="BZQ29" s="184"/>
      <c r="BZR29" s="184"/>
      <c r="BZS29" s="184"/>
      <c r="BZT29" s="184"/>
      <c r="BZU29" s="184"/>
      <c r="BZV29" s="184"/>
      <c r="BZW29" s="184"/>
      <c r="BZX29" s="184"/>
      <c r="BZY29" s="184"/>
      <c r="BZZ29" s="184"/>
      <c r="CAA29" s="184"/>
      <c r="CAB29" s="184"/>
      <c r="CAC29" s="184"/>
      <c r="CAD29" s="184"/>
      <c r="CAE29" s="184"/>
      <c r="CAF29" s="184"/>
      <c r="CAG29" s="184"/>
      <c r="CAH29" s="184"/>
      <c r="CAI29" s="184"/>
      <c r="CAJ29" s="184"/>
      <c r="CAK29" s="184"/>
      <c r="CAL29" s="184"/>
      <c r="CAM29" s="184"/>
      <c r="CAN29" s="184"/>
      <c r="CAO29" s="184"/>
      <c r="CAP29" s="184"/>
      <c r="CAQ29" s="184"/>
      <c r="CAR29" s="184"/>
      <c r="CAS29" s="184"/>
      <c r="CAT29" s="184"/>
      <c r="CAU29" s="184"/>
      <c r="CAV29" s="184"/>
      <c r="CAW29" s="184"/>
      <c r="CAX29" s="184"/>
      <c r="CAY29" s="184"/>
      <c r="CAZ29" s="184"/>
      <c r="CBA29" s="184"/>
      <c r="CBB29" s="184"/>
      <c r="CBC29" s="184"/>
      <c r="CBD29" s="184"/>
      <c r="CBE29" s="184"/>
      <c r="CBF29" s="184"/>
      <c r="CBG29" s="184"/>
      <c r="CBH29" s="184"/>
      <c r="CBI29" s="184"/>
      <c r="CBJ29" s="184"/>
      <c r="CBK29" s="184"/>
      <c r="CBL29" s="184"/>
      <c r="CBM29" s="184"/>
      <c r="CBN29" s="184"/>
      <c r="CBO29" s="184"/>
      <c r="CBP29" s="184"/>
      <c r="CBQ29" s="184"/>
      <c r="CBR29" s="184"/>
      <c r="CBS29" s="184"/>
      <c r="CBT29" s="184"/>
      <c r="CBU29" s="184"/>
      <c r="CBV29" s="184"/>
      <c r="CBW29" s="184"/>
      <c r="CBX29" s="184"/>
      <c r="CBY29" s="184"/>
      <c r="CBZ29" s="184"/>
      <c r="CCA29" s="184"/>
      <c r="CCB29" s="184"/>
      <c r="CCC29" s="184"/>
      <c r="CCD29" s="184"/>
      <c r="CCE29" s="184"/>
      <c r="CCF29" s="184"/>
      <c r="CCG29" s="184"/>
      <c r="CCH29" s="184"/>
      <c r="CCI29" s="184"/>
      <c r="CCJ29" s="184"/>
      <c r="CCK29" s="184"/>
      <c r="CCL29" s="184"/>
      <c r="CCM29" s="184"/>
      <c r="CCN29" s="184"/>
      <c r="CCO29" s="184"/>
      <c r="CCP29" s="184"/>
      <c r="CCQ29" s="184"/>
      <c r="CCR29" s="184"/>
      <c r="CCS29" s="184"/>
      <c r="CCT29" s="184"/>
      <c r="CCU29" s="184"/>
      <c r="CCV29" s="184"/>
      <c r="CCW29" s="184"/>
      <c r="CCX29" s="184"/>
      <c r="CCY29" s="184"/>
      <c r="CCZ29" s="184"/>
      <c r="CDA29" s="184"/>
      <c r="CDB29" s="184"/>
      <c r="CDC29" s="184"/>
      <c r="CDD29" s="184"/>
      <c r="CDE29" s="184"/>
      <c r="CDF29" s="184"/>
      <c r="CDG29" s="184"/>
      <c r="CDH29" s="184"/>
      <c r="CDI29" s="184"/>
      <c r="CDJ29" s="184"/>
      <c r="CDK29" s="184"/>
      <c r="CDL29" s="184"/>
      <c r="CDM29" s="184"/>
      <c r="CDN29" s="184"/>
      <c r="CDO29" s="184"/>
      <c r="CDP29" s="184"/>
      <c r="CDQ29" s="184"/>
      <c r="CDR29" s="184"/>
      <c r="CDS29" s="184"/>
      <c r="CDT29" s="184"/>
      <c r="CDU29" s="184"/>
      <c r="CDV29" s="184"/>
      <c r="CDW29" s="184"/>
      <c r="CDX29" s="184"/>
      <c r="CDY29" s="184"/>
      <c r="CDZ29" s="184"/>
      <c r="CEA29" s="184"/>
      <c r="CEB29" s="184"/>
      <c r="CEC29" s="184"/>
      <c r="CED29" s="184"/>
      <c r="CEE29" s="184"/>
      <c r="CEF29" s="184"/>
      <c r="CEG29" s="184"/>
      <c r="CEH29" s="184"/>
      <c r="CEI29" s="184"/>
      <c r="CEJ29" s="184"/>
      <c r="CEK29" s="184"/>
      <c r="CEL29" s="184"/>
      <c r="CEM29" s="184"/>
      <c r="CEN29" s="184"/>
      <c r="CEO29" s="184"/>
      <c r="CEP29" s="184"/>
      <c r="CEQ29" s="184"/>
      <c r="CER29" s="184"/>
      <c r="CES29" s="184"/>
      <c r="CET29" s="184"/>
      <c r="CEU29" s="184"/>
      <c r="CEV29" s="184"/>
      <c r="CEW29" s="184"/>
      <c r="CEX29" s="184"/>
      <c r="CEY29" s="184"/>
      <c r="CEZ29" s="184"/>
      <c r="CFA29" s="184"/>
      <c r="CFB29" s="184"/>
      <c r="CFC29" s="184"/>
      <c r="CFD29" s="184"/>
      <c r="CFE29" s="184"/>
      <c r="CFF29" s="184"/>
      <c r="CFG29" s="184"/>
      <c r="CFH29" s="184"/>
      <c r="CFI29" s="184"/>
      <c r="CFJ29" s="184"/>
      <c r="CFK29" s="184"/>
      <c r="CFL29" s="184"/>
      <c r="CFM29" s="184"/>
      <c r="CFN29" s="184"/>
      <c r="CFO29" s="184"/>
      <c r="CFP29" s="184"/>
      <c r="CFQ29" s="184"/>
      <c r="CFR29" s="184"/>
      <c r="CFS29" s="184"/>
      <c r="CFT29" s="184"/>
      <c r="CFU29" s="184"/>
      <c r="CFV29" s="184"/>
      <c r="CFW29" s="184"/>
      <c r="CFX29" s="184"/>
      <c r="CFY29" s="184"/>
      <c r="CFZ29" s="184"/>
      <c r="CGA29" s="184"/>
      <c r="CGB29" s="184"/>
      <c r="CGC29" s="184"/>
      <c r="CGD29" s="184"/>
      <c r="CGE29" s="184"/>
      <c r="CGF29" s="184"/>
      <c r="CGG29" s="184"/>
      <c r="CGH29" s="184"/>
      <c r="CGI29" s="184"/>
      <c r="CGJ29" s="184"/>
      <c r="CGK29" s="184"/>
      <c r="CGL29" s="184"/>
      <c r="CGM29" s="184"/>
      <c r="CGN29" s="184"/>
      <c r="CGO29" s="184"/>
      <c r="CGP29" s="184"/>
      <c r="CGQ29" s="184"/>
      <c r="CGR29" s="184"/>
      <c r="CGS29" s="184"/>
      <c r="CGT29" s="184"/>
      <c r="CGU29" s="184"/>
      <c r="CGV29" s="184"/>
      <c r="CGW29" s="184"/>
      <c r="CGX29" s="184"/>
      <c r="CGY29" s="184"/>
      <c r="CGZ29" s="184"/>
      <c r="CHA29" s="184"/>
      <c r="CHB29" s="184"/>
      <c r="CHC29" s="184"/>
      <c r="CHD29" s="184"/>
      <c r="CHE29" s="184"/>
      <c r="CHF29" s="184"/>
      <c r="CHG29" s="184"/>
      <c r="CHH29" s="184"/>
      <c r="CHI29" s="184"/>
      <c r="CHJ29" s="184"/>
      <c r="CHK29" s="184"/>
      <c r="CHL29" s="184"/>
      <c r="CHM29" s="184"/>
      <c r="CHN29" s="184"/>
      <c r="CHO29" s="184"/>
      <c r="CHP29" s="184"/>
      <c r="CHQ29" s="184"/>
      <c r="CHR29" s="184"/>
      <c r="CHS29" s="184"/>
      <c r="CHT29" s="184"/>
      <c r="CHU29" s="184"/>
      <c r="CHV29" s="184"/>
      <c r="CHW29" s="184"/>
      <c r="CHX29" s="184"/>
      <c r="CHY29" s="184"/>
      <c r="CHZ29" s="184"/>
      <c r="CIA29" s="184"/>
      <c r="CIB29" s="184"/>
      <c r="CIC29" s="184"/>
      <c r="CID29" s="184"/>
      <c r="CIE29" s="184"/>
      <c r="CIF29" s="184"/>
      <c r="CIG29" s="184"/>
      <c r="CIH29" s="184"/>
      <c r="CII29" s="184"/>
      <c r="CIJ29" s="184"/>
      <c r="CIK29" s="184"/>
      <c r="CIL29" s="184"/>
      <c r="CIM29" s="184"/>
      <c r="CIN29" s="184"/>
      <c r="CIO29" s="184"/>
      <c r="CIP29" s="184"/>
      <c r="CIQ29" s="184"/>
      <c r="CIR29" s="184"/>
      <c r="CIS29" s="184"/>
      <c r="CIT29" s="184"/>
      <c r="CIU29" s="184"/>
      <c r="CIV29" s="184"/>
      <c r="CIW29" s="184"/>
      <c r="CIX29" s="184"/>
      <c r="CIY29" s="184"/>
      <c r="CIZ29" s="184"/>
      <c r="CJA29" s="184"/>
      <c r="CJB29" s="184"/>
      <c r="CJC29" s="184"/>
      <c r="CJD29" s="184"/>
      <c r="CJE29" s="184"/>
      <c r="CJF29" s="184"/>
      <c r="CJG29" s="184"/>
      <c r="CJH29" s="184"/>
      <c r="CJI29" s="184"/>
      <c r="CJJ29" s="184"/>
      <c r="CJK29" s="184"/>
      <c r="CJL29" s="184"/>
      <c r="CJM29" s="184"/>
      <c r="CJN29" s="184"/>
      <c r="CJO29" s="184"/>
      <c r="CJP29" s="184"/>
      <c r="CJQ29" s="184"/>
      <c r="CJR29" s="184"/>
      <c r="CJS29" s="184"/>
      <c r="CJT29" s="184"/>
      <c r="CJU29" s="184"/>
      <c r="CJV29" s="184"/>
      <c r="CJW29" s="184"/>
      <c r="CJX29" s="184"/>
      <c r="CJY29" s="184"/>
      <c r="CJZ29" s="184"/>
      <c r="CKA29" s="184"/>
      <c r="CKB29" s="184"/>
      <c r="CKC29" s="184"/>
      <c r="CKD29" s="184"/>
      <c r="CKE29" s="184"/>
      <c r="CKF29" s="184"/>
      <c r="CKG29" s="184"/>
      <c r="CKH29" s="184"/>
      <c r="CKI29" s="184"/>
      <c r="CKJ29" s="184"/>
      <c r="CKK29" s="184"/>
      <c r="CKL29" s="184"/>
      <c r="CKM29" s="184"/>
      <c r="CKN29" s="184"/>
      <c r="CKO29" s="184"/>
      <c r="CKP29" s="184"/>
      <c r="CKQ29" s="184"/>
      <c r="CKR29" s="184"/>
      <c r="CKS29" s="184"/>
      <c r="CKT29" s="184"/>
      <c r="CKU29" s="184"/>
      <c r="CKV29" s="184"/>
      <c r="CKW29" s="184"/>
      <c r="CKX29" s="184"/>
      <c r="CKY29" s="184"/>
      <c r="CKZ29" s="184"/>
      <c r="CLA29" s="184"/>
      <c r="CLB29" s="184"/>
      <c r="CLC29" s="184"/>
      <c r="CLD29" s="184"/>
      <c r="CLE29" s="184"/>
      <c r="CLF29" s="184"/>
      <c r="CLG29" s="184"/>
      <c r="CLH29" s="184"/>
      <c r="CLI29" s="184"/>
      <c r="CLJ29" s="184"/>
      <c r="CLK29" s="184"/>
      <c r="CLL29" s="184"/>
      <c r="CLM29" s="184"/>
      <c r="CLN29" s="184"/>
      <c r="CLO29" s="184"/>
      <c r="CLP29" s="184"/>
      <c r="CLQ29" s="184"/>
      <c r="CLR29" s="184"/>
      <c r="CLS29" s="184"/>
      <c r="CLT29" s="184"/>
      <c r="CLU29" s="184"/>
      <c r="CLV29" s="184"/>
      <c r="CLW29" s="184"/>
      <c r="CLX29" s="184"/>
      <c r="CLY29" s="184"/>
      <c r="CLZ29" s="184"/>
      <c r="CMA29" s="184"/>
      <c r="CMB29" s="184"/>
      <c r="CMC29" s="184"/>
      <c r="CMD29" s="184"/>
      <c r="CME29" s="184"/>
      <c r="CMF29" s="184"/>
      <c r="CMG29" s="184"/>
      <c r="CMH29" s="184"/>
      <c r="CMI29" s="184"/>
      <c r="CMJ29" s="184"/>
      <c r="CMK29" s="184"/>
      <c r="CML29" s="184"/>
      <c r="CMM29" s="184"/>
      <c r="CMN29" s="184"/>
      <c r="CMO29" s="184"/>
      <c r="CMP29" s="184"/>
      <c r="CMQ29" s="184"/>
      <c r="CMR29" s="184"/>
      <c r="CMS29" s="184"/>
      <c r="CMT29" s="184"/>
      <c r="CMU29" s="184"/>
      <c r="CMV29" s="184"/>
      <c r="CMW29" s="184"/>
      <c r="CMX29" s="184"/>
      <c r="CMY29" s="184"/>
      <c r="CMZ29" s="184"/>
      <c r="CNA29" s="184"/>
      <c r="CNB29" s="184"/>
      <c r="CNC29" s="184"/>
      <c r="CND29" s="184"/>
      <c r="CNE29" s="184"/>
      <c r="CNF29" s="184"/>
      <c r="CNG29" s="184"/>
      <c r="CNH29" s="184"/>
      <c r="CNI29" s="184"/>
      <c r="CNJ29" s="184"/>
      <c r="CNK29" s="184"/>
      <c r="CNL29" s="184"/>
      <c r="CNM29" s="184"/>
      <c r="CNN29" s="184"/>
      <c r="CNO29" s="184"/>
      <c r="CNP29" s="184"/>
      <c r="CNQ29" s="184"/>
      <c r="CNR29" s="184"/>
      <c r="CNS29" s="184"/>
      <c r="CNT29" s="184"/>
      <c r="CNU29" s="184"/>
      <c r="CNV29" s="184"/>
      <c r="CNW29" s="184"/>
      <c r="CNX29" s="184"/>
      <c r="CNY29" s="184"/>
      <c r="CNZ29" s="184"/>
      <c r="COA29" s="184"/>
      <c r="COB29" s="184"/>
      <c r="COC29" s="184"/>
      <c r="COD29" s="184"/>
      <c r="COE29" s="184"/>
      <c r="COF29" s="184"/>
      <c r="COG29" s="184"/>
      <c r="COH29" s="184"/>
      <c r="COI29" s="184"/>
      <c r="COJ29" s="184"/>
      <c r="COK29" s="184"/>
      <c r="COL29" s="184"/>
      <c r="COM29" s="184"/>
      <c r="CON29" s="184"/>
      <c r="COO29" s="184"/>
      <c r="COP29" s="184"/>
      <c r="COQ29" s="184"/>
      <c r="COR29" s="184"/>
      <c r="COS29" s="184"/>
      <c r="COT29" s="184"/>
      <c r="COU29" s="184"/>
      <c r="COV29" s="184"/>
      <c r="COW29" s="184"/>
      <c r="COX29" s="184"/>
      <c r="COY29" s="184"/>
      <c r="COZ29" s="184"/>
      <c r="CPA29" s="184"/>
      <c r="CPB29" s="184"/>
      <c r="CPC29" s="184"/>
      <c r="CPD29" s="184"/>
      <c r="CPE29" s="184"/>
      <c r="CPF29" s="184"/>
      <c r="CPG29" s="184"/>
      <c r="CPH29" s="184"/>
      <c r="CPI29" s="184"/>
      <c r="CPJ29" s="184"/>
      <c r="CPK29" s="184"/>
      <c r="CPL29" s="184"/>
      <c r="CPM29" s="184"/>
      <c r="CPN29" s="184"/>
      <c r="CPO29" s="184"/>
      <c r="CPP29" s="184"/>
      <c r="CPQ29" s="184"/>
      <c r="CPR29" s="184"/>
      <c r="CPS29" s="184"/>
      <c r="CPT29" s="184"/>
      <c r="CPU29" s="184"/>
      <c r="CPV29" s="184"/>
      <c r="CPW29" s="184"/>
      <c r="CPX29" s="184"/>
      <c r="CPY29" s="184"/>
      <c r="CPZ29" s="184"/>
      <c r="CQA29" s="184"/>
      <c r="CQB29" s="184"/>
      <c r="CQC29" s="184"/>
      <c r="CQD29" s="184"/>
      <c r="CQE29" s="184"/>
      <c r="CQF29" s="184"/>
      <c r="CQG29" s="184"/>
      <c r="CQH29" s="184"/>
      <c r="CQI29" s="184"/>
      <c r="CQJ29" s="184"/>
      <c r="CQK29" s="184"/>
      <c r="CQL29" s="184"/>
      <c r="CQM29" s="184"/>
      <c r="CQN29" s="184"/>
      <c r="CQO29" s="184"/>
      <c r="CQP29" s="184"/>
      <c r="CQQ29" s="184"/>
      <c r="CQR29" s="184"/>
      <c r="CQS29" s="184"/>
      <c r="CQT29" s="184"/>
      <c r="CQU29" s="184"/>
      <c r="CQV29" s="184"/>
      <c r="CQW29" s="184"/>
      <c r="CQX29" s="184"/>
      <c r="CQY29" s="184"/>
      <c r="CQZ29" s="184"/>
      <c r="CRA29" s="184"/>
      <c r="CRB29" s="184"/>
      <c r="CRC29" s="184"/>
      <c r="CRD29" s="184"/>
      <c r="CRE29" s="184"/>
      <c r="CRF29" s="184"/>
      <c r="CRG29" s="184"/>
      <c r="CRH29" s="184"/>
      <c r="CRI29" s="184"/>
      <c r="CRJ29" s="184"/>
      <c r="CRK29" s="184"/>
      <c r="CRL29" s="184"/>
      <c r="CRM29" s="184"/>
      <c r="CRN29" s="184"/>
      <c r="CRO29" s="184"/>
      <c r="CRP29" s="184"/>
      <c r="CRQ29" s="184"/>
      <c r="CRR29" s="184"/>
      <c r="CRS29" s="184"/>
      <c r="CRT29" s="184"/>
      <c r="CRU29" s="184"/>
      <c r="CRV29" s="184"/>
      <c r="CRW29" s="184"/>
      <c r="CRX29" s="184"/>
      <c r="CRY29" s="184"/>
      <c r="CRZ29" s="184"/>
      <c r="CSA29" s="184"/>
      <c r="CSB29" s="184"/>
      <c r="CSC29" s="184"/>
      <c r="CSD29" s="184"/>
      <c r="CSE29" s="184"/>
      <c r="CSF29" s="184"/>
      <c r="CSG29" s="184"/>
      <c r="CSH29" s="184"/>
      <c r="CSI29" s="184"/>
      <c r="CSJ29" s="184"/>
      <c r="CSK29" s="184"/>
      <c r="CSL29" s="184"/>
      <c r="CSM29" s="184"/>
      <c r="CSN29" s="184"/>
      <c r="CSO29" s="184"/>
      <c r="CSP29" s="184"/>
      <c r="CSQ29" s="184"/>
      <c r="CSR29" s="184"/>
      <c r="CSS29" s="184"/>
      <c r="CST29" s="184"/>
      <c r="CSU29" s="184"/>
      <c r="CSV29" s="184"/>
      <c r="CSW29" s="184"/>
      <c r="CSX29" s="184"/>
      <c r="CSY29" s="184"/>
      <c r="CSZ29" s="184"/>
      <c r="CTA29" s="184"/>
      <c r="CTB29" s="184"/>
      <c r="CTC29" s="184"/>
      <c r="CTD29" s="184"/>
      <c r="CTE29" s="184"/>
      <c r="CTF29" s="184"/>
      <c r="CTG29" s="184"/>
      <c r="CTH29" s="184"/>
      <c r="CTI29" s="184"/>
      <c r="CTJ29" s="184"/>
      <c r="CTK29" s="184"/>
      <c r="CTL29" s="184"/>
      <c r="CTM29" s="184"/>
      <c r="CTN29" s="184"/>
      <c r="CTO29" s="184"/>
      <c r="CTP29" s="184"/>
      <c r="CTQ29" s="184"/>
      <c r="CTR29" s="184"/>
      <c r="CTS29" s="184"/>
      <c r="CTT29" s="184"/>
      <c r="CTU29" s="184"/>
      <c r="CTV29" s="184"/>
      <c r="CTW29" s="184"/>
      <c r="CTX29" s="184"/>
      <c r="CTY29" s="184"/>
      <c r="CTZ29" s="184"/>
      <c r="CUA29" s="184"/>
      <c r="CUB29" s="184"/>
      <c r="CUC29" s="184"/>
      <c r="CUD29" s="184"/>
      <c r="CUE29" s="184"/>
      <c r="CUF29" s="184"/>
      <c r="CUG29" s="184"/>
      <c r="CUH29" s="184"/>
      <c r="CUI29" s="184"/>
      <c r="CUJ29" s="184"/>
      <c r="CUK29" s="184"/>
      <c r="CUL29" s="184"/>
      <c r="CUM29" s="184"/>
      <c r="CUN29" s="184"/>
      <c r="CUO29" s="184"/>
      <c r="CUP29" s="184"/>
      <c r="CUQ29" s="184"/>
      <c r="CUR29" s="184"/>
      <c r="CUS29" s="184"/>
      <c r="CUT29" s="184"/>
      <c r="CUU29" s="184"/>
      <c r="CUV29" s="184"/>
      <c r="CUW29" s="184"/>
      <c r="CUX29" s="184"/>
      <c r="CUY29" s="184"/>
      <c r="CUZ29" s="184"/>
      <c r="CVA29" s="184"/>
      <c r="CVB29" s="184"/>
      <c r="CVC29" s="184"/>
      <c r="CVD29" s="184"/>
      <c r="CVE29" s="184"/>
      <c r="CVF29" s="184"/>
      <c r="CVG29" s="184"/>
      <c r="CVH29" s="184"/>
      <c r="CVI29" s="184"/>
      <c r="CVJ29" s="184"/>
      <c r="CVK29" s="184"/>
      <c r="CVL29" s="184"/>
      <c r="CVM29" s="184"/>
      <c r="CVN29" s="184"/>
      <c r="CVO29" s="184"/>
      <c r="CVP29" s="184"/>
      <c r="CVQ29" s="184"/>
      <c r="CVR29" s="184"/>
      <c r="CVS29" s="184"/>
      <c r="CVT29" s="184"/>
      <c r="CVU29" s="184"/>
      <c r="CVV29" s="184"/>
      <c r="CVW29" s="184"/>
      <c r="CVX29" s="184"/>
      <c r="CVY29" s="184"/>
      <c r="CVZ29" s="184"/>
      <c r="CWA29" s="184"/>
      <c r="CWB29" s="184"/>
      <c r="CWC29" s="184"/>
      <c r="CWD29" s="184"/>
      <c r="CWE29" s="184"/>
      <c r="CWF29" s="184"/>
      <c r="CWG29" s="184"/>
      <c r="CWH29" s="184"/>
      <c r="CWI29" s="184"/>
      <c r="CWJ29" s="184"/>
      <c r="CWK29" s="184"/>
      <c r="CWL29" s="184"/>
      <c r="CWM29" s="184"/>
      <c r="CWN29" s="184"/>
      <c r="CWO29" s="184"/>
      <c r="CWP29" s="184"/>
      <c r="CWQ29" s="184"/>
      <c r="CWR29" s="184"/>
      <c r="CWS29" s="184"/>
      <c r="CWT29" s="184"/>
      <c r="CWU29" s="184"/>
      <c r="CWV29" s="184"/>
      <c r="CWW29" s="184"/>
      <c r="CWX29" s="184"/>
      <c r="CWY29" s="184"/>
      <c r="CWZ29" s="184"/>
      <c r="CXA29" s="184"/>
      <c r="CXB29" s="184"/>
      <c r="CXC29" s="184"/>
      <c r="CXD29" s="184"/>
      <c r="CXE29" s="184"/>
      <c r="CXF29" s="184"/>
      <c r="CXG29" s="184"/>
      <c r="CXH29" s="184"/>
      <c r="CXI29" s="184"/>
      <c r="CXJ29" s="184"/>
      <c r="CXK29" s="184"/>
      <c r="CXL29" s="184"/>
      <c r="CXM29" s="184"/>
      <c r="CXN29" s="184"/>
      <c r="CXO29" s="184"/>
      <c r="CXP29" s="184"/>
      <c r="CXQ29" s="184"/>
      <c r="CXR29" s="184"/>
      <c r="CXS29" s="184"/>
      <c r="CXT29" s="184"/>
      <c r="CXU29" s="184"/>
      <c r="CXV29" s="184"/>
      <c r="CXW29" s="184"/>
      <c r="CXX29" s="184"/>
      <c r="CXY29" s="184"/>
      <c r="CXZ29" s="184"/>
      <c r="CYA29" s="184"/>
      <c r="CYB29" s="184"/>
      <c r="CYC29" s="184"/>
      <c r="CYD29" s="184"/>
      <c r="CYE29" s="184"/>
      <c r="CYF29" s="184"/>
      <c r="CYG29" s="184"/>
      <c r="CYH29" s="184"/>
      <c r="CYI29" s="184"/>
      <c r="CYJ29" s="184"/>
      <c r="CYK29" s="184"/>
      <c r="CYL29" s="184"/>
      <c r="CYM29" s="184"/>
      <c r="CYN29" s="184"/>
      <c r="CYO29" s="184"/>
      <c r="CYP29" s="184"/>
      <c r="CYQ29" s="184"/>
      <c r="CYR29" s="184"/>
      <c r="CYS29" s="184"/>
      <c r="CYT29" s="184"/>
      <c r="CYU29" s="184"/>
      <c r="CYV29" s="184"/>
      <c r="CYW29" s="184"/>
      <c r="CYX29" s="184"/>
      <c r="CYY29" s="184"/>
      <c r="CYZ29" s="184"/>
      <c r="CZA29" s="184"/>
      <c r="CZB29" s="184"/>
      <c r="CZC29" s="184"/>
      <c r="CZD29" s="184"/>
      <c r="CZE29" s="184"/>
      <c r="CZF29" s="184"/>
      <c r="CZG29" s="184"/>
      <c r="CZH29" s="184"/>
      <c r="CZI29" s="184"/>
      <c r="CZJ29" s="184"/>
      <c r="CZK29" s="184"/>
      <c r="CZL29" s="184"/>
      <c r="CZM29" s="184"/>
      <c r="CZN29" s="184"/>
      <c r="CZO29" s="184"/>
      <c r="CZP29" s="184"/>
      <c r="CZQ29" s="184"/>
      <c r="CZR29" s="184"/>
      <c r="CZS29" s="184"/>
      <c r="CZT29" s="184"/>
      <c r="CZU29" s="184"/>
      <c r="CZV29" s="184"/>
      <c r="CZW29" s="184"/>
      <c r="CZX29" s="184"/>
      <c r="CZY29" s="184"/>
      <c r="CZZ29" s="184"/>
      <c r="DAA29" s="184"/>
      <c r="DAB29" s="184"/>
      <c r="DAC29" s="184"/>
      <c r="DAD29" s="184"/>
      <c r="DAE29" s="184"/>
      <c r="DAF29" s="184"/>
      <c r="DAG29" s="184"/>
      <c r="DAH29" s="184"/>
      <c r="DAI29" s="184"/>
      <c r="DAJ29" s="184"/>
      <c r="DAK29" s="184"/>
      <c r="DAL29" s="184"/>
      <c r="DAM29" s="184"/>
      <c r="DAN29" s="184"/>
      <c r="DAO29" s="184"/>
      <c r="DAP29" s="184"/>
      <c r="DAQ29" s="184"/>
      <c r="DAR29" s="184"/>
      <c r="DAS29" s="184"/>
      <c r="DAT29" s="184"/>
      <c r="DAU29" s="184"/>
      <c r="DAV29" s="184"/>
      <c r="DAW29" s="184"/>
      <c r="DAX29" s="184"/>
      <c r="DAY29" s="184"/>
      <c r="DAZ29" s="184"/>
      <c r="DBA29" s="184"/>
      <c r="DBB29" s="184"/>
      <c r="DBC29" s="184"/>
      <c r="DBD29" s="184"/>
      <c r="DBE29" s="184"/>
      <c r="DBF29" s="184"/>
      <c r="DBG29" s="184"/>
      <c r="DBH29" s="184"/>
      <c r="DBI29" s="184"/>
      <c r="DBJ29" s="184"/>
      <c r="DBK29" s="184"/>
      <c r="DBL29" s="184"/>
      <c r="DBM29" s="184"/>
      <c r="DBN29" s="184"/>
      <c r="DBO29" s="184"/>
      <c r="DBP29" s="184"/>
      <c r="DBQ29" s="184"/>
      <c r="DBR29" s="184"/>
      <c r="DBS29" s="184"/>
      <c r="DBT29" s="184"/>
      <c r="DBU29" s="184"/>
      <c r="DBV29" s="184"/>
      <c r="DBW29" s="184"/>
      <c r="DBX29" s="184"/>
      <c r="DBY29" s="184"/>
      <c r="DBZ29" s="184"/>
      <c r="DCA29" s="184"/>
      <c r="DCB29" s="184"/>
      <c r="DCC29" s="184"/>
      <c r="DCD29" s="184"/>
      <c r="DCE29" s="184"/>
      <c r="DCF29" s="184"/>
      <c r="DCG29" s="184"/>
      <c r="DCH29" s="184"/>
      <c r="DCI29" s="184"/>
      <c r="DCJ29" s="184"/>
      <c r="DCK29" s="184"/>
      <c r="DCL29" s="184"/>
      <c r="DCM29" s="184"/>
      <c r="DCN29" s="184"/>
      <c r="DCO29" s="184"/>
      <c r="DCP29" s="184"/>
      <c r="DCQ29" s="184"/>
      <c r="DCR29" s="184"/>
      <c r="DCS29" s="184"/>
      <c r="DCT29" s="184"/>
      <c r="DCU29" s="184"/>
      <c r="DCV29" s="184"/>
      <c r="DCW29" s="184"/>
      <c r="DCX29" s="184"/>
      <c r="DCY29" s="184"/>
      <c r="DCZ29" s="184"/>
      <c r="DDA29" s="184"/>
      <c r="DDB29" s="184"/>
      <c r="DDC29" s="184"/>
      <c r="DDD29" s="184"/>
      <c r="DDE29" s="184"/>
      <c r="DDF29" s="184"/>
      <c r="DDG29" s="184"/>
      <c r="DDH29" s="184"/>
      <c r="DDI29" s="184"/>
      <c r="DDJ29" s="184"/>
      <c r="DDK29" s="184"/>
      <c r="DDL29" s="184"/>
      <c r="DDM29" s="184"/>
      <c r="DDN29" s="184"/>
      <c r="DDO29" s="184"/>
      <c r="DDP29" s="184"/>
      <c r="DDQ29" s="184"/>
      <c r="DDR29" s="184"/>
      <c r="DDS29" s="184"/>
      <c r="DDT29" s="184"/>
      <c r="DDU29" s="184"/>
      <c r="DDV29" s="184"/>
      <c r="DDW29" s="184"/>
      <c r="DDX29" s="184"/>
      <c r="DDY29" s="184"/>
      <c r="DDZ29" s="184"/>
      <c r="DEA29" s="184"/>
      <c r="DEB29" s="184"/>
      <c r="DEC29" s="184"/>
      <c r="DED29" s="184"/>
      <c r="DEE29" s="184"/>
      <c r="DEF29" s="184"/>
      <c r="DEG29" s="184"/>
      <c r="DEH29" s="184"/>
      <c r="DEI29" s="184"/>
      <c r="DEJ29" s="184"/>
      <c r="DEK29" s="184"/>
      <c r="DEL29" s="184"/>
      <c r="DEM29" s="184"/>
      <c r="DEN29" s="184"/>
      <c r="DEO29" s="184"/>
      <c r="DEP29" s="184"/>
      <c r="DEQ29" s="184"/>
      <c r="DER29" s="184"/>
      <c r="DES29" s="184"/>
      <c r="DET29" s="184"/>
      <c r="DEU29" s="184"/>
      <c r="DEV29" s="184"/>
      <c r="DEW29" s="184"/>
      <c r="DEX29" s="184"/>
      <c r="DEY29" s="184"/>
      <c r="DEZ29" s="184"/>
      <c r="DFA29" s="184"/>
      <c r="DFB29" s="184"/>
      <c r="DFC29" s="184"/>
      <c r="DFD29" s="184"/>
      <c r="DFE29" s="184"/>
      <c r="DFF29" s="184"/>
      <c r="DFG29" s="184"/>
      <c r="DFH29" s="184"/>
      <c r="DFI29" s="184"/>
      <c r="DFJ29" s="184"/>
      <c r="DFK29" s="184"/>
      <c r="DFL29" s="184"/>
      <c r="DFM29" s="184"/>
      <c r="DFN29" s="184"/>
      <c r="DFO29" s="184"/>
      <c r="DFP29" s="184"/>
      <c r="DFQ29" s="184"/>
      <c r="DFR29" s="184"/>
      <c r="DFS29" s="184"/>
      <c r="DFT29" s="184"/>
      <c r="DFU29" s="184"/>
      <c r="DFV29" s="184"/>
      <c r="DFW29" s="184"/>
      <c r="DFX29" s="184"/>
      <c r="DFY29" s="184"/>
      <c r="DFZ29" s="184"/>
      <c r="DGA29" s="184"/>
      <c r="DGB29" s="184"/>
      <c r="DGC29" s="184"/>
      <c r="DGD29" s="184"/>
      <c r="DGE29" s="184"/>
      <c r="DGF29" s="184"/>
      <c r="DGG29" s="184"/>
      <c r="DGH29" s="184"/>
      <c r="DGI29" s="184"/>
      <c r="DGJ29" s="184"/>
      <c r="DGK29" s="184"/>
      <c r="DGL29" s="184"/>
      <c r="DGM29" s="184"/>
      <c r="DGN29" s="184"/>
      <c r="DGO29" s="184"/>
      <c r="DGP29" s="184"/>
      <c r="DGQ29" s="184"/>
      <c r="DGR29" s="184"/>
      <c r="DGS29" s="184"/>
      <c r="DGT29" s="184"/>
      <c r="DGU29" s="184"/>
      <c r="DGV29" s="184"/>
      <c r="DGW29" s="184"/>
      <c r="DGX29" s="184"/>
      <c r="DGY29" s="184"/>
      <c r="DGZ29" s="184"/>
      <c r="DHA29" s="184"/>
      <c r="DHB29" s="184"/>
      <c r="DHC29" s="184"/>
      <c r="DHD29" s="184"/>
      <c r="DHE29" s="184"/>
      <c r="DHF29" s="184"/>
      <c r="DHG29" s="184"/>
      <c r="DHH29" s="184"/>
      <c r="DHI29" s="184"/>
      <c r="DHJ29" s="184"/>
      <c r="DHK29" s="184"/>
      <c r="DHL29" s="184"/>
      <c r="DHM29" s="184"/>
      <c r="DHN29" s="184"/>
      <c r="DHO29" s="184"/>
      <c r="DHP29" s="184"/>
      <c r="DHQ29" s="184"/>
      <c r="DHR29" s="184"/>
      <c r="DHS29" s="184"/>
      <c r="DHT29" s="184"/>
      <c r="DHU29" s="184"/>
      <c r="DHV29" s="184"/>
      <c r="DHW29" s="184"/>
      <c r="DHX29" s="184"/>
      <c r="DHY29" s="184"/>
      <c r="DHZ29" s="184"/>
      <c r="DIA29" s="184"/>
      <c r="DIB29" s="184"/>
      <c r="DIC29" s="184"/>
      <c r="DID29" s="184"/>
      <c r="DIE29" s="184"/>
      <c r="DIF29" s="184"/>
      <c r="DIG29" s="184"/>
      <c r="DIH29" s="184"/>
      <c r="DII29" s="184"/>
      <c r="DIJ29" s="184"/>
      <c r="DIK29" s="184"/>
      <c r="DIL29" s="184"/>
      <c r="DIM29" s="184"/>
      <c r="DIN29" s="184"/>
      <c r="DIO29" s="184"/>
      <c r="DIP29" s="184"/>
      <c r="DIQ29" s="184"/>
      <c r="DIR29" s="184"/>
      <c r="DIS29" s="184"/>
      <c r="DIT29" s="184"/>
      <c r="DIU29" s="184"/>
      <c r="DIV29" s="184"/>
      <c r="DIW29" s="184"/>
      <c r="DIX29" s="184"/>
      <c r="DIY29" s="184"/>
      <c r="DIZ29" s="184"/>
      <c r="DJA29" s="184"/>
      <c r="DJB29" s="184"/>
      <c r="DJC29" s="184"/>
      <c r="DJD29" s="184"/>
      <c r="DJE29" s="184"/>
      <c r="DJF29" s="184"/>
      <c r="DJG29" s="184"/>
      <c r="DJH29" s="184"/>
      <c r="DJI29" s="184"/>
      <c r="DJJ29" s="184"/>
      <c r="DJK29" s="184"/>
      <c r="DJL29" s="184"/>
      <c r="DJM29" s="184"/>
      <c r="DJN29" s="184"/>
      <c r="DJO29" s="184"/>
      <c r="DJP29" s="184"/>
      <c r="DJQ29" s="184"/>
      <c r="DJR29" s="184"/>
      <c r="DJS29" s="184"/>
      <c r="DJT29" s="184"/>
      <c r="DJU29" s="184"/>
      <c r="DJV29" s="184"/>
      <c r="DJW29" s="184"/>
      <c r="DJX29" s="184"/>
      <c r="DJY29" s="184"/>
      <c r="DJZ29" s="184"/>
      <c r="DKA29" s="184"/>
      <c r="DKB29" s="184"/>
      <c r="DKC29" s="184"/>
      <c r="DKD29" s="184"/>
      <c r="DKE29" s="184"/>
      <c r="DKF29" s="184"/>
      <c r="DKG29" s="184"/>
      <c r="DKH29" s="184"/>
      <c r="DKI29" s="184"/>
      <c r="DKJ29" s="184"/>
      <c r="DKK29" s="184"/>
      <c r="DKL29" s="184"/>
      <c r="DKM29" s="184"/>
      <c r="DKN29" s="184"/>
      <c r="DKO29" s="184"/>
      <c r="DKP29" s="184"/>
      <c r="DKQ29" s="184"/>
      <c r="DKR29" s="184"/>
      <c r="DKS29" s="184"/>
      <c r="DKT29" s="184"/>
      <c r="DKU29" s="184"/>
      <c r="DKV29" s="184"/>
      <c r="DKW29" s="184"/>
      <c r="DKX29" s="184"/>
      <c r="DKY29" s="184"/>
      <c r="DKZ29" s="184"/>
      <c r="DLA29" s="184"/>
      <c r="DLB29" s="184"/>
      <c r="DLC29" s="184"/>
      <c r="DLD29" s="184"/>
      <c r="DLE29" s="184"/>
      <c r="DLF29" s="184"/>
      <c r="DLG29" s="184"/>
      <c r="DLH29" s="184"/>
      <c r="DLI29" s="184"/>
      <c r="DLJ29" s="184"/>
      <c r="DLK29" s="184"/>
      <c r="DLL29" s="184"/>
      <c r="DLM29" s="184"/>
      <c r="DLN29" s="184"/>
      <c r="DLO29" s="184"/>
      <c r="DLP29" s="184"/>
      <c r="DLQ29" s="184"/>
      <c r="DLR29" s="184"/>
      <c r="DLS29" s="184"/>
      <c r="DLT29" s="184"/>
      <c r="DLU29" s="184"/>
      <c r="DLV29" s="184"/>
      <c r="DLW29" s="184"/>
      <c r="DLX29" s="184"/>
      <c r="DLY29" s="184"/>
      <c r="DLZ29" s="184"/>
      <c r="DMA29" s="184"/>
      <c r="DMB29" s="184"/>
      <c r="DMC29" s="184"/>
      <c r="DMD29" s="184"/>
      <c r="DME29" s="184"/>
      <c r="DMF29" s="184"/>
      <c r="DMG29" s="184"/>
      <c r="DMH29" s="184"/>
      <c r="DMI29" s="184"/>
      <c r="DMJ29" s="184"/>
      <c r="DMK29" s="184"/>
      <c r="DML29" s="184"/>
      <c r="DMM29" s="184"/>
      <c r="DMN29" s="184"/>
      <c r="DMO29" s="184"/>
      <c r="DMP29" s="184"/>
      <c r="DMQ29" s="184"/>
      <c r="DMR29" s="184"/>
      <c r="DMS29" s="184"/>
      <c r="DMT29" s="184"/>
      <c r="DMU29" s="184"/>
      <c r="DMV29" s="184"/>
      <c r="DMW29" s="184"/>
      <c r="DMX29" s="184"/>
      <c r="DMY29" s="184"/>
      <c r="DMZ29" s="184"/>
      <c r="DNA29" s="184"/>
      <c r="DNB29" s="184"/>
      <c r="DNC29" s="184"/>
      <c r="DND29" s="184"/>
      <c r="DNE29" s="184"/>
      <c r="DNF29" s="184"/>
      <c r="DNG29" s="184"/>
      <c r="DNH29" s="184"/>
      <c r="DNI29" s="184"/>
      <c r="DNJ29" s="184"/>
      <c r="DNK29" s="184"/>
      <c r="DNL29" s="184"/>
      <c r="DNM29" s="184"/>
      <c r="DNN29" s="184"/>
      <c r="DNO29" s="184"/>
      <c r="DNP29" s="184"/>
      <c r="DNQ29" s="184"/>
      <c r="DNR29" s="184"/>
      <c r="DNS29" s="184"/>
      <c r="DNT29" s="184"/>
      <c r="DNU29" s="184"/>
      <c r="DNV29" s="184"/>
      <c r="DNW29" s="184"/>
      <c r="DNX29" s="184"/>
      <c r="DNY29" s="184"/>
      <c r="DNZ29" s="184"/>
      <c r="DOA29" s="184"/>
      <c r="DOB29" s="184"/>
      <c r="DOC29" s="184"/>
      <c r="DOD29" s="184"/>
      <c r="DOE29" s="184"/>
      <c r="DOF29" s="184"/>
      <c r="DOG29" s="184"/>
      <c r="DOH29" s="184"/>
      <c r="DOI29" s="184"/>
      <c r="DOJ29" s="184"/>
      <c r="DOK29" s="184"/>
      <c r="DOL29" s="184"/>
      <c r="DOM29" s="184"/>
      <c r="DON29" s="184"/>
      <c r="DOO29" s="184"/>
      <c r="DOP29" s="184"/>
      <c r="DOQ29" s="184"/>
      <c r="DOR29" s="184"/>
      <c r="DOS29" s="184"/>
      <c r="DOT29" s="184"/>
      <c r="DOU29" s="184"/>
      <c r="DOV29" s="184"/>
      <c r="DOW29" s="184"/>
      <c r="DOX29" s="184"/>
      <c r="DOY29" s="184"/>
      <c r="DOZ29" s="184"/>
      <c r="DPA29" s="184"/>
      <c r="DPB29" s="184"/>
      <c r="DPC29" s="184"/>
      <c r="DPD29" s="184"/>
      <c r="DPE29" s="184"/>
      <c r="DPF29" s="184"/>
      <c r="DPG29" s="184"/>
      <c r="DPH29" s="184"/>
      <c r="DPI29" s="184"/>
      <c r="DPJ29" s="184"/>
      <c r="DPK29" s="184"/>
      <c r="DPL29" s="184"/>
      <c r="DPM29" s="184"/>
      <c r="DPN29" s="184"/>
      <c r="DPO29" s="184"/>
      <c r="DPP29" s="184"/>
      <c r="DPQ29" s="184"/>
      <c r="DPR29" s="184"/>
      <c r="DPS29" s="184"/>
      <c r="DPT29" s="184"/>
      <c r="DPU29" s="184"/>
      <c r="DPV29" s="184"/>
      <c r="DPW29" s="184"/>
      <c r="DPX29" s="184"/>
      <c r="DPY29" s="184"/>
      <c r="DPZ29" s="184"/>
      <c r="DQA29" s="184"/>
      <c r="DQB29" s="184"/>
      <c r="DQC29" s="184"/>
      <c r="DQD29" s="184"/>
      <c r="DQE29" s="184"/>
      <c r="DQF29" s="184"/>
      <c r="DQG29" s="184"/>
      <c r="DQH29" s="184"/>
      <c r="DQI29" s="184"/>
      <c r="DQJ29" s="184"/>
      <c r="DQK29" s="184"/>
      <c r="DQL29" s="184"/>
      <c r="DQM29" s="184"/>
      <c r="DQN29" s="184"/>
      <c r="DQO29" s="184"/>
      <c r="DQP29" s="184"/>
      <c r="DQQ29" s="184"/>
      <c r="DQR29" s="184"/>
      <c r="DQS29" s="184"/>
      <c r="DQT29" s="184"/>
      <c r="DQU29" s="184"/>
      <c r="DQV29" s="184"/>
      <c r="DQW29" s="184"/>
      <c r="DQX29" s="184"/>
      <c r="DQY29" s="184"/>
      <c r="DQZ29" s="184"/>
      <c r="DRA29" s="184"/>
      <c r="DRB29" s="184"/>
      <c r="DRC29" s="184"/>
      <c r="DRD29" s="184"/>
      <c r="DRE29" s="184"/>
      <c r="DRF29" s="184"/>
      <c r="DRG29" s="184"/>
      <c r="DRH29" s="184"/>
      <c r="DRI29" s="184"/>
      <c r="DRJ29" s="184"/>
      <c r="DRK29" s="184"/>
      <c r="DRL29" s="184"/>
      <c r="DRM29" s="184"/>
      <c r="DRN29" s="184"/>
      <c r="DRO29" s="184"/>
      <c r="DRP29" s="184"/>
      <c r="DRQ29" s="184"/>
      <c r="DRR29" s="184"/>
      <c r="DRS29" s="184"/>
      <c r="DRT29" s="184"/>
      <c r="DRU29" s="184"/>
      <c r="DRV29" s="184"/>
      <c r="DRW29" s="184"/>
      <c r="DRX29" s="184"/>
      <c r="DRY29" s="184"/>
      <c r="DRZ29" s="184"/>
      <c r="DSA29" s="184"/>
      <c r="DSB29" s="184"/>
      <c r="DSC29" s="184"/>
      <c r="DSD29" s="184"/>
      <c r="DSE29" s="184"/>
      <c r="DSF29" s="184"/>
      <c r="DSG29" s="184"/>
      <c r="DSH29" s="184"/>
      <c r="DSI29" s="184"/>
      <c r="DSJ29" s="184"/>
      <c r="DSK29" s="184"/>
      <c r="DSL29" s="184"/>
      <c r="DSM29" s="184"/>
      <c r="DSN29" s="184"/>
      <c r="DSO29" s="184"/>
      <c r="DSP29" s="184"/>
      <c r="DSQ29" s="184"/>
      <c r="DSR29" s="184"/>
      <c r="DSS29" s="184"/>
      <c r="DST29" s="184"/>
      <c r="DSU29" s="184"/>
      <c r="DSV29" s="184"/>
      <c r="DSW29" s="184"/>
      <c r="DSX29" s="184"/>
      <c r="DSY29" s="184"/>
      <c r="DSZ29" s="184"/>
      <c r="DTA29" s="184"/>
      <c r="DTB29" s="184"/>
      <c r="DTC29" s="184"/>
      <c r="DTD29" s="184"/>
      <c r="DTE29" s="184"/>
      <c r="DTF29" s="184"/>
      <c r="DTG29" s="184"/>
      <c r="DTH29" s="184"/>
      <c r="DTI29" s="184"/>
      <c r="DTJ29" s="184"/>
      <c r="DTK29" s="184"/>
      <c r="DTL29" s="184"/>
      <c r="DTM29" s="184"/>
      <c r="DTN29" s="184"/>
      <c r="DTO29" s="184"/>
      <c r="DTP29" s="184"/>
      <c r="DTQ29" s="184"/>
      <c r="DTR29" s="184"/>
      <c r="DTS29" s="184"/>
      <c r="DTT29" s="184"/>
      <c r="DTU29" s="184"/>
      <c r="DTV29" s="184"/>
      <c r="DTW29" s="184"/>
      <c r="DTX29" s="184"/>
      <c r="DTY29" s="184"/>
      <c r="DTZ29" s="184"/>
      <c r="DUA29" s="184"/>
      <c r="DUB29" s="184"/>
      <c r="DUC29" s="184"/>
      <c r="DUD29" s="184"/>
      <c r="DUE29" s="184"/>
      <c r="DUF29" s="184"/>
      <c r="DUG29" s="184"/>
      <c r="DUH29" s="184"/>
      <c r="DUI29" s="184"/>
      <c r="DUJ29" s="184"/>
      <c r="DUK29" s="184"/>
      <c r="DUL29" s="184"/>
      <c r="DUM29" s="184"/>
      <c r="DUN29" s="184"/>
      <c r="DUO29" s="184"/>
      <c r="DUP29" s="184"/>
      <c r="DUQ29" s="184"/>
      <c r="DUR29" s="184"/>
      <c r="DUS29" s="184"/>
      <c r="DUT29" s="184"/>
      <c r="DUU29" s="184"/>
      <c r="DUV29" s="184"/>
      <c r="DUW29" s="184"/>
      <c r="DUX29" s="184"/>
      <c r="DUY29" s="184"/>
      <c r="DUZ29" s="184"/>
      <c r="DVA29" s="184"/>
      <c r="DVB29" s="184"/>
      <c r="DVC29" s="184"/>
      <c r="DVD29" s="184"/>
      <c r="DVE29" s="184"/>
      <c r="DVF29" s="184"/>
      <c r="DVG29" s="184"/>
      <c r="DVH29" s="184"/>
      <c r="DVI29" s="184"/>
      <c r="DVJ29" s="184"/>
      <c r="DVK29" s="184"/>
      <c r="DVL29" s="184"/>
      <c r="DVM29" s="184"/>
      <c r="DVN29" s="184"/>
      <c r="DVO29" s="184"/>
      <c r="DVP29" s="184"/>
      <c r="DVQ29" s="184"/>
      <c r="DVR29" s="184"/>
      <c r="DVS29" s="184"/>
      <c r="DVT29" s="184"/>
      <c r="DVU29" s="184"/>
      <c r="DVV29" s="184"/>
      <c r="DVW29" s="184"/>
      <c r="DVX29" s="184"/>
      <c r="DVY29" s="184"/>
      <c r="DVZ29" s="184"/>
      <c r="DWA29" s="184"/>
      <c r="DWB29" s="184"/>
      <c r="DWC29" s="184"/>
      <c r="DWD29" s="184"/>
      <c r="DWE29" s="184"/>
      <c r="DWF29" s="184"/>
      <c r="DWG29" s="184"/>
      <c r="DWH29" s="184"/>
      <c r="DWI29" s="184"/>
      <c r="DWJ29" s="184"/>
      <c r="DWK29" s="184"/>
      <c r="DWL29" s="184"/>
      <c r="DWM29" s="184"/>
      <c r="DWN29" s="184"/>
      <c r="DWO29" s="184"/>
      <c r="DWP29" s="184"/>
      <c r="DWQ29" s="184"/>
      <c r="DWR29" s="184"/>
      <c r="DWS29" s="184"/>
      <c r="DWT29" s="184"/>
      <c r="DWU29" s="184"/>
      <c r="DWV29" s="184"/>
      <c r="DWW29" s="184"/>
      <c r="DWX29" s="184"/>
      <c r="DWY29" s="184"/>
      <c r="DWZ29" s="184"/>
      <c r="DXA29" s="184"/>
      <c r="DXB29" s="184"/>
      <c r="DXC29" s="184"/>
      <c r="DXD29" s="184"/>
      <c r="DXE29" s="184"/>
      <c r="DXF29" s="184"/>
      <c r="DXG29" s="184"/>
      <c r="DXH29" s="184"/>
      <c r="DXI29" s="184"/>
      <c r="DXJ29" s="184"/>
      <c r="DXK29" s="184"/>
      <c r="DXL29" s="184"/>
      <c r="DXM29" s="184"/>
      <c r="DXN29" s="184"/>
      <c r="DXO29" s="184"/>
      <c r="DXP29" s="184"/>
      <c r="DXQ29" s="184"/>
      <c r="DXR29" s="184"/>
      <c r="DXS29" s="184"/>
      <c r="DXT29" s="184"/>
      <c r="DXU29" s="184"/>
      <c r="DXV29" s="184"/>
      <c r="DXW29" s="184"/>
      <c r="DXX29" s="184"/>
      <c r="DXY29" s="184"/>
      <c r="DXZ29" s="184"/>
      <c r="DYA29" s="184"/>
      <c r="DYB29" s="184"/>
      <c r="DYC29" s="184"/>
      <c r="DYD29" s="184"/>
      <c r="DYE29" s="184"/>
      <c r="DYF29" s="184"/>
      <c r="DYG29" s="184"/>
      <c r="DYH29" s="184"/>
      <c r="DYI29" s="184"/>
      <c r="DYJ29" s="184"/>
      <c r="DYK29" s="184"/>
      <c r="DYL29" s="184"/>
      <c r="DYM29" s="184"/>
      <c r="DYN29" s="184"/>
      <c r="DYO29" s="184"/>
      <c r="DYP29" s="184"/>
      <c r="DYQ29" s="184"/>
      <c r="DYR29" s="184"/>
      <c r="DYS29" s="184"/>
      <c r="DYT29" s="184"/>
      <c r="DYU29" s="184"/>
      <c r="DYV29" s="184"/>
      <c r="DYW29" s="184"/>
      <c r="DYX29" s="184"/>
      <c r="DYY29" s="184"/>
      <c r="DYZ29" s="184"/>
      <c r="DZA29" s="184"/>
      <c r="DZB29" s="184"/>
      <c r="DZC29" s="184"/>
      <c r="DZD29" s="184"/>
      <c r="DZE29" s="184"/>
      <c r="DZF29" s="184"/>
      <c r="DZG29" s="184"/>
      <c r="DZH29" s="184"/>
      <c r="DZI29" s="184"/>
      <c r="DZJ29" s="184"/>
      <c r="DZK29" s="184"/>
      <c r="DZL29" s="184"/>
      <c r="DZM29" s="184"/>
      <c r="DZN29" s="184"/>
      <c r="DZO29" s="184"/>
      <c r="DZP29" s="184"/>
      <c r="DZQ29" s="184"/>
      <c r="DZR29" s="184"/>
      <c r="DZS29" s="184"/>
      <c r="DZT29" s="184"/>
      <c r="DZU29" s="184"/>
      <c r="DZV29" s="184"/>
      <c r="DZW29" s="184"/>
      <c r="DZX29" s="184"/>
      <c r="DZY29" s="184"/>
      <c r="DZZ29" s="184"/>
      <c r="EAA29" s="184"/>
      <c r="EAB29" s="184"/>
      <c r="EAC29" s="184"/>
      <c r="EAD29" s="184"/>
      <c r="EAE29" s="184"/>
      <c r="EAF29" s="184"/>
      <c r="EAG29" s="184"/>
      <c r="EAH29" s="184"/>
      <c r="EAI29" s="184"/>
      <c r="EAJ29" s="184"/>
      <c r="EAK29" s="184"/>
      <c r="EAL29" s="184"/>
      <c r="EAM29" s="184"/>
      <c r="EAN29" s="184"/>
      <c r="EAO29" s="184"/>
      <c r="EAP29" s="184"/>
      <c r="EAQ29" s="184"/>
      <c r="EAR29" s="184"/>
      <c r="EAS29" s="184"/>
      <c r="EAT29" s="184"/>
      <c r="EAU29" s="184"/>
      <c r="EAV29" s="184"/>
      <c r="EAW29" s="184"/>
      <c r="EAX29" s="184"/>
      <c r="EAY29" s="184"/>
      <c r="EAZ29" s="184"/>
      <c r="EBA29" s="184"/>
      <c r="EBB29" s="184"/>
      <c r="EBC29" s="184"/>
      <c r="EBD29" s="184"/>
      <c r="EBE29" s="184"/>
      <c r="EBF29" s="184"/>
      <c r="EBG29" s="184"/>
      <c r="EBH29" s="184"/>
      <c r="EBI29" s="184"/>
      <c r="EBJ29" s="184"/>
      <c r="EBK29" s="184"/>
      <c r="EBL29" s="184"/>
      <c r="EBM29" s="184"/>
      <c r="EBN29" s="184"/>
      <c r="EBO29" s="184"/>
      <c r="EBP29" s="184"/>
      <c r="EBQ29" s="184"/>
      <c r="EBR29" s="184"/>
      <c r="EBS29" s="184"/>
      <c r="EBT29" s="184"/>
      <c r="EBU29" s="184"/>
      <c r="EBV29" s="184"/>
      <c r="EBW29" s="184"/>
      <c r="EBX29" s="184"/>
      <c r="EBY29" s="184"/>
      <c r="EBZ29" s="184"/>
      <c r="ECA29" s="184"/>
      <c r="ECB29" s="184"/>
      <c r="ECC29" s="184"/>
      <c r="ECD29" s="184"/>
      <c r="ECE29" s="184"/>
      <c r="ECF29" s="184"/>
      <c r="ECG29" s="184"/>
      <c r="ECH29" s="184"/>
      <c r="ECI29" s="184"/>
      <c r="ECJ29" s="184"/>
      <c r="ECK29" s="184"/>
      <c r="ECL29" s="184"/>
      <c r="ECM29" s="184"/>
      <c r="ECN29" s="184"/>
      <c r="ECO29" s="184"/>
      <c r="ECP29" s="184"/>
      <c r="ECQ29" s="184"/>
      <c r="ECR29" s="184"/>
      <c r="ECS29" s="184"/>
      <c r="ECT29" s="184"/>
      <c r="ECU29" s="184"/>
      <c r="ECV29" s="184"/>
      <c r="ECW29" s="184"/>
      <c r="ECX29" s="184"/>
      <c r="ECY29" s="184"/>
      <c r="ECZ29" s="184"/>
      <c r="EDA29" s="184"/>
      <c r="EDB29" s="184"/>
      <c r="EDC29" s="184"/>
      <c r="EDD29" s="184"/>
      <c r="EDE29" s="184"/>
      <c r="EDF29" s="184"/>
      <c r="EDG29" s="184"/>
      <c r="EDH29" s="184"/>
      <c r="EDI29" s="184"/>
      <c r="EDJ29" s="184"/>
      <c r="EDK29" s="184"/>
      <c r="EDL29" s="184"/>
      <c r="EDM29" s="184"/>
      <c r="EDN29" s="184"/>
      <c r="EDO29" s="184"/>
      <c r="EDP29" s="184"/>
      <c r="EDQ29" s="184"/>
      <c r="EDR29" s="184"/>
      <c r="EDS29" s="184"/>
      <c r="EDT29" s="184"/>
      <c r="EDU29" s="184"/>
      <c r="EDV29" s="184"/>
      <c r="EDW29" s="184"/>
      <c r="EDX29" s="184"/>
      <c r="EDY29" s="184"/>
      <c r="EDZ29" s="184"/>
      <c r="EEA29" s="184"/>
      <c r="EEB29" s="184"/>
      <c r="EEC29" s="184"/>
      <c r="EED29" s="184"/>
      <c r="EEE29" s="184"/>
      <c r="EEF29" s="184"/>
      <c r="EEG29" s="184"/>
      <c r="EEH29" s="184"/>
      <c r="EEI29" s="184"/>
      <c r="EEJ29" s="184"/>
      <c r="EEK29" s="184"/>
      <c r="EEL29" s="184"/>
      <c r="EEM29" s="184"/>
      <c r="EEN29" s="184"/>
      <c r="EEO29" s="184"/>
      <c r="EEP29" s="184"/>
      <c r="EEQ29" s="184"/>
      <c r="EER29" s="184"/>
      <c r="EES29" s="184"/>
      <c r="EET29" s="184"/>
      <c r="EEU29" s="184"/>
      <c r="EEV29" s="184"/>
      <c r="EEW29" s="184"/>
      <c r="EEX29" s="184"/>
      <c r="EEY29" s="184"/>
      <c r="EEZ29" s="184"/>
      <c r="EFA29" s="184"/>
      <c r="EFB29" s="184"/>
      <c r="EFC29" s="184"/>
      <c r="EFD29" s="184"/>
      <c r="EFE29" s="184"/>
      <c r="EFF29" s="184"/>
      <c r="EFG29" s="184"/>
      <c r="EFH29" s="184"/>
      <c r="EFI29" s="184"/>
      <c r="EFJ29" s="184"/>
      <c r="EFK29" s="184"/>
      <c r="EFL29" s="184"/>
      <c r="EFM29" s="184"/>
      <c r="EFN29" s="184"/>
      <c r="EFO29" s="184"/>
      <c r="EFP29" s="184"/>
      <c r="EFQ29" s="184"/>
      <c r="EFR29" s="184"/>
      <c r="EFS29" s="184"/>
      <c r="EFT29" s="184"/>
      <c r="EFU29" s="184"/>
      <c r="EFV29" s="184"/>
      <c r="EFW29" s="184"/>
      <c r="EFX29" s="184"/>
      <c r="EFY29" s="184"/>
      <c r="EFZ29" s="184"/>
      <c r="EGA29" s="184"/>
      <c r="EGB29" s="184"/>
      <c r="EGC29" s="184"/>
      <c r="EGD29" s="184"/>
      <c r="EGE29" s="184"/>
      <c r="EGF29" s="184"/>
      <c r="EGG29" s="184"/>
      <c r="EGH29" s="184"/>
      <c r="EGI29" s="184"/>
      <c r="EGJ29" s="184"/>
      <c r="EGK29" s="184"/>
      <c r="EGL29" s="184"/>
      <c r="EGM29" s="184"/>
      <c r="EGN29" s="184"/>
      <c r="EGO29" s="184"/>
      <c r="EGP29" s="184"/>
      <c r="EGQ29" s="184"/>
      <c r="EGR29" s="184"/>
      <c r="EGS29" s="184"/>
      <c r="EGT29" s="184"/>
      <c r="EGU29" s="184"/>
      <c r="EGV29" s="184"/>
      <c r="EGW29" s="184"/>
      <c r="EGX29" s="184"/>
      <c r="EGY29" s="184"/>
      <c r="EGZ29" s="184"/>
      <c r="EHA29" s="184"/>
      <c r="EHB29" s="184"/>
      <c r="EHC29" s="184"/>
      <c r="EHD29" s="184"/>
      <c r="EHE29" s="184"/>
      <c r="EHF29" s="184"/>
      <c r="EHG29" s="184"/>
      <c r="EHH29" s="184"/>
      <c r="EHI29" s="184"/>
      <c r="EHJ29" s="184"/>
      <c r="EHK29" s="184"/>
      <c r="EHL29" s="184"/>
      <c r="EHM29" s="184"/>
      <c r="EHN29" s="184"/>
      <c r="EHO29" s="184"/>
      <c r="EHP29" s="184"/>
      <c r="EHQ29" s="184"/>
      <c r="EHR29" s="184"/>
      <c r="EHS29" s="184"/>
      <c r="EHT29" s="184"/>
      <c r="EHU29" s="184"/>
      <c r="EHV29" s="184"/>
      <c r="EHW29" s="184"/>
      <c r="EHX29" s="184"/>
      <c r="EHY29" s="184"/>
      <c r="EHZ29" s="184"/>
      <c r="EIA29" s="184"/>
      <c r="EIB29" s="184"/>
      <c r="EIC29" s="184"/>
      <c r="EID29" s="184"/>
      <c r="EIE29" s="184"/>
      <c r="EIF29" s="184"/>
      <c r="EIG29" s="184"/>
      <c r="EIH29" s="184"/>
      <c r="EII29" s="184"/>
      <c r="EIJ29" s="184"/>
      <c r="EIK29" s="184"/>
      <c r="EIL29" s="184"/>
      <c r="EIM29" s="184"/>
      <c r="EIN29" s="184"/>
      <c r="EIO29" s="184"/>
      <c r="EIP29" s="184"/>
      <c r="EIQ29" s="184"/>
      <c r="EIR29" s="184"/>
      <c r="EIS29" s="184"/>
      <c r="EIT29" s="184"/>
      <c r="EIU29" s="184"/>
      <c r="EIV29" s="184"/>
      <c r="EIW29" s="184"/>
      <c r="EIX29" s="184"/>
      <c r="EIY29" s="184"/>
      <c r="EIZ29" s="184"/>
      <c r="EJA29" s="184"/>
      <c r="EJB29" s="184"/>
      <c r="EJC29" s="184"/>
      <c r="EJD29" s="184"/>
      <c r="EJE29" s="184"/>
      <c r="EJF29" s="184"/>
      <c r="EJG29" s="184"/>
      <c r="EJH29" s="184"/>
      <c r="EJI29" s="184"/>
      <c r="EJJ29" s="184"/>
      <c r="EJK29" s="184"/>
      <c r="EJL29" s="184"/>
      <c r="EJM29" s="184"/>
      <c r="EJN29" s="184"/>
      <c r="EJO29" s="184"/>
      <c r="EJP29" s="184"/>
      <c r="EJQ29" s="184"/>
      <c r="EJR29" s="184"/>
      <c r="EJS29" s="184"/>
      <c r="EJT29" s="184"/>
      <c r="EJU29" s="184"/>
      <c r="EJV29" s="184"/>
      <c r="EJW29" s="184"/>
      <c r="EJX29" s="184"/>
      <c r="EJY29" s="184"/>
      <c r="EJZ29" s="184"/>
      <c r="EKA29" s="184"/>
      <c r="EKB29" s="184"/>
      <c r="EKC29" s="184"/>
      <c r="EKD29" s="184"/>
      <c r="EKE29" s="184"/>
      <c r="EKF29" s="184"/>
      <c r="EKG29" s="184"/>
      <c r="EKH29" s="184"/>
      <c r="EKI29" s="184"/>
      <c r="EKJ29" s="184"/>
      <c r="EKK29" s="184"/>
      <c r="EKL29" s="184"/>
      <c r="EKM29" s="184"/>
      <c r="EKN29" s="184"/>
      <c r="EKO29" s="184"/>
      <c r="EKP29" s="184"/>
      <c r="EKQ29" s="184"/>
      <c r="EKR29" s="184"/>
      <c r="EKS29" s="184"/>
      <c r="EKT29" s="184"/>
      <c r="EKU29" s="184"/>
      <c r="EKV29" s="184"/>
      <c r="EKW29" s="184"/>
      <c r="EKX29" s="184"/>
      <c r="EKY29" s="184"/>
      <c r="EKZ29" s="184"/>
      <c r="ELA29" s="184"/>
      <c r="ELB29" s="184"/>
      <c r="ELC29" s="184"/>
      <c r="ELD29" s="184"/>
      <c r="ELE29" s="184"/>
      <c r="ELF29" s="184"/>
      <c r="ELG29" s="184"/>
      <c r="ELH29" s="184"/>
      <c r="ELI29" s="184"/>
      <c r="ELJ29" s="184"/>
      <c r="ELK29" s="184"/>
      <c r="ELL29" s="184"/>
      <c r="ELM29" s="184"/>
      <c r="ELN29" s="184"/>
      <c r="ELO29" s="184"/>
      <c r="ELP29" s="184"/>
      <c r="ELQ29" s="184"/>
      <c r="ELR29" s="184"/>
      <c r="ELS29" s="184"/>
      <c r="ELT29" s="184"/>
      <c r="ELU29" s="184"/>
      <c r="ELV29" s="184"/>
      <c r="ELW29" s="184"/>
      <c r="ELX29" s="184"/>
      <c r="ELY29" s="184"/>
      <c r="ELZ29" s="184"/>
      <c r="EMA29" s="184"/>
      <c r="EMB29" s="184"/>
      <c r="EMC29" s="184"/>
      <c r="EMD29" s="184"/>
      <c r="EME29" s="184"/>
      <c r="EMF29" s="184"/>
      <c r="EMG29" s="184"/>
      <c r="EMH29" s="184"/>
      <c r="EMI29" s="184"/>
      <c r="EMJ29" s="184"/>
      <c r="EMK29" s="184"/>
      <c r="EML29" s="184"/>
      <c r="EMM29" s="184"/>
      <c r="EMN29" s="184"/>
      <c r="EMO29" s="184"/>
      <c r="EMP29" s="184"/>
      <c r="EMQ29" s="184"/>
      <c r="EMR29" s="184"/>
      <c r="EMS29" s="184"/>
      <c r="EMT29" s="184"/>
      <c r="EMU29" s="184"/>
      <c r="EMV29" s="184"/>
      <c r="EMW29" s="184"/>
      <c r="EMX29" s="184"/>
      <c r="EMY29" s="184"/>
      <c r="EMZ29" s="184"/>
      <c r="ENA29" s="184"/>
      <c r="ENB29" s="184"/>
      <c r="ENC29" s="184"/>
      <c r="END29" s="184"/>
      <c r="ENE29" s="184"/>
      <c r="ENF29" s="184"/>
      <c r="ENG29" s="184"/>
      <c r="ENH29" s="184"/>
      <c r="ENI29" s="184"/>
      <c r="ENJ29" s="184"/>
      <c r="ENK29" s="184"/>
      <c r="ENL29" s="184"/>
      <c r="ENM29" s="184"/>
      <c r="ENN29" s="184"/>
      <c r="ENO29" s="184"/>
      <c r="ENP29" s="184"/>
      <c r="ENQ29" s="184"/>
      <c r="ENR29" s="184"/>
      <c r="ENS29" s="184"/>
      <c r="ENT29" s="184"/>
      <c r="ENU29" s="184"/>
      <c r="ENV29" s="184"/>
      <c r="ENW29" s="184"/>
      <c r="ENX29" s="184"/>
      <c r="ENY29" s="184"/>
      <c r="ENZ29" s="184"/>
      <c r="EOA29" s="184"/>
      <c r="EOB29" s="184"/>
      <c r="EOC29" s="184"/>
      <c r="EOD29" s="184"/>
      <c r="EOE29" s="184"/>
      <c r="EOF29" s="184"/>
      <c r="EOG29" s="184"/>
      <c r="EOH29" s="184"/>
      <c r="EOI29" s="184"/>
      <c r="EOJ29" s="184"/>
      <c r="EOK29" s="184"/>
      <c r="EOL29" s="184"/>
      <c r="EOM29" s="184"/>
      <c r="EON29" s="184"/>
      <c r="EOO29" s="184"/>
      <c r="EOP29" s="184"/>
      <c r="EOQ29" s="184"/>
      <c r="EOR29" s="184"/>
      <c r="EOS29" s="184"/>
      <c r="EOT29" s="184"/>
      <c r="EOU29" s="184"/>
      <c r="EOV29" s="184"/>
      <c r="EOW29" s="184"/>
      <c r="EOX29" s="184"/>
      <c r="EOY29" s="184"/>
      <c r="EOZ29" s="184"/>
      <c r="EPA29" s="184"/>
      <c r="EPB29" s="184"/>
      <c r="EPC29" s="184"/>
      <c r="EPD29" s="184"/>
      <c r="EPE29" s="184"/>
      <c r="EPF29" s="184"/>
      <c r="EPG29" s="184"/>
      <c r="EPH29" s="184"/>
      <c r="EPI29" s="184"/>
      <c r="EPJ29" s="184"/>
      <c r="EPK29" s="184"/>
      <c r="EPL29" s="184"/>
      <c r="EPM29" s="184"/>
      <c r="EPN29" s="184"/>
      <c r="EPO29" s="184"/>
      <c r="EPP29" s="184"/>
      <c r="EPQ29" s="184"/>
      <c r="EPR29" s="184"/>
      <c r="EPS29" s="184"/>
      <c r="EPT29" s="184"/>
      <c r="EPU29" s="184"/>
      <c r="EPV29" s="184"/>
      <c r="EPW29" s="184"/>
      <c r="EPX29" s="184"/>
      <c r="EPY29" s="184"/>
      <c r="EPZ29" s="184"/>
      <c r="EQA29" s="184"/>
      <c r="EQB29" s="184"/>
      <c r="EQC29" s="184"/>
      <c r="EQD29" s="184"/>
      <c r="EQE29" s="184"/>
      <c r="EQF29" s="184"/>
      <c r="EQG29" s="184"/>
      <c r="EQH29" s="184"/>
      <c r="EQI29" s="184"/>
      <c r="EQJ29" s="184"/>
      <c r="EQK29" s="184"/>
      <c r="EQL29" s="184"/>
      <c r="EQM29" s="184"/>
      <c r="EQN29" s="184"/>
      <c r="EQO29" s="184"/>
      <c r="EQP29" s="184"/>
      <c r="EQQ29" s="184"/>
      <c r="EQR29" s="184"/>
      <c r="EQS29" s="184"/>
      <c r="EQT29" s="184"/>
      <c r="EQU29" s="184"/>
      <c r="EQV29" s="184"/>
      <c r="EQW29" s="184"/>
      <c r="EQX29" s="184"/>
      <c r="EQY29" s="184"/>
      <c r="EQZ29" s="184"/>
      <c r="ERA29" s="184"/>
      <c r="ERB29" s="184"/>
      <c r="ERC29" s="184"/>
      <c r="ERD29" s="184"/>
      <c r="ERE29" s="184"/>
      <c r="ERF29" s="184"/>
      <c r="ERG29" s="184"/>
      <c r="ERH29" s="184"/>
      <c r="ERI29" s="184"/>
      <c r="ERJ29" s="184"/>
      <c r="ERK29" s="184"/>
      <c r="ERL29" s="184"/>
      <c r="ERM29" s="184"/>
      <c r="ERN29" s="184"/>
      <c r="ERO29" s="184"/>
      <c r="ERP29" s="184"/>
      <c r="ERQ29" s="184"/>
      <c r="ERR29" s="184"/>
      <c r="ERS29" s="184"/>
      <c r="ERT29" s="184"/>
      <c r="ERU29" s="184"/>
      <c r="ERV29" s="184"/>
      <c r="ERW29" s="184"/>
      <c r="ERX29" s="184"/>
      <c r="ERY29" s="184"/>
      <c r="ERZ29" s="184"/>
      <c r="ESA29" s="184"/>
      <c r="ESB29" s="184"/>
      <c r="ESC29" s="184"/>
      <c r="ESD29" s="184"/>
      <c r="ESE29" s="184"/>
      <c r="ESF29" s="184"/>
      <c r="ESG29" s="184"/>
      <c r="ESH29" s="184"/>
      <c r="ESI29" s="184"/>
      <c r="ESJ29" s="184"/>
      <c r="ESK29" s="184"/>
      <c r="ESL29" s="184"/>
      <c r="ESM29" s="184"/>
      <c r="ESN29" s="184"/>
      <c r="ESO29" s="184"/>
      <c r="ESP29" s="184"/>
      <c r="ESQ29" s="184"/>
      <c r="ESR29" s="184"/>
      <c r="ESS29" s="184"/>
      <c r="EST29" s="184"/>
      <c r="ESU29" s="184"/>
      <c r="ESV29" s="184"/>
      <c r="ESW29" s="184"/>
      <c r="ESX29" s="184"/>
      <c r="ESY29" s="184"/>
      <c r="ESZ29" s="184"/>
      <c r="ETA29" s="184"/>
      <c r="ETB29" s="184"/>
      <c r="ETC29" s="184"/>
      <c r="ETD29" s="184"/>
      <c r="ETE29" s="184"/>
      <c r="ETF29" s="184"/>
      <c r="ETG29" s="184"/>
      <c r="ETH29" s="184"/>
      <c r="ETI29" s="184"/>
      <c r="ETJ29" s="184"/>
      <c r="ETK29" s="184"/>
      <c r="ETL29" s="184"/>
      <c r="ETM29" s="184"/>
      <c r="ETN29" s="184"/>
      <c r="ETO29" s="184"/>
      <c r="ETP29" s="184"/>
      <c r="ETQ29" s="184"/>
      <c r="ETR29" s="184"/>
      <c r="ETS29" s="184"/>
      <c r="ETT29" s="184"/>
      <c r="ETU29" s="184"/>
      <c r="ETV29" s="184"/>
      <c r="ETW29" s="184"/>
      <c r="ETX29" s="184"/>
      <c r="ETY29" s="184"/>
      <c r="ETZ29" s="184"/>
      <c r="EUA29" s="184"/>
      <c r="EUB29" s="184"/>
      <c r="EUC29" s="184"/>
      <c r="EUD29" s="184"/>
      <c r="EUE29" s="184"/>
      <c r="EUF29" s="184"/>
      <c r="EUG29" s="184"/>
      <c r="EUH29" s="184"/>
      <c r="EUI29" s="184"/>
      <c r="EUJ29" s="184"/>
      <c r="EUK29" s="184"/>
      <c r="EUL29" s="184"/>
      <c r="EUM29" s="184"/>
      <c r="EUN29" s="184"/>
      <c r="EUO29" s="184"/>
      <c r="EUP29" s="184"/>
      <c r="EUQ29" s="184"/>
      <c r="EUR29" s="184"/>
      <c r="EUS29" s="184"/>
      <c r="EUT29" s="184"/>
      <c r="EUU29" s="184"/>
      <c r="EUV29" s="184"/>
      <c r="EUW29" s="184"/>
      <c r="EUX29" s="184"/>
      <c r="EUY29" s="184"/>
      <c r="EUZ29" s="184"/>
      <c r="EVA29" s="184"/>
      <c r="EVB29" s="184"/>
      <c r="EVC29" s="184"/>
      <c r="EVD29" s="184"/>
      <c r="EVE29" s="184"/>
      <c r="EVF29" s="184"/>
      <c r="EVG29" s="184"/>
      <c r="EVH29" s="184"/>
      <c r="EVI29" s="184"/>
      <c r="EVJ29" s="184"/>
      <c r="EVK29" s="184"/>
      <c r="EVL29" s="184"/>
      <c r="EVM29" s="184"/>
      <c r="EVN29" s="184"/>
      <c r="EVO29" s="184"/>
      <c r="EVP29" s="184"/>
      <c r="EVQ29" s="184"/>
      <c r="EVR29" s="184"/>
      <c r="EVS29" s="184"/>
      <c r="EVT29" s="184"/>
      <c r="EVU29" s="184"/>
      <c r="EVV29" s="184"/>
      <c r="EVW29" s="184"/>
      <c r="EVX29" s="184"/>
      <c r="EVY29" s="184"/>
      <c r="EVZ29" s="184"/>
      <c r="EWA29" s="184"/>
      <c r="EWB29" s="184"/>
      <c r="EWC29" s="184"/>
      <c r="EWD29" s="184"/>
      <c r="EWE29" s="184"/>
      <c r="EWF29" s="184"/>
      <c r="EWG29" s="184"/>
      <c r="EWH29" s="184"/>
      <c r="EWI29" s="184"/>
      <c r="EWJ29" s="184"/>
      <c r="EWK29" s="184"/>
      <c r="EWL29" s="184"/>
      <c r="EWM29" s="184"/>
      <c r="EWN29" s="184"/>
      <c r="EWO29" s="184"/>
      <c r="EWP29" s="184"/>
      <c r="EWQ29" s="184"/>
      <c r="EWR29" s="184"/>
      <c r="EWS29" s="184"/>
      <c r="EWT29" s="184"/>
      <c r="EWU29" s="184"/>
      <c r="EWV29" s="184"/>
      <c r="EWW29" s="184"/>
      <c r="EWX29" s="184"/>
      <c r="EWY29" s="184"/>
      <c r="EWZ29" s="184"/>
      <c r="EXA29" s="184"/>
      <c r="EXB29" s="184"/>
      <c r="EXC29" s="184"/>
      <c r="EXD29" s="184"/>
      <c r="EXE29" s="184"/>
      <c r="EXF29" s="184"/>
      <c r="EXG29" s="184"/>
      <c r="EXH29" s="184"/>
      <c r="EXI29" s="184"/>
      <c r="EXJ29" s="184"/>
      <c r="EXK29" s="184"/>
      <c r="EXL29" s="184"/>
      <c r="EXM29" s="184"/>
      <c r="EXN29" s="184"/>
      <c r="EXO29" s="184"/>
      <c r="EXP29" s="184"/>
      <c r="EXQ29" s="184"/>
      <c r="EXR29" s="184"/>
      <c r="EXS29" s="184"/>
      <c r="EXT29" s="184"/>
      <c r="EXU29" s="184"/>
      <c r="EXV29" s="184"/>
      <c r="EXW29" s="184"/>
      <c r="EXX29" s="184"/>
      <c r="EXY29" s="184"/>
      <c r="EXZ29" s="184"/>
      <c r="EYA29" s="184"/>
      <c r="EYB29" s="184"/>
      <c r="EYC29" s="184"/>
      <c r="EYD29" s="184"/>
      <c r="EYE29" s="184"/>
      <c r="EYF29" s="184"/>
      <c r="EYG29" s="184"/>
      <c r="EYH29" s="184"/>
      <c r="EYI29" s="184"/>
      <c r="EYJ29" s="184"/>
      <c r="EYK29" s="184"/>
      <c r="EYL29" s="184"/>
      <c r="EYM29" s="184"/>
      <c r="EYN29" s="184"/>
      <c r="EYO29" s="184"/>
      <c r="EYP29" s="184"/>
      <c r="EYQ29" s="184"/>
      <c r="EYR29" s="184"/>
      <c r="EYS29" s="184"/>
      <c r="EYT29" s="184"/>
      <c r="EYU29" s="184"/>
      <c r="EYV29" s="184"/>
      <c r="EYW29" s="184"/>
      <c r="EYX29" s="184"/>
      <c r="EYY29" s="184"/>
      <c r="EYZ29" s="184"/>
      <c r="EZA29" s="184"/>
      <c r="EZB29" s="184"/>
      <c r="EZC29" s="184"/>
      <c r="EZD29" s="184"/>
      <c r="EZE29" s="184"/>
      <c r="EZF29" s="184"/>
      <c r="EZG29" s="184"/>
      <c r="EZH29" s="184"/>
      <c r="EZI29" s="184"/>
      <c r="EZJ29" s="184"/>
      <c r="EZK29" s="184"/>
      <c r="EZL29" s="184"/>
      <c r="EZM29" s="184"/>
      <c r="EZN29" s="184"/>
      <c r="EZO29" s="184"/>
      <c r="EZP29" s="184"/>
      <c r="EZQ29" s="184"/>
      <c r="EZR29" s="184"/>
      <c r="EZS29" s="184"/>
      <c r="EZT29" s="184"/>
      <c r="EZU29" s="184"/>
      <c r="EZV29" s="184"/>
      <c r="EZW29" s="184"/>
      <c r="EZX29" s="184"/>
      <c r="EZY29" s="184"/>
      <c r="EZZ29" s="184"/>
      <c r="FAA29" s="184"/>
      <c r="FAB29" s="184"/>
      <c r="FAC29" s="184"/>
      <c r="FAD29" s="184"/>
      <c r="FAE29" s="184"/>
      <c r="FAF29" s="184"/>
      <c r="FAG29" s="184"/>
      <c r="FAH29" s="184"/>
      <c r="FAI29" s="184"/>
      <c r="FAJ29" s="184"/>
      <c r="FAK29" s="184"/>
      <c r="FAL29" s="184"/>
      <c r="FAM29" s="184"/>
      <c r="FAN29" s="184"/>
      <c r="FAO29" s="184"/>
      <c r="FAP29" s="184"/>
      <c r="FAQ29" s="184"/>
      <c r="FAR29" s="184"/>
      <c r="FAS29" s="184"/>
      <c r="FAT29" s="184"/>
      <c r="FAU29" s="184"/>
      <c r="FAV29" s="184"/>
      <c r="FAW29" s="184"/>
      <c r="FAX29" s="184"/>
      <c r="FAY29" s="184"/>
      <c r="FAZ29" s="184"/>
      <c r="FBA29" s="184"/>
      <c r="FBB29" s="184"/>
      <c r="FBC29" s="184"/>
      <c r="FBD29" s="184"/>
      <c r="FBE29" s="184"/>
      <c r="FBF29" s="184"/>
      <c r="FBG29" s="184"/>
      <c r="FBH29" s="184"/>
      <c r="FBI29" s="184"/>
      <c r="FBJ29" s="184"/>
      <c r="FBK29" s="184"/>
      <c r="FBL29" s="184"/>
      <c r="FBM29" s="184"/>
      <c r="FBN29" s="184"/>
      <c r="FBO29" s="184"/>
      <c r="FBP29" s="184"/>
      <c r="FBQ29" s="184"/>
      <c r="FBR29" s="184"/>
      <c r="FBS29" s="184"/>
      <c r="FBT29" s="184"/>
      <c r="FBU29" s="184"/>
      <c r="FBV29" s="184"/>
      <c r="FBW29" s="184"/>
      <c r="FBX29" s="184"/>
      <c r="FBY29" s="184"/>
      <c r="FBZ29" s="184"/>
      <c r="FCA29" s="184"/>
      <c r="FCB29" s="184"/>
      <c r="FCC29" s="184"/>
      <c r="FCD29" s="184"/>
      <c r="FCE29" s="184"/>
      <c r="FCF29" s="184"/>
      <c r="FCG29" s="184"/>
      <c r="FCH29" s="184"/>
      <c r="FCI29" s="184"/>
      <c r="FCJ29" s="184"/>
      <c r="FCK29" s="184"/>
      <c r="FCL29" s="184"/>
      <c r="FCM29" s="184"/>
      <c r="FCN29" s="184"/>
      <c r="FCO29" s="184"/>
      <c r="FCP29" s="184"/>
      <c r="FCQ29" s="184"/>
      <c r="FCR29" s="184"/>
      <c r="FCS29" s="184"/>
      <c r="FCT29" s="184"/>
      <c r="FCU29" s="184"/>
      <c r="FCV29" s="184"/>
      <c r="FCW29" s="184"/>
      <c r="FCX29" s="184"/>
      <c r="FCY29" s="184"/>
      <c r="FCZ29" s="184"/>
      <c r="FDA29" s="184"/>
      <c r="FDB29" s="184"/>
      <c r="FDC29" s="184"/>
      <c r="FDD29" s="184"/>
      <c r="FDE29" s="184"/>
      <c r="FDF29" s="184"/>
      <c r="FDG29" s="184"/>
      <c r="FDH29" s="184"/>
      <c r="FDI29" s="184"/>
      <c r="FDJ29" s="184"/>
      <c r="FDK29" s="184"/>
      <c r="FDL29" s="184"/>
      <c r="FDM29" s="184"/>
      <c r="FDN29" s="184"/>
      <c r="FDO29" s="184"/>
      <c r="FDP29" s="184"/>
      <c r="FDQ29" s="184"/>
      <c r="FDR29" s="184"/>
      <c r="FDS29" s="184"/>
      <c r="FDT29" s="184"/>
      <c r="FDU29" s="184"/>
      <c r="FDV29" s="184"/>
      <c r="FDW29" s="184"/>
      <c r="FDX29" s="184"/>
      <c r="FDY29" s="184"/>
      <c r="FDZ29" s="184"/>
      <c r="FEA29" s="184"/>
      <c r="FEB29" s="184"/>
      <c r="FEC29" s="184"/>
      <c r="FED29" s="184"/>
      <c r="FEE29" s="184"/>
      <c r="FEF29" s="184"/>
      <c r="FEG29" s="184"/>
      <c r="FEH29" s="184"/>
      <c r="FEI29" s="184"/>
      <c r="FEJ29" s="184"/>
      <c r="FEK29" s="184"/>
      <c r="FEL29" s="184"/>
      <c r="FEM29" s="184"/>
      <c r="FEN29" s="184"/>
      <c r="FEO29" s="184"/>
      <c r="FEP29" s="184"/>
      <c r="FEQ29" s="184"/>
      <c r="FER29" s="184"/>
      <c r="FES29" s="184"/>
      <c r="FET29" s="184"/>
      <c r="FEU29" s="184"/>
      <c r="FEV29" s="184"/>
      <c r="FEW29" s="184"/>
      <c r="FEX29" s="184"/>
      <c r="FEY29" s="184"/>
      <c r="FEZ29" s="184"/>
      <c r="FFA29" s="184"/>
      <c r="FFB29" s="184"/>
      <c r="FFC29" s="184"/>
      <c r="FFD29" s="184"/>
      <c r="FFE29" s="184"/>
      <c r="FFF29" s="184"/>
      <c r="FFG29" s="184"/>
      <c r="FFH29" s="184"/>
      <c r="FFI29" s="184"/>
      <c r="FFJ29" s="184"/>
      <c r="FFK29" s="184"/>
      <c r="FFL29" s="184"/>
      <c r="FFM29" s="184"/>
      <c r="FFN29" s="184"/>
      <c r="FFO29" s="184"/>
      <c r="FFP29" s="184"/>
      <c r="FFQ29" s="184"/>
      <c r="FFR29" s="184"/>
      <c r="FFS29" s="184"/>
      <c r="FFT29" s="184"/>
      <c r="FFU29" s="184"/>
      <c r="FFV29" s="184"/>
      <c r="FFW29" s="184"/>
      <c r="FFX29" s="184"/>
      <c r="FFY29" s="184"/>
      <c r="FFZ29" s="184"/>
      <c r="FGA29" s="184"/>
      <c r="FGB29" s="184"/>
      <c r="FGC29" s="184"/>
      <c r="FGD29" s="184"/>
      <c r="FGE29" s="184"/>
      <c r="FGF29" s="184"/>
      <c r="FGG29" s="184"/>
      <c r="FGH29" s="184"/>
      <c r="FGI29" s="184"/>
      <c r="FGJ29" s="184"/>
      <c r="FGK29" s="184"/>
      <c r="FGL29" s="184"/>
      <c r="FGM29" s="184"/>
      <c r="FGN29" s="184"/>
      <c r="FGO29" s="184"/>
      <c r="FGP29" s="184"/>
      <c r="FGQ29" s="184"/>
      <c r="FGR29" s="184"/>
      <c r="FGS29" s="184"/>
      <c r="FGT29" s="184"/>
      <c r="FGU29" s="184"/>
      <c r="FGV29" s="184"/>
      <c r="FGW29" s="184"/>
      <c r="FGX29" s="184"/>
      <c r="FGY29" s="184"/>
      <c r="FGZ29" s="184"/>
      <c r="FHA29" s="184"/>
      <c r="FHB29" s="184"/>
      <c r="FHC29" s="184"/>
      <c r="FHD29" s="184"/>
      <c r="FHE29" s="184"/>
      <c r="FHF29" s="184"/>
      <c r="FHG29" s="184"/>
      <c r="FHH29" s="184"/>
      <c r="FHI29" s="184"/>
      <c r="FHJ29" s="184"/>
      <c r="FHK29" s="184"/>
      <c r="FHL29" s="184"/>
      <c r="FHM29" s="184"/>
      <c r="FHN29" s="184"/>
      <c r="FHO29" s="184"/>
      <c r="FHP29" s="184"/>
      <c r="FHQ29" s="184"/>
      <c r="FHR29" s="184"/>
      <c r="FHS29" s="184"/>
      <c r="FHT29" s="184"/>
      <c r="FHU29" s="184"/>
      <c r="FHV29" s="184"/>
      <c r="FHW29" s="184"/>
      <c r="FHX29" s="184"/>
      <c r="FHY29" s="184"/>
      <c r="FHZ29" s="184"/>
      <c r="FIA29" s="184"/>
      <c r="FIB29" s="184"/>
      <c r="FIC29" s="184"/>
      <c r="FID29" s="184"/>
      <c r="FIE29" s="184"/>
      <c r="FIF29" s="184"/>
      <c r="FIG29" s="184"/>
      <c r="FIH29" s="184"/>
      <c r="FII29" s="184"/>
      <c r="FIJ29" s="184"/>
      <c r="FIK29" s="184"/>
      <c r="FIL29" s="184"/>
      <c r="FIM29" s="184"/>
      <c r="FIN29" s="184"/>
      <c r="FIO29" s="184"/>
      <c r="FIP29" s="184"/>
      <c r="FIQ29" s="184"/>
      <c r="FIR29" s="184"/>
      <c r="FIS29" s="184"/>
      <c r="FIT29" s="184"/>
      <c r="FIU29" s="184"/>
      <c r="FIV29" s="184"/>
      <c r="FIW29" s="184"/>
      <c r="FIX29" s="184"/>
      <c r="FIY29" s="184"/>
      <c r="FIZ29" s="184"/>
      <c r="FJA29" s="184"/>
      <c r="FJB29" s="184"/>
      <c r="FJC29" s="184"/>
      <c r="FJD29" s="184"/>
      <c r="FJE29" s="184"/>
      <c r="FJF29" s="184"/>
      <c r="FJG29" s="184"/>
      <c r="FJH29" s="184"/>
      <c r="FJI29" s="184"/>
      <c r="FJJ29" s="184"/>
      <c r="FJK29" s="184"/>
      <c r="FJL29" s="184"/>
      <c r="FJM29" s="184"/>
      <c r="FJN29" s="184"/>
      <c r="FJO29" s="184"/>
      <c r="FJP29" s="184"/>
      <c r="FJQ29" s="184"/>
      <c r="FJR29" s="184"/>
      <c r="FJS29" s="184"/>
      <c r="FJT29" s="184"/>
      <c r="FJU29" s="184"/>
      <c r="FJV29" s="184"/>
      <c r="FJW29" s="184"/>
      <c r="FJX29" s="184"/>
      <c r="FJY29" s="184"/>
      <c r="FJZ29" s="184"/>
      <c r="FKA29" s="184"/>
      <c r="FKB29" s="184"/>
      <c r="FKC29" s="184"/>
      <c r="FKD29" s="184"/>
      <c r="FKE29" s="184"/>
      <c r="FKF29" s="184"/>
      <c r="FKG29" s="184"/>
      <c r="FKH29" s="184"/>
      <c r="FKI29" s="184"/>
      <c r="FKJ29" s="184"/>
      <c r="FKK29" s="184"/>
      <c r="FKL29" s="184"/>
      <c r="FKM29" s="184"/>
      <c r="FKN29" s="184"/>
      <c r="FKO29" s="184"/>
      <c r="FKP29" s="184"/>
      <c r="FKQ29" s="184"/>
      <c r="FKR29" s="184"/>
      <c r="FKS29" s="184"/>
      <c r="FKT29" s="184"/>
      <c r="FKU29" s="184"/>
      <c r="FKV29" s="184"/>
      <c r="FKW29" s="184"/>
      <c r="FKX29" s="184"/>
      <c r="FKY29" s="184"/>
      <c r="FKZ29" s="184"/>
      <c r="FLA29" s="184"/>
      <c r="FLB29" s="184"/>
      <c r="FLC29" s="184"/>
      <c r="FLD29" s="184"/>
      <c r="FLE29" s="184"/>
      <c r="FLF29" s="184"/>
      <c r="FLG29" s="184"/>
      <c r="FLH29" s="184"/>
      <c r="FLI29" s="184"/>
      <c r="FLJ29" s="184"/>
      <c r="FLK29" s="184"/>
      <c r="FLL29" s="184"/>
      <c r="FLM29" s="184"/>
      <c r="FLN29" s="184"/>
      <c r="FLO29" s="184"/>
      <c r="FLP29" s="184"/>
      <c r="FLQ29" s="184"/>
      <c r="FLR29" s="184"/>
      <c r="FLS29" s="184"/>
      <c r="FLT29" s="184"/>
      <c r="FLU29" s="184"/>
      <c r="FLV29" s="184"/>
      <c r="FLW29" s="184"/>
      <c r="FLX29" s="184"/>
      <c r="FLY29" s="184"/>
      <c r="FLZ29" s="184"/>
      <c r="FMA29" s="184"/>
      <c r="FMB29" s="184"/>
      <c r="FMC29" s="184"/>
      <c r="FMD29" s="184"/>
      <c r="FME29" s="184"/>
      <c r="FMF29" s="184"/>
      <c r="FMG29" s="184"/>
      <c r="FMH29" s="184"/>
      <c r="FMI29" s="184"/>
      <c r="FMJ29" s="184"/>
      <c r="FMK29" s="184"/>
      <c r="FML29" s="184"/>
      <c r="FMM29" s="184"/>
      <c r="FMN29" s="184"/>
      <c r="FMO29" s="184"/>
      <c r="FMP29" s="184"/>
      <c r="FMQ29" s="184"/>
      <c r="FMR29" s="184"/>
      <c r="FMS29" s="184"/>
      <c r="FMT29" s="184"/>
      <c r="FMU29" s="184"/>
      <c r="FMV29" s="184"/>
      <c r="FMW29" s="184"/>
      <c r="FMX29" s="184"/>
      <c r="FMY29" s="184"/>
      <c r="FMZ29" s="184"/>
      <c r="FNA29" s="184"/>
      <c r="FNB29" s="184"/>
      <c r="FNC29" s="184"/>
      <c r="FND29" s="184"/>
      <c r="FNE29" s="184"/>
      <c r="FNF29" s="184"/>
      <c r="FNG29" s="184"/>
      <c r="FNH29" s="184"/>
      <c r="FNI29" s="184"/>
      <c r="FNJ29" s="184"/>
      <c r="FNK29" s="184"/>
      <c r="FNL29" s="184"/>
      <c r="FNM29" s="184"/>
      <c r="FNN29" s="184"/>
      <c r="FNO29" s="184"/>
      <c r="FNP29" s="184"/>
      <c r="FNQ29" s="184"/>
      <c r="FNR29" s="184"/>
      <c r="FNS29" s="184"/>
      <c r="FNT29" s="184"/>
      <c r="FNU29" s="184"/>
      <c r="FNV29" s="184"/>
      <c r="FNW29" s="184"/>
      <c r="FNX29" s="184"/>
      <c r="FNY29" s="184"/>
      <c r="FNZ29" s="184"/>
      <c r="FOA29" s="184"/>
      <c r="FOB29" s="184"/>
      <c r="FOC29" s="184"/>
      <c r="FOD29" s="184"/>
      <c r="FOE29" s="184"/>
      <c r="FOF29" s="184"/>
      <c r="FOG29" s="184"/>
      <c r="FOH29" s="184"/>
      <c r="FOI29" s="184"/>
      <c r="FOJ29" s="184"/>
      <c r="FOK29" s="184"/>
      <c r="FOL29" s="184"/>
      <c r="FOM29" s="184"/>
      <c r="FON29" s="184"/>
      <c r="FOO29" s="184"/>
      <c r="FOP29" s="184"/>
      <c r="FOQ29" s="184"/>
      <c r="FOR29" s="184"/>
      <c r="FOS29" s="184"/>
      <c r="FOT29" s="184"/>
      <c r="FOU29" s="184"/>
      <c r="FOV29" s="184"/>
      <c r="FOW29" s="184"/>
      <c r="FOX29" s="184"/>
      <c r="FOY29" s="184"/>
      <c r="FOZ29" s="184"/>
      <c r="FPA29" s="184"/>
      <c r="FPB29" s="184"/>
      <c r="FPC29" s="184"/>
      <c r="FPD29" s="184"/>
      <c r="FPE29" s="184"/>
      <c r="FPF29" s="184"/>
      <c r="FPG29" s="184"/>
      <c r="FPH29" s="184"/>
      <c r="FPI29" s="184"/>
      <c r="FPJ29" s="184"/>
      <c r="FPK29" s="184"/>
      <c r="FPL29" s="184"/>
      <c r="FPM29" s="184"/>
      <c r="FPN29" s="184"/>
      <c r="FPO29" s="184"/>
      <c r="FPP29" s="184"/>
      <c r="FPQ29" s="184"/>
      <c r="FPR29" s="184"/>
      <c r="FPS29" s="184"/>
      <c r="FPT29" s="184"/>
      <c r="FPU29" s="184"/>
      <c r="FPV29" s="184"/>
      <c r="FPW29" s="184"/>
      <c r="FPX29" s="184"/>
      <c r="FPY29" s="184"/>
      <c r="FPZ29" s="184"/>
      <c r="FQA29" s="184"/>
      <c r="FQB29" s="184"/>
      <c r="FQC29" s="184"/>
      <c r="FQD29" s="184"/>
      <c r="FQE29" s="184"/>
      <c r="FQF29" s="184"/>
      <c r="FQG29" s="184"/>
      <c r="FQH29" s="184"/>
      <c r="FQI29" s="184"/>
      <c r="FQJ29" s="184"/>
      <c r="FQK29" s="184"/>
      <c r="FQL29" s="184"/>
      <c r="FQM29" s="184"/>
      <c r="FQN29" s="184"/>
      <c r="FQO29" s="184"/>
      <c r="FQP29" s="184"/>
      <c r="FQQ29" s="184"/>
      <c r="FQR29" s="184"/>
      <c r="FQS29" s="184"/>
      <c r="FQT29" s="184"/>
      <c r="FQU29" s="184"/>
      <c r="FQV29" s="184"/>
      <c r="FQW29" s="184"/>
      <c r="FQX29" s="184"/>
      <c r="FQY29" s="184"/>
      <c r="FQZ29" s="184"/>
      <c r="FRA29" s="184"/>
      <c r="FRB29" s="184"/>
      <c r="FRC29" s="184"/>
      <c r="FRD29" s="184"/>
      <c r="FRE29" s="184"/>
      <c r="FRF29" s="184"/>
      <c r="FRG29" s="184"/>
      <c r="FRH29" s="184"/>
      <c r="FRI29" s="184"/>
      <c r="FRJ29" s="184"/>
      <c r="FRK29" s="184"/>
      <c r="FRL29" s="184"/>
      <c r="FRM29" s="184"/>
      <c r="FRN29" s="184"/>
      <c r="FRO29" s="184"/>
      <c r="FRP29" s="184"/>
      <c r="FRQ29" s="184"/>
      <c r="FRR29" s="184"/>
      <c r="FRS29" s="184"/>
      <c r="FRT29" s="184"/>
      <c r="FRU29" s="184"/>
      <c r="FRV29" s="184"/>
      <c r="FRW29" s="184"/>
      <c r="FRX29" s="184"/>
      <c r="FRY29" s="184"/>
      <c r="FRZ29" s="184"/>
      <c r="FSA29" s="184"/>
      <c r="FSB29" s="184"/>
      <c r="FSC29" s="184"/>
      <c r="FSD29" s="184"/>
      <c r="FSE29" s="184"/>
      <c r="FSF29" s="184"/>
      <c r="FSG29" s="184"/>
      <c r="FSH29" s="184"/>
      <c r="FSI29" s="184"/>
      <c r="FSJ29" s="184"/>
      <c r="FSK29" s="184"/>
      <c r="FSL29" s="184"/>
      <c r="FSM29" s="184"/>
      <c r="FSN29" s="184"/>
      <c r="FSO29" s="184"/>
      <c r="FSP29" s="184"/>
      <c r="FSQ29" s="184"/>
      <c r="FSR29" s="184"/>
      <c r="FSS29" s="184"/>
      <c r="FST29" s="184"/>
      <c r="FSU29" s="184"/>
      <c r="FSV29" s="184"/>
      <c r="FSW29" s="184"/>
      <c r="FSX29" s="184"/>
      <c r="FSY29" s="184"/>
      <c r="FSZ29" s="184"/>
      <c r="FTA29" s="184"/>
      <c r="FTB29" s="184"/>
      <c r="FTC29" s="184"/>
      <c r="FTD29" s="184"/>
      <c r="FTE29" s="184"/>
      <c r="FTF29" s="184"/>
      <c r="FTG29" s="184"/>
      <c r="FTH29" s="184"/>
      <c r="FTI29" s="184"/>
      <c r="FTJ29" s="184"/>
      <c r="FTK29" s="184"/>
      <c r="FTL29" s="184"/>
      <c r="FTM29" s="184"/>
      <c r="FTN29" s="184"/>
      <c r="FTO29" s="184"/>
      <c r="FTP29" s="184"/>
      <c r="FTQ29" s="184"/>
      <c r="FTR29" s="184"/>
      <c r="FTS29" s="184"/>
      <c r="FTT29" s="184"/>
      <c r="FTU29" s="184"/>
      <c r="FTV29" s="184"/>
      <c r="FTW29" s="184"/>
      <c r="FTX29" s="184"/>
      <c r="FTY29" s="184"/>
      <c r="FTZ29" s="184"/>
      <c r="FUA29" s="184"/>
      <c r="FUB29" s="184"/>
      <c r="FUC29" s="184"/>
      <c r="FUD29" s="184"/>
      <c r="FUE29" s="184"/>
      <c r="FUF29" s="184"/>
      <c r="FUG29" s="184"/>
      <c r="FUH29" s="184"/>
      <c r="FUI29" s="184"/>
      <c r="FUJ29" s="184"/>
      <c r="FUK29" s="184"/>
      <c r="FUL29" s="184"/>
      <c r="FUM29" s="184"/>
      <c r="FUN29" s="184"/>
      <c r="FUO29" s="184"/>
      <c r="FUP29" s="184"/>
      <c r="FUQ29" s="184"/>
      <c r="FUR29" s="184"/>
      <c r="FUS29" s="184"/>
      <c r="FUT29" s="184"/>
      <c r="FUU29" s="184"/>
      <c r="FUV29" s="184"/>
      <c r="FUW29" s="184"/>
      <c r="FUX29" s="184"/>
      <c r="FUY29" s="184"/>
      <c r="FUZ29" s="184"/>
      <c r="FVA29" s="184"/>
      <c r="FVB29" s="184"/>
      <c r="FVC29" s="184"/>
      <c r="FVD29" s="184"/>
      <c r="FVE29" s="184"/>
      <c r="FVF29" s="184"/>
      <c r="FVG29" s="184"/>
      <c r="FVH29" s="184"/>
      <c r="FVI29" s="184"/>
      <c r="FVJ29" s="184"/>
      <c r="FVK29" s="184"/>
      <c r="FVL29" s="184"/>
      <c r="FVM29" s="184"/>
      <c r="FVN29" s="184"/>
      <c r="FVO29" s="184"/>
      <c r="FVP29" s="184"/>
      <c r="FVQ29" s="184"/>
      <c r="FVR29" s="184"/>
      <c r="FVS29" s="184"/>
      <c r="FVT29" s="184"/>
      <c r="FVU29" s="184"/>
      <c r="FVV29" s="184"/>
      <c r="FVW29" s="184"/>
      <c r="FVX29" s="184"/>
      <c r="FVY29" s="184"/>
      <c r="FVZ29" s="184"/>
      <c r="FWA29" s="184"/>
      <c r="FWB29" s="184"/>
      <c r="FWC29" s="184"/>
      <c r="FWD29" s="184"/>
      <c r="FWE29" s="184"/>
      <c r="FWF29" s="184"/>
      <c r="FWG29" s="184"/>
      <c r="FWH29" s="184"/>
      <c r="FWI29" s="184"/>
      <c r="FWJ29" s="184"/>
      <c r="FWK29" s="184"/>
      <c r="FWL29" s="184"/>
      <c r="FWM29" s="184"/>
      <c r="FWN29" s="184"/>
      <c r="FWO29" s="184"/>
      <c r="FWP29" s="184"/>
      <c r="FWQ29" s="184"/>
      <c r="FWR29" s="184"/>
      <c r="FWS29" s="184"/>
      <c r="FWT29" s="184"/>
      <c r="FWU29" s="184"/>
      <c r="FWV29" s="184"/>
      <c r="FWW29" s="184"/>
      <c r="FWX29" s="184"/>
      <c r="FWY29" s="184"/>
      <c r="FWZ29" s="184"/>
      <c r="FXA29" s="184"/>
      <c r="FXB29" s="184"/>
      <c r="FXC29" s="184"/>
      <c r="FXD29" s="184"/>
      <c r="FXE29" s="184"/>
      <c r="FXF29" s="184"/>
      <c r="FXG29" s="184"/>
      <c r="FXH29" s="184"/>
      <c r="FXI29" s="184"/>
      <c r="FXJ29" s="184"/>
      <c r="FXK29" s="184"/>
      <c r="FXL29" s="184"/>
      <c r="FXM29" s="184"/>
      <c r="FXN29" s="184"/>
      <c r="FXO29" s="184"/>
      <c r="FXP29" s="184"/>
      <c r="FXQ29" s="184"/>
      <c r="FXR29" s="184"/>
      <c r="FXS29" s="184"/>
      <c r="FXT29" s="184"/>
      <c r="FXU29" s="184"/>
      <c r="FXV29" s="184"/>
      <c r="FXW29" s="184"/>
      <c r="FXX29" s="184"/>
      <c r="FXY29" s="184"/>
      <c r="FXZ29" s="184"/>
      <c r="FYA29" s="184"/>
      <c r="FYB29" s="184"/>
      <c r="FYC29" s="184"/>
      <c r="FYD29" s="184"/>
      <c r="FYE29" s="184"/>
      <c r="FYF29" s="184"/>
      <c r="FYG29" s="184"/>
      <c r="FYH29" s="184"/>
      <c r="FYI29" s="184"/>
      <c r="FYJ29" s="184"/>
      <c r="FYK29" s="184"/>
      <c r="FYL29" s="184"/>
      <c r="FYM29" s="184"/>
      <c r="FYN29" s="184"/>
      <c r="FYO29" s="184"/>
      <c r="FYP29" s="184"/>
      <c r="FYQ29" s="184"/>
      <c r="FYR29" s="184"/>
      <c r="FYS29" s="184"/>
      <c r="FYT29" s="184"/>
      <c r="FYU29" s="184"/>
      <c r="FYV29" s="184"/>
      <c r="FYW29" s="184"/>
      <c r="FYX29" s="184"/>
      <c r="FYY29" s="184"/>
      <c r="FYZ29" s="184"/>
      <c r="FZA29" s="184"/>
      <c r="FZB29" s="184"/>
      <c r="FZC29" s="184"/>
      <c r="FZD29" s="184"/>
      <c r="FZE29" s="184"/>
      <c r="FZF29" s="184"/>
      <c r="FZG29" s="184"/>
      <c r="FZH29" s="184"/>
      <c r="FZI29" s="184"/>
      <c r="FZJ29" s="184"/>
      <c r="FZK29" s="184"/>
      <c r="FZL29" s="184"/>
      <c r="FZM29" s="184"/>
      <c r="FZN29" s="184"/>
      <c r="FZO29" s="184"/>
      <c r="FZP29" s="184"/>
      <c r="FZQ29" s="184"/>
      <c r="FZR29" s="184"/>
      <c r="FZS29" s="184"/>
      <c r="FZT29" s="184"/>
      <c r="FZU29" s="184"/>
      <c r="FZV29" s="184"/>
      <c r="FZW29" s="184"/>
      <c r="FZX29" s="184"/>
      <c r="FZY29" s="184"/>
      <c r="FZZ29" s="184"/>
      <c r="GAA29" s="184"/>
      <c r="GAB29" s="184"/>
      <c r="GAC29" s="184"/>
      <c r="GAD29" s="184"/>
      <c r="GAE29" s="184"/>
      <c r="GAF29" s="184"/>
      <c r="GAG29" s="184"/>
      <c r="GAH29" s="184"/>
      <c r="GAI29" s="184"/>
      <c r="GAJ29" s="184"/>
      <c r="GAK29" s="184"/>
      <c r="GAL29" s="184"/>
      <c r="GAM29" s="184"/>
      <c r="GAN29" s="184"/>
      <c r="GAO29" s="184"/>
      <c r="GAP29" s="184"/>
      <c r="GAQ29" s="184"/>
      <c r="GAR29" s="184"/>
      <c r="GAS29" s="184"/>
      <c r="GAT29" s="184"/>
      <c r="GAU29" s="184"/>
      <c r="GAV29" s="184"/>
      <c r="GAW29" s="184"/>
      <c r="GAX29" s="184"/>
      <c r="GAY29" s="184"/>
      <c r="GAZ29" s="184"/>
      <c r="GBA29" s="184"/>
      <c r="GBB29" s="184"/>
      <c r="GBC29" s="184"/>
      <c r="GBD29" s="184"/>
      <c r="GBE29" s="184"/>
      <c r="GBF29" s="184"/>
      <c r="GBG29" s="184"/>
      <c r="GBH29" s="184"/>
      <c r="GBI29" s="184"/>
      <c r="GBJ29" s="184"/>
      <c r="GBK29" s="184"/>
      <c r="GBL29" s="184"/>
      <c r="GBM29" s="184"/>
      <c r="GBN29" s="184"/>
      <c r="GBO29" s="184"/>
      <c r="GBP29" s="184"/>
      <c r="GBQ29" s="184"/>
      <c r="GBR29" s="184"/>
      <c r="GBS29" s="184"/>
      <c r="GBT29" s="184"/>
      <c r="GBU29" s="184"/>
      <c r="GBV29" s="184"/>
      <c r="GBW29" s="184"/>
      <c r="GBX29" s="184"/>
      <c r="GBY29" s="184"/>
      <c r="GBZ29" s="184"/>
      <c r="GCA29" s="184"/>
      <c r="GCB29" s="184"/>
      <c r="GCC29" s="184"/>
      <c r="GCD29" s="184"/>
      <c r="GCE29" s="184"/>
      <c r="GCF29" s="184"/>
      <c r="GCG29" s="184"/>
      <c r="GCH29" s="184"/>
      <c r="GCI29" s="184"/>
      <c r="GCJ29" s="184"/>
      <c r="GCK29" s="184"/>
      <c r="GCL29" s="184"/>
      <c r="GCM29" s="184"/>
      <c r="GCN29" s="184"/>
      <c r="GCO29" s="184"/>
      <c r="GCP29" s="184"/>
      <c r="GCQ29" s="184"/>
      <c r="GCR29" s="184"/>
      <c r="GCS29" s="184"/>
      <c r="GCT29" s="184"/>
      <c r="GCU29" s="184"/>
      <c r="GCV29" s="184"/>
      <c r="GCW29" s="184"/>
      <c r="GCX29" s="184"/>
      <c r="GCY29" s="184"/>
      <c r="GCZ29" s="184"/>
      <c r="GDA29" s="184"/>
      <c r="GDB29" s="184"/>
      <c r="GDC29" s="184"/>
      <c r="GDD29" s="184"/>
      <c r="GDE29" s="184"/>
      <c r="GDF29" s="184"/>
      <c r="GDG29" s="184"/>
      <c r="GDH29" s="184"/>
      <c r="GDI29" s="184"/>
      <c r="GDJ29" s="184"/>
      <c r="GDK29" s="184"/>
      <c r="GDL29" s="184"/>
      <c r="GDM29" s="184"/>
      <c r="GDN29" s="184"/>
      <c r="GDO29" s="184"/>
      <c r="GDP29" s="184"/>
      <c r="GDQ29" s="184"/>
      <c r="GDR29" s="184"/>
      <c r="GDS29" s="184"/>
      <c r="GDT29" s="184"/>
      <c r="GDU29" s="184"/>
      <c r="GDV29" s="184"/>
      <c r="GDW29" s="184"/>
      <c r="GDX29" s="184"/>
      <c r="GDY29" s="184"/>
      <c r="GDZ29" s="184"/>
      <c r="GEA29" s="184"/>
      <c r="GEB29" s="184"/>
      <c r="GEC29" s="184"/>
      <c r="GED29" s="184"/>
      <c r="GEE29" s="184"/>
      <c r="GEF29" s="184"/>
      <c r="GEG29" s="184"/>
      <c r="GEH29" s="184"/>
      <c r="GEI29" s="184"/>
      <c r="GEJ29" s="184"/>
      <c r="GEK29" s="184"/>
      <c r="GEL29" s="184"/>
      <c r="GEM29" s="184"/>
      <c r="GEN29" s="184"/>
      <c r="GEO29" s="184"/>
      <c r="GEP29" s="184"/>
      <c r="GEQ29" s="184"/>
      <c r="GER29" s="184"/>
      <c r="GES29" s="184"/>
      <c r="GET29" s="184"/>
      <c r="GEU29" s="184"/>
      <c r="GEV29" s="184"/>
      <c r="GEW29" s="184"/>
      <c r="GEX29" s="184"/>
      <c r="GEY29" s="184"/>
      <c r="GEZ29" s="184"/>
      <c r="GFA29" s="184"/>
      <c r="GFB29" s="184"/>
      <c r="GFC29" s="184"/>
      <c r="GFD29" s="184"/>
      <c r="GFE29" s="184"/>
      <c r="GFF29" s="184"/>
      <c r="GFG29" s="184"/>
      <c r="GFH29" s="184"/>
      <c r="GFI29" s="184"/>
      <c r="GFJ29" s="184"/>
      <c r="GFK29" s="184"/>
      <c r="GFL29" s="184"/>
      <c r="GFM29" s="184"/>
      <c r="GFN29" s="184"/>
      <c r="GFO29" s="184"/>
      <c r="GFP29" s="184"/>
      <c r="GFQ29" s="184"/>
      <c r="GFR29" s="184"/>
      <c r="GFS29" s="184"/>
      <c r="GFT29" s="184"/>
      <c r="GFU29" s="184"/>
      <c r="GFV29" s="184"/>
      <c r="GFW29" s="184"/>
      <c r="GFX29" s="184"/>
      <c r="GFY29" s="184"/>
      <c r="GFZ29" s="184"/>
      <c r="GGA29" s="184"/>
      <c r="GGB29" s="184"/>
      <c r="GGC29" s="184"/>
      <c r="GGD29" s="184"/>
      <c r="GGE29" s="184"/>
      <c r="GGF29" s="184"/>
      <c r="GGG29" s="184"/>
      <c r="GGH29" s="184"/>
      <c r="GGI29" s="184"/>
      <c r="GGJ29" s="184"/>
      <c r="GGK29" s="184"/>
      <c r="GGL29" s="184"/>
      <c r="GGM29" s="184"/>
      <c r="GGN29" s="184"/>
      <c r="GGO29" s="184"/>
      <c r="GGP29" s="184"/>
      <c r="GGQ29" s="184"/>
      <c r="GGR29" s="184"/>
      <c r="GGS29" s="184"/>
      <c r="GGT29" s="184"/>
      <c r="GGU29" s="184"/>
      <c r="GGV29" s="184"/>
      <c r="GGW29" s="184"/>
      <c r="GGX29" s="184"/>
      <c r="GGY29" s="184"/>
      <c r="GGZ29" s="184"/>
      <c r="GHA29" s="184"/>
      <c r="GHB29" s="184"/>
      <c r="GHC29" s="184"/>
      <c r="GHD29" s="184"/>
      <c r="GHE29" s="184"/>
      <c r="GHF29" s="184"/>
      <c r="GHG29" s="184"/>
      <c r="GHH29" s="184"/>
      <c r="GHI29" s="184"/>
      <c r="GHJ29" s="184"/>
      <c r="GHK29" s="184"/>
      <c r="GHL29" s="184"/>
      <c r="GHM29" s="184"/>
      <c r="GHN29" s="184"/>
      <c r="GHO29" s="184"/>
      <c r="GHP29" s="184"/>
      <c r="GHQ29" s="184"/>
      <c r="GHR29" s="184"/>
      <c r="GHS29" s="184"/>
      <c r="GHT29" s="184"/>
      <c r="GHU29" s="184"/>
      <c r="GHV29" s="184"/>
      <c r="GHW29" s="184"/>
      <c r="GHX29" s="184"/>
      <c r="GHY29" s="184"/>
      <c r="GHZ29" s="184"/>
      <c r="GIA29" s="184"/>
      <c r="GIB29" s="184"/>
      <c r="GIC29" s="184"/>
      <c r="GID29" s="184"/>
      <c r="GIE29" s="184"/>
      <c r="GIF29" s="184"/>
      <c r="GIG29" s="184"/>
      <c r="GIH29" s="184"/>
      <c r="GII29" s="184"/>
      <c r="GIJ29" s="184"/>
      <c r="GIK29" s="184"/>
      <c r="GIL29" s="184"/>
      <c r="GIM29" s="184"/>
      <c r="GIN29" s="184"/>
      <c r="GIO29" s="184"/>
      <c r="GIP29" s="184"/>
      <c r="GIQ29" s="184"/>
      <c r="GIR29" s="184"/>
      <c r="GIS29" s="184"/>
      <c r="GIT29" s="184"/>
      <c r="GIU29" s="184"/>
      <c r="GIV29" s="184"/>
      <c r="GIW29" s="184"/>
      <c r="GIX29" s="184"/>
      <c r="GIY29" s="184"/>
      <c r="GIZ29" s="184"/>
      <c r="GJA29" s="184"/>
      <c r="GJB29" s="184"/>
      <c r="GJC29" s="184"/>
      <c r="GJD29" s="184"/>
      <c r="GJE29" s="184"/>
      <c r="GJF29" s="184"/>
      <c r="GJG29" s="184"/>
      <c r="GJH29" s="184"/>
      <c r="GJI29" s="184"/>
      <c r="GJJ29" s="184"/>
      <c r="GJK29" s="184"/>
      <c r="GJL29" s="184"/>
      <c r="GJM29" s="184"/>
      <c r="GJN29" s="184"/>
      <c r="GJO29" s="184"/>
      <c r="GJP29" s="184"/>
      <c r="GJQ29" s="184"/>
      <c r="GJR29" s="184"/>
      <c r="GJS29" s="184"/>
      <c r="GJT29" s="184"/>
      <c r="GJU29" s="184"/>
      <c r="GJV29" s="184"/>
      <c r="GJW29" s="184"/>
      <c r="GJX29" s="184"/>
      <c r="GJY29" s="184"/>
      <c r="GJZ29" s="184"/>
      <c r="GKA29" s="184"/>
      <c r="GKB29" s="184"/>
      <c r="GKC29" s="184"/>
      <c r="GKD29" s="184"/>
      <c r="GKE29" s="184"/>
      <c r="GKF29" s="184"/>
      <c r="GKG29" s="184"/>
      <c r="GKH29" s="184"/>
      <c r="GKI29" s="184"/>
      <c r="GKJ29" s="184"/>
      <c r="GKK29" s="184"/>
      <c r="GKL29" s="184"/>
      <c r="GKM29" s="184"/>
      <c r="GKN29" s="184"/>
      <c r="GKO29" s="184"/>
      <c r="GKP29" s="184"/>
      <c r="GKQ29" s="184"/>
      <c r="GKR29" s="184"/>
      <c r="GKS29" s="184"/>
      <c r="GKT29" s="184"/>
      <c r="GKU29" s="184"/>
      <c r="GKV29" s="184"/>
      <c r="GKW29" s="184"/>
      <c r="GKX29" s="184"/>
      <c r="GKY29" s="184"/>
      <c r="GKZ29" s="184"/>
      <c r="GLA29" s="184"/>
      <c r="GLB29" s="184"/>
      <c r="GLC29" s="184"/>
      <c r="GLD29" s="184"/>
      <c r="GLE29" s="184"/>
      <c r="GLF29" s="184"/>
      <c r="GLG29" s="184"/>
      <c r="GLH29" s="184"/>
      <c r="GLI29" s="184"/>
      <c r="GLJ29" s="184"/>
      <c r="GLK29" s="184"/>
      <c r="GLL29" s="184"/>
      <c r="GLM29" s="184"/>
      <c r="GLN29" s="184"/>
      <c r="GLO29" s="184"/>
      <c r="GLP29" s="184"/>
      <c r="GLQ29" s="184"/>
      <c r="GLR29" s="184"/>
      <c r="GLS29" s="184"/>
      <c r="GLT29" s="184"/>
      <c r="GLU29" s="184"/>
      <c r="GLV29" s="184"/>
      <c r="GLW29" s="184"/>
      <c r="GLX29" s="184"/>
      <c r="GLY29" s="184"/>
      <c r="GLZ29" s="184"/>
      <c r="GMA29" s="184"/>
      <c r="GMB29" s="184"/>
      <c r="GMC29" s="184"/>
      <c r="GMD29" s="184"/>
      <c r="GME29" s="184"/>
      <c r="GMF29" s="184"/>
      <c r="GMG29" s="184"/>
      <c r="GMH29" s="184"/>
      <c r="GMI29" s="184"/>
      <c r="GMJ29" s="184"/>
      <c r="GMK29" s="184"/>
      <c r="GML29" s="184"/>
      <c r="GMM29" s="184"/>
      <c r="GMN29" s="184"/>
      <c r="GMO29" s="184"/>
      <c r="GMP29" s="184"/>
      <c r="GMQ29" s="184"/>
      <c r="GMR29" s="184"/>
      <c r="GMS29" s="184"/>
      <c r="GMT29" s="184"/>
      <c r="GMU29" s="184"/>
      <c r="GMV29" s="184"/>
      <c r="GMW29" s="184"/>
      <c r="GMX29" s="184"/>
      <c r="GMY29" s="184"/>
      <c r="GMZ29" s="184"/>
      <c r="GNA29" s="184"/>
      <c r="GNB29" s="184"/>
      <c r="GNC29" s="184"/>
      <c r="GND29" s="184"/>
      <c r="GNE29" s="184"/>
      <c r="GNF29" s="184"/>
      <c r="GNG29" s="184"/>
      <c r="GNH29" s="184"/>
      <c r="GNI29" s="184"/>
      <c r="GNJ29" s="184"/>
      <c r="GNK29" s="184"/>
      <c r="GNL29" s="184"/>
      <c r="GNM29" s="184"/>
      <c r="GNN29" s="184"/>
      <c r="GNO29" s="184"/>
      <c r="GNP29" s="184"/>
      <c r="GNQ29" s="184"/>
      <c r="GNR29" s="184"/>
      <c r="GNS29" s="184"/>
      <c r="GNT29" s="184"/>
      <c r="GNU29" s="184"/>
      <c r="GNV29" s="184"/>
      <c r="GNW29" s="184"/>
      <c r="GNX29" s="184"/>
      <c r="GNY29" s="184"/>
      <c r="GNZ29" s="184"/>
      <c r="GOA29" s="184"/>
      <c r="GOB29" s="184"/>
      <c r="GOC29" s="184"/>
      <c r="GOD29" s="184"/>
      <c r="GOE29" s="184"/>
      <c r="GOF29" s="184"/>
      <c r="GOG29" s="184"/>
      <c r="GOH29" s="184"/>
      <c r="GOI29" s="184"/>
      <c r="GOJ29" s="184"/>
      <c r="GOK29" s="184"/>
      <c r="GOL29" s="184"/>
      <c r="GOM29" s="184"/>
      <c r="GON29" s="184"/>
      <c r="GOO29" s="184"/>
      <c r="GOP29" s="184"/>
      <c r="GOQ29" s="184"/>
      <c r="GOR29" s="184"/>
      <c r="GOS29" s="184"/>
      <c r="GOT29" s="184"/>
      <c r="GOU29" s="184"/>
      <c r="GOV29" s="184"/>
      <c r="GOW29" s="184"/>
      <c r="GOX29" s="184"/>
      <c r="GOY29" s="184"/>
      <c r="GOZ29" s="184"/>
      <c r="GPA29" s="184"/>
      <c r="GPB29" s="184"/>
      <c r="GPC29" s="184"/>
      <c r="GPD29" s="184"/>
      <c r="GPE29" s="184"/>
      <c r="GPF29" s="184"/>
      <c r="GPG29" s="184"/>
      <c r="GPH29" s="184"/>
      <c r="GPI29" s="184"/>
      <c r="GPJ29" s="184"/>
      <c r="GPK29" s="184"/>
      <c r="GPL29" s="184"/>
      <c r="GPM29" s="184"/>
      <c r="GPN29" s="184"/>
      <c r="GPO29" s="184"/>
      <c r="GPP29" s="184"/>
      <c r="GPQ29" s="184"/>
      <c r="GPR29" s="184"/>
      <c r="GPS29" s="184"/>
      <c r="GPT29" s="184"/>
      <c r="GPU29" s="184"/>
      <c r="GPV29" s="184"/>
      <c r="GPW29" s="184"/>
      <c r="GPX29" s="184"/>
      <c r="GPY29" s="184"/>
      <c r="GPZ29" s="184"/>
      <c r="GQA29" s="184"/>
      <c r="GQB29" s="184"/>
      <c r="GQC29" s="184"/>
      <c r="GQD29" s="184"/>
      <c r="GQE29" s="184"/>
      <c r="GQF29" s="184"/>
      <c r="GQG29" s="184"/>
      <c r="GQH29" s="184"/>
      <c r="GQI29" s="184"/>
      <c r="GQJ29" s="184"/>
      <c r="GQK29" s="184"/>
      <c r="GQL29" s="184"/>
      <c r="GQM29" s="184"/>
      <c r="GQN29" s="184"/>
      <c r="GQO29" s="184"/>
      <c r="GQP29" s="184"/>
      <c r="GQQ29" s="184"/>
      <c r="GQR29" s="184"/>
      <c r="GQS29" s="184"/>
      <c r="GQT29" s="184"/>
      <c r="GQU29" s="184"/>
      <c r="GQV29" s="184"/>
      <c r="GQW29" s="184"/>
      <c r="GQX29" s="184"/>
      <c r="GQY29" s="184"/>
      <c r="GQZ29" s="184"/>
      <c r="GRA29" s="184"/>
      <c r="GRB29" s="184"/>
      <c r="GRC29" s="184"/>
      <c r="GRD29" s="184"/>
      <c r="GRE29" s="184"/>
      <c r="GRF29" s="184"/>
      <c r="GRG29" s="184"/>
      <c r="GRH29" s="184"/>
      <c r="GRI29" s="184"/>
      <c r="GRJ29" s="184"/>
      <c r="GRK29" s="184"/>
      <c r="GRL29" s="184"/>
      <c r="GRM29" s="184"/>
      <c r="GRN29" s="184"/>
      <c r="GRO29" s="184"/>
      <c r="GRP29" s="184"/>
      <c r="GRQ29" s="184"/>
      <c r="GRR29" s="184"/>
      <c r="GRS29" s="184"/>
      <c r="GRT29" s="184"/>
      <c r="GRU29" s="184"/>
      <c r="GRV29" s="184"/>
      <c r="GRW29" s="184"/>
      <c r="GRX29" s="184"/>
      <c r="GRY29" s="184"/>
      <c r="GRZ29" s="184"/>
      <c r="GSA29" s="184"/>
      <c r="GSB29" s="184"/>
      <c r="GSC29" s="184"/>
      <c r="GSD29" s="184"/>
      <c r="GSE29" s="184"/>
      <c r="GSF29" s="184"/>
      <c r="GSG29" s="184"/>
      <c r="GSH29" s="184"/>
      <c r="GSI29" s="184"/>
      <c r="GSJ29" s="184"/>
      <c r="GSK29" s="184"/>
      <c r="GSL29" s="184"/>
      <c r="GSM29" s="184"/>
      <c r="GSN29" s="184"/>
      <c r="GSO29" s="184"/>
      <c r="GSP29" s="184"/>
      <c r="GSQ29" s="184"/>
      <c r="GSR29" s="184"/>
      <c r="GSS29" s="184"/>
      <c r="GST29" s="184"/>
      <c r="GSU29" s="184"/>
      <c r="GSV29" s="184"/>
      <c r="GSW29" s="184"/>
      <c r="GSX29" s="184"/>
      <c r="GSY29" s="184"/>
      <c r="GSZ29" s="184"/>
      <c r="GTA29" s="184"/>
      <c r="GTB29" s="184"/>
      <c r="GTC29" s="184"/>
      <c r="GTD29" s="184"/>
      <c r="GTE29" s="184"/>
      <c r="GTF29" s="184"/>
      <c r="GTG29" s="184"/>
      <c r="GTH29" s="184"/>
      <c r="GTI29" s="184"/>
      <c r="GTJ29" s="184"/>
      <c r="GTK29" s="184"/>
      <c r="GTL29" s="184"/>
      <c r="GTM29" s="184"/>
      <c r="GTN29" s="184"/>
      <c r="GTO29" s="184"/>
      <c r="GTP29" s="184"/>
      <c r="GTQ29" s="184"/>
      <c r="GTR29" s="184"/>
      <c r="GTS29" s="184"/>
      <c r="GTT29" s="184"/>
      <c r="GTU29" s="184"/>
      <c r="GTV29" s="184"/>
      <c r="GTW29" s="184"/>
      <c r="GTX29" s="184"/>
      <c r="GTY29" s="184"/>
      <c r="GTZ29" s="184"/>
      <c r="GUA29" s="184"/>
      <c r="GUB29" s="184"/>
      <c r="GUC29" s="184"/>
      <c r="GUD29" s="184"/>
      <c r="GUE29" s="184"/>
      <c r="GUF29" s="184"/>
      <c r="GUG29" s="184"/>
      <c r="GUH29" s="184"/>
      <c r="GUI29" s="184"/>
      <c r="GUJ29" s="184"/>
      <c r="GUK29" s="184"/>
      <c r="GUL29" s="184"/>
      <c r="GUM29" s="184"/>
      <c r="GUN29" s="184"/>
      <c r="GUO29" s="184"/>
      <c r="GUP29" s="184"/>
      <c r="GUQ29" s="184"/>
      <c r="GUR29" s="184"/>
      <c r="GUS29" s="184"/>
      <c r="GUT29" s="184"/>
      <c r="GUU29" s="184"/>
      <c r="GUV29" s="184"/>
      <c r="GUW29" s="184"/>
      <c r="GUX29" s="184"/>
      <c r="GUY29" s="184"/>
      <c r="GUZ29" s="184"/>
      <c r="GVA29" s="184"/>
      <c r="GVB29" s="184"/>
      <c r="GVC29" s="184"/>
      <c r="GVD29" s="184"/>
      <c r="GVE29" s="184"/>
      <c r="GVF29" s="184"/>
      <c r="GVG29" s="184"/>
      <c r="GVH29" s="184"/>
      <c r="GVI29" s="184"/>
      <c r="GVJ29" s="184"/>
      <c r="GVK29" s="184"/>
      <c r="GVL29" s="184"/>
      <c r="GVM29" s="184"/>
      <c r="GVN29" s="184"/>
      <c r="GVO29" s="184"/>
      <c r="GVP29" s="184"/>
      <c r="GVQ29" s="184"/>
      <c r="GVR29" s="184"/>
      <c r="GVS29" s="184"/>
      <c r="GVT29" s="184"/>
      <c r="GVU29" s="184"/>
      <c r="GVV29" s="184"/>
      <c r="GVW29" s="184"/>
      <c r="GVX29" s="184"/>
      <c r="GVY29" s="184"/>
      <c r="GVZ29" s="184"/>
      <c r="GWA29" s="184"/>
      <c r="GWB29" s="184"/>
      <c r="GWC29" s="184"/>
      <c r="GWD29" s="184"/>
      <c r="GWE29" s="184"/>
      <c r="GWF29" s="184"/>
      <c r="GWG29" s="184"/>
      <c r="GWH29" s="184"/>
      <c r="GWI29" s="184"/>
      <c r="GWJ29" s="184"/>
      <c r="GWK29" s="184"/>
      <c r="GWL29" s="184"/>
      <c r="GWM29" s="184"/>
      <c r="GWN29" s="184"/>
      <c r="GWO29" s="184"/>
      <c r="GWP29" s="184"/>
      <c r="GWQ29" s="184"/>
      <c r="GWR29" s="184"/>
      <c r="GWS29" s="184"/>
      <c r="GWT29" s="184"/>
      <c r="GWU29" s="184"/>
      <c r="GWV29" s="184"/>
      <c r="GWW29" s="184"/>
      <c r="GWX29" s="184"/>
      <c r="GWY29" s="184"/>
      <c r="GWZ29" s="184"/>
      <c r="GXA29" s="184"/>
      <c r="GXB29" s="184"/>
      <c r="GXC29" s="184"/>
      <c r="GXD29" s="184"/>
      <c r="GXE29" s="184"/>
      <c r="GXF29" s="184"/>
      <c r="GXG29" s="184"/>
      <c r="GXH29" s="184"/>
      <c r="GXI29" s="184"/>
      <c r="GXJ29" s="184"/>
      <c r="GXK29" s="184"/>
      <c r="GXL29" s="184"/>
      <c r="GXM29" s="184"/>
      <c r="GXN29" s="184"/>
      <c r="GXO29" s="184"/>
      <c r="GXP29" s="184"/>
      <c r="GXQ29" s="184"/>
      <c r="GXR29" s="184"/>
      <c r="GXS29" s="184"/>
      <c r="GXT29" s="184"/>
      <c r="GXU29" s="184"/>
      <c r="GXV29" s="184"/>
      <c r="GXW29" s="184"/>
      <c r="GXX29" s="184"/>
      <c r="GXY29" s="184"/>
      <c r="GXZ29" s="184"/>
      <c r="GYA29" s="184"/>
      <c r="GYB29" s="184"/>
      <c r="GYC29" s="184"/>
      <c r="GYD29" s="184"/>
      <c r="GYE29" s="184"/>
      <c r="GYF29" s="184"/>
      <c r="GYG29" s="184"/>
      <c r="GYH29" s="184"/>
      <c r="GYI29" s="184"/>
      <c r="GYJ29" s="184"/>
      <c r="GYK29" s="184"/>
      <c r="GYL29" s="184"/>
      <c r="GYM29" s="184"/>
      <c r="GYN29" s="184"/>
      <c r="GYO29" s="184"/>
      <c r="GYP29" s="184"/>
      <c r="GYQ29" s="184"/>
      <c r="GYR29" s="184"/>
      <c r="GYS29" s="184"/>
      <c r="GYT29" s="184"/>
      <c r="GYU29" s="184"/>
      <c r="GYV29" s="184"/>
      <c r="GYW29" s="184"/>
      <c r="GYX29" s="184"/>
      <c r="GYY29" s="184"/>
      <c r="GYZ29" s="184"/>
      <c r="GZA29" s="184"/>
      <c r="GZB29" s="184"/>
      <c r="GZC29" s="184"/>
      <c r="GZD29" s="184"/>
      <c r="GZE29" s="184"/>
      <c r="GZF29" s="184"/>
      <c r="GZG29" s="184"/>
      <c r="GZH29" s="184"/>
      <c r="GZI29" s="184"/>
      <c r="GZJ29" s="184"/>
      <c r="GZK29" s="184"/>
      <c r="GZL29" s="184"/>
      <c r="GZM29" s="184"/>
      <c r="GZN29" s="184"/>
      <c r="GZO29" s="184"/>
      <c r="GZP29" s="184"/>
      <c r="GZQ29" s="184"/>
      <c r="GZR29" s="184"/>
      <c r="GZS29" s="184"/>
      <c r="GZT29" s="184"/>
      <c r="GZU29" s="184"/>
      <c r="GZV29" s="184"/>
      <c r="GZW29" s="184"/>
      <c r="GZX29" s="184"/>
      <c r="GZY29" s="184"/>
      <c r="GZZ29" s="184"/>
      <c r="HAA29" s="184"/>
      <c r="HAB29" s="184"/>
      <c r="HAC29" s="184"/>
      <c r="HAD29" s="184"/>
      <c r="HAE29" s="184"/>
      <c r="HAF29" s="184"/>
      <c r="HAG29" s="184"/>
      <c r="HAH29" s="184"/>
      <c r="HAI29" s="184"/>
      <c r="HAJ29" s="184"/>
      <c r="HAK29" s="184"/>
      <c r="HAL29" s="184"/>
      <c r="HAM29" s="184"/>
      <c r="HAN29" s="184"/>
      <c r="HAO29" s="184"/>
      <c r="HAP29" s="184"/>
      <c r="HAQ29" s="184"/>
      <c r="HAR29" s="184"/>
      <c r="HAS29" s="184"/>
      <c r="HAT29" s="184"/>
      <c r="HAU29" s="184"/>
      <c r="HAV29" s="184"/>
      <c r="HAW29" s="184"/>
      <c r="HAX29" s="184"/>
      <c r="HAY29" s="184"/>
      <c r="HAZ29" s="184"/>
      <c r="HBA29" s="184"/>
      <c r="HBB29" s="184"/>
      <c r="HBC29" s="184"/>
      <c r="HBD29" s="184"/>
      <c r="HBE29" s="184"/>
      <c r="HBF29" s="184"/>
      <c r="HBG29" s="184"/>
      <c r="HBH29" s="184"/>
      <c r="HBI29" s="184"/>
      <c r="HBJ29" s="184"/>
      <c r="HBK29" s="184"/>
      <c r="HBL29" s="184"/>
      <c r="HBM29" s="184"/>
      <c r="HBN29" s="184"/>
      <c r="HBO29" s="184"/>
      <c r="HBP29" s="184"/>
      <c r="HBQ29" s="184"/>
      <c r="HBR29" s="184"/>
      <c r="HBS29" s="184"/>
      <c r="HBT29" s="184"/>
      <c r="HBU29" s="184"/>
      <c r="HBV29" s="184"/>
      <c r="HBW29" s="184"/>
      <c r="HBX29" s="184"/>
      <c r="HBY29" s="184"/>
      <c r="HBZ29" s="184"/>
      <c r="HCA29" s="184"/>
      <c r="HCB29" s="184"/>
      <c r="HCC29" s="184"/>
      <c r="HCD29" s="184"/>
      <c r="HCE29" s="184"/>
      <c r="HCF29" s="184"/>
      <c r="HCG29" s="184"/>
      <c r="HCH29" s="184"/>
      <c r="HCI29" s="184"/>
      <c r="HCJ29" s="184"/>
      <c r="HCK29" s="184"/>
      <c r="HCL29" s="184"/>
      <c r="HCM29" s="184"/>
      <c r="HCN29" s="184"/>
      <c r="HCO29" s="184"/>
      <c r="HCP29" s="184"/>
      <c r="HCQ29" s="184"/>
      <c r="HCR29" s="184"/>
      <c r="HCS29" s="184"/>
      <c r="HCT29" s="184"/>
      <c r="HCU29" s="184"/>
      <c r="HCV29" s="184"/>
      <c r="HCW29" s="184"/>
      <c r="HCX29" s="184"/>
      <c r="HCY29" s="184"/>
      <c r="HCZ29" s="184"/>
      <c r="HDA29" s="184"/>
      <c r="HDB29" s="184"/>
      <c r="HDC29" s="184"/>
      <c r="HDD29" s="184"/>
      <c r="HDE29" s="184"/>
      <c r="HDF29" s="184"/>
      <c r="HDG29" s="184"/>
      <c r="HDH29" s="184"/>
      <c r="HDI29" s="184"/>
      <c r="HDJ29" s="184"/>
      <c r="HDK29" s="184"/>
      <c r="HDL29" s="184"/>
      <c r="HDM29" s="184"/>
      <c r="HDN29" s="184"/>
      <c r="HDO29" s="184"/>
      <c r="HDP29" s="184"/>
      <c r="HDQ29" s="184"/>
      <c r="HDR29" s="184"/>
      <c r="HDS29" s="184"/>
      <c r="HDT29" s="184"/>
      <c r="HDU29" s="184"/>
      <c r="HDV29" s="184"/>
      <c r="HDW29" s="184"/>
      <c r="HDX29" s="184"/>
      <c r="HDY29" s="184"/>
      <c r="HDZ29" s="184"/>
      <c r="HEA29" s="184"/>
      <c r="HEB29" s="184"/>
      <c r="HEC29" s="184"/>
      <c r="HED29" s="184"/>
      <c r="HEE29" s="184"/>
      <c r="HEF29" s="184"/>
      <c r="HEG29" s="184"/>
      <c r="HEH29" s="184"/>
      <c r="HEI29" s="184"/>
      <c r="HEJ29" s="184"/>
      <c r="HEK29" s="184"/>
      <c r="HEL29" s="184"/>
      <c r="HEM29" s="184"/>
      <c r="HEN29" s="184"/>
      <c r="HEO29" s="184"/>
      <c r="HEP29" s="184"/>
      <c r="HEQ29" s="184"/>
      <c r="HER29" s="184"/>
      <c r="HES29" s="184"/>
      <c r="HET29" s="184"/>
      <c r="HEU29" s="184"/>
      <c r="HEV29" s="184"/>
      <c r="HEW29" s="184"/>
      <c r="HEX29" s="184"/>
      <c r="HEY29" s="184"/>
      <c r="HEZ29" s="184"/>
      <c r="HFA29" s="184"/>
      <c r="HFB29" s="184"/>
      <c r="HFC29" s="184"/>
      <c r="HFD29" s="184"/>
      <c r="HFE29" s="184"/>
      <c r="HFF29" s="184"/>
      <c r="HFG29" s="184"/>
      <c r="HFH29" s="184"/>
      <c r="HFI29" s="184"/>
      <c r="HFJ29" s="184"/>
      <c r="HFK29" s="184"/>
      <c r="HFL29" s="184"/>
      <c r="HFM29" s="184"/>
      <c r="HFN29" s="184"/>
      <c r="HFO29" s="184"/>
      <c r="HFP29" s="184"/>
      <c r="HFQ29" s="184"/>
      <c r="HFR29" s="184"/>
      <c r="HFS29" s="184"/>
      <c r="HFT29" s="184"/>
      <c r="HFU29" s="184"/>
      <c r="HFV29" s="184"/>
      <c r="HFW29" s="184"/>
      <c r="HFX29" s="184"/>
      <c r="HFY29" s="184"/>
      <c r="HFZ29" s="184"/>
      <c r="HGA29" s="184"/>
      <c r="HGB29" s="184"/>
      <c r="HGC29" s="184"/>
      <c r="HGD29" s="184"/>
      <c r="HGE29" s="184"/>
      <c r="HGF29" s="184"/>
      <c r="HGG29" s="184"/>
      <c r="HGH29" s="184"/>
      <c r="HGI29" s="184"/>
      <c r="HGJ29" s="184"/>
      <c r="HGK29" s="184"/>
      <c r="HGL29" s="184"/>
      <c r="HGM29" s="184"/>
      <c r="HGN29" s="184"/>
      <c r="HGO29" s="184"/>
      <c r="HGP29" s="184"/>
      <c r="HGQ29" s="184"/>
      <c r="HGR29" s="184"/>
      <c r="HGS29" s="184"/>
      <c r="HGT29" s="184"/>
      <c r="HGU29" s="184"/>
      <c r="HGV29" s="184"/>
      <c r="HGW29" s="184"/>
      <c r="HGX29" s="184"/>
      <c r="HGY29" s="184"/>
      <c r="HGZ29" s="184"/>
      <c r="HHA29" s="184"/>
      <c r="HHB29" s="184"/>
      <c r="HHC29" s="184"/>
      <c r="HHD29" s="184"/>
      <c r="HHE29" s="184"/>
      <c r="HHF29" s="184"/>
      <c r="HHG29" s="184"/>
      <c r="HHH29" s="184"/>
      <c r="HHI29" s="184"/>
      <c r="HHJ29" s="184"/>
      <c r="HHK29" s="184"/>
      <c r="HHL29" s="184"/>
      <c r="HHM29" s="184"/>
      <c r="HHN29" s="184"/>
      <c r="HHO29" s="184"/>
      <c r="HHP29" s="184"/>
      <c r="HHQ29" s="184"/>
      <c r="HHR29" s="184"/>
      <c r="HHS29" s="184"/>
      <c r="HHT29" s="184"/>
      <c r="HHU29" s="184"/>
      <c r="HHV29" s="184"/>
      <c r="HHW29" s="184"/>
      <c r="HHX29" s="184"/>
      <c r="HHY29" s="184"/>
      <c r="HHZ29" s="184"/>
      <c r="HIA29" s="184"/>
      <c r="HIB29" s="184"/>
      <c r="HIC29" s="184"/>
      <c r="HID29" s="184"/>
      <c r="HIE29" s="184"/>
      <c r="HIF29" s="184"/>
      <c r="HIG29" s="184"/>
      <c r="HIH29" s="184"/>
      <c r="HII29" s="184"/>
      <c r="HIJ29" s="184"/>
      <c r="HIK29" s="184"/>
      <c r="HIL29" s="184"/>
      <c r="HIM29" s="184"/>
      <c r="HIN29" s="184"/>
      <c r="HIO29" s="184"/>
      <c r="HIP29" s="184"/>
      <c r="HIQ29" s="184"/>
      <c r="HIR29" s="184"/>
      <c r="HIS29" s="184"/>
      <c r="HIT29" s="184"/>
      <c r="HIU29" s="184"/>
      <c r="HIV29" s="184"/>
      <c r="HIW29" s="184"/>
      <c r="HIX29" s="184"/>
      <c r="HIY29" s="184"/>
      <c r="HIZ29" s="184"/>
      <c r="HJA29" s="184"/>
      <c r="HJB29" s="184"/>
      <c r="HJC29" s="184"/>
      <c r="HJD29" s="184"/>
      <c r="HJE29" s="184"/>
      <c r="HJF29" s="184"/>
      <c r="HJG29" s="184"/>
      <c r="HJH29" s="184"/>
      <c r="HJI29" s="184"/>
      <c r="HJJ29" s="184"/>
      <c r="HJK29" s="184"/>
      <c r="HJL29" s="184"/>
      <c r="HJM29" s="184"/>
      <c r="HJN29" s="184"/>
      <c r="HJO29" s="184"/>
      <c r="HJP29" s="184"/>
      <c r="HJQ29" s="184"/>
      <c r="HJR29" s="184"/>
      <c r="HJS29" s="184"/>
      <c r="HJT29" s="184"/>
      <c r="HJU29" s="184"/>
      <c r="HJV29" s="184"/>
      <c r="HJW29" s="184"/>
      <c r="HJX29" s="184"/>
      <c r="HJY29" s="184"/>
      <c r="HJZ29" s="184"/>
      <c r="HKA29" s="184"/>
      <c r="HKB29" s="184"/>
      <c r="HKC29" s="184"/>
      <c r="HKD29" s="184"/>
      <c r="HKE29" s="184"/>
      <c r="HKF29" s="184"/>
      <c r="HKG29" s="184"/>
      <c r="HKH29" s="184"/>
      <c r="HKI29" s="184"/>
      <c r="HKJ29" s="184"/>
      <c r="HKK29" s="184"/>
      <c r="HKL29" s="184"/>
      <c r="HKM29" s="184"/>
      <c r="HKN29" s="184"/>
      <c r="HKO29" s="184"/>
      <c r="HKP29" s="184"/>
      <c r="HKQ29" s="184"/>
      <c r="HKR29" s="184"/>
      <c r="HKS29" s="184"/>
      <c r="HKT29" s="184"/>
      <c r="HKU29" s="184"/>
      <c r="HKV29" s="184"/>
      <c r="HKW29" s="184"/>
      <c r="HKX29" s="184"/>
      <c r="HKY29" s="184"/>
      <c r="HKZ29" s="184"/>
      <c r="HLA29" s="184"/>
      <c r="HLB29" s="184"/>
      <c r="HLC29" s="184"/>
      <c r="HLD29" s="184"/>
      <c r="HLE29" s="184"/>
      <c r="HLF29" s="184"/>
      <c r="HLG29" s="184"/>
      <c r="HLH29" s="184"/>
      <c r="HLI29" s="184"/>
      <c r="HLJ29" s="184"/>
      <c r="HLK29" s="184"/>
      <c r="HLL29" s="184"/>
      <c r="HLM29" s="184"/>
      <c r="HLN29" s="184"/>
      <c r="HLO29" s="184"/>
      <c r="HLP29" s="184"/>
      <c r="HLQ29" s="184"/>
      <c r="HLR29" s="184"/>
      <c r="HLS29" s="184"/>
      <c r="HLT29" s="184"/>
      <c r="HLU29" s="184"/>
      <c r="HLV29" s="184"/>
      <c r="HLW29" s="184"/>
      <c r="HLX29" s="184"/>
      <c r="HLY29" s="184"/>
      <c r="HLZ29" s="184"/>
      <c r="HMA29" s="184"/>
      <c r="HMB29" s="184"/>
      <c r="HMC29" s="184"/>
      <c r="HMD29" s="184"/>
      <c r="HME29" s="184"/>
      <c r="HMF29" s="184"/>
      <c r="HMG29" s="184"/>
      <c r="HMH29" s="184"/>
      <c r="HMI29" s="184"/>
      <c r="HMJ29" s="184"/>
      <c r="HMK29" s="184"/>
      <c r="HML29" s="184"/>
      <c r="HMM29" s="184"/>
      <c r="HMN29" s="184"/>
      <c r="HMO29" s="184"/>
      <c r="HMP29" s="184"/>
      <c r="HMQ29" s="184"/>
      <c r="HMR29" s="184"/>
      <c r="HMS29" s="184"/>
      <c r="HMT29" s="184"/>
      <c r="HMU29" s="184"/>
      <c r="HMV29" s="184"/>
      <c r="HMW29" s="184"/>
      <c r="HMX29" s="184"/>
      <c r="HMY29" s="184"/>
      <c r="HMZ29" s="184"/>
      <c r="HNA29" s="184"/>
      <c r="HNB29" s="184"/>
      <c r="HNC29" s="184"/>
      <c r="HND29" s="184"/>
      <c r="HNE29" s="184"/>
      <c r="HNF29" s="184"/>
      <c r="HNG29" s="184"/>
      <c r="HNH29" s="184"/>
      <c r="HNI29" s="184"/>
      <c r="HNJ29" s="184"/>
      <c r="HNK29" s="184"/>
      <c r="HNL29" s="184"/>
      <c r="HNM29" s="184"/>
      <c r="HNN29" s="184"/>
      <c r="HNO29" s="184"/>
      <c r="HNP29" s="184"/>
      <c r="HNQ29" s="184"/>
      <c r="HNR29" s="184"/>
      <c r="HNS29" s="184"/>
      <c r="HNT29" s="184"/>
      <c r="HNU29" s="184"/>
      <c r="HNV29" s="184"/>
      <c r="HNW29" s="184"/>
      <c r="HNX29" s="184"/>
      <c r="HNY29" s="184"/>
      <c r="HNZ29" s="184"/>
      <c r="HOA29" s="184"/>
      <c r="HOB29" s="184"/>
      <c r="HOC29" s="184"/>
      <c r="HOD29" s="184"/>
      <c r="HOE29" s="184"/>
      <c r="HOF29" s="184"/>
      <c r="HOG29" s="184"/>
      <c r="HOH29" s="184"/>
      <c r="HOI29" s="184"/>
      <c r="HOJ29" s="184"/>
      <c r="HOK29" s="184"/>
      <c r="HOL29" s="184"/>
      <c r="HOM29" s="184"/>
      <c r="HON29" s="184"/>
      <c r="HOO29" s="184"/>
      <c r="HOP29" s="184"/>
      <c r="HOQ29" s="184"/>
      <c r="HOR29" s="184"/>
      <c r="HOS29" s="184"/>
      <c r="HOT29" s="184"/>
      <c r="HOU29" s="184"/>
      <c r="HOV29" s="184"/>
      <c r="HOW29" s="184"/>
      <c r="HOX29" s="184"/>
      <c r="HOY29" s="184"/>
      <c r="HOZ29" s="184"/>
      <c r="HPA29" s="184"/>
      <c r="HPB29" s="184"/>
      <c r="HPC29" s="184"/>
      <c r="HPD29" s="184"/>
      <c r="HPE29" s="184"/>
      <c r="HPF29" s="184"/>
      <c r="HPG29" s="184"/>
      <c r="HPH29" s="184"/>
      <c r="HPI29" s="184"/>
      <c r="HPJ29" s="184"/>
      <c r="HPK29" s="184"/>
      <c r="HPL29" s="184"/>
      <c r="HPM29" s="184"/>
      <c r="HPN29" s="184"/>
      <c r="HPO29" s="184"/>
      <c r="HPP29" s="184"/>
      <c r="HPQ29" s="184"/>
      <c r="HPR29" s="184"/>
      <c r="HPS29" s="184"/>
      <c r="HPT29" s="184"/>
      <c r="HPU29" s="184"/>
      <c r="HPV29" s="184"/>
      <c r="HPW29" s="184"/>
      <c r="HPX29" s="184"/>
      <c r="HPY29" s="184"/>
      <c r="HPZ29" s="184"/>
      <c r="HQA29" s="184"/>
      <c r="HQB29" s="184"/>
      <c r="HQC29" s="184"/>
      <c r="HQD29" s="184"/>
      <c r="HQE29" s="184"/>
      <c r="HQF29" s="184"/>
      <c r="HQG29" s="184"/>
      <c r="HQH29" s="184"/>
      <c r="HQI29" s="184"/>
      <c r="HQJ29" s="184"/>
      <c r="HQK29" s="184"/>
      <c r="HQL29" s="184"/>
      <c r="HQM29" s="184"/>
      <c r="HQN29" s="184"/>
      <c r="HQO29" s="184"/>
      <c r="HQP29" s="184"/>
      <c r="HQQ29" s="184"/>
      <c r="HQR29" s="184"/>
      <c r="HQS29" s="184"/>
      <c r="HQT29" s="184"/>
      <c r="HQU29" s="184"/>
      <c r="HQV29" s="184"/>
      <c r="HQW29" s="184"/>
      <c r="HQX29" s="184"/>
      <c r="HQY29" s="184"/>
      <c r="HQZ29" s="184"/>
      <c r="HRA29" s="184"/>
      <c r="HRB29" s="184"/>
      <c r="HRC29" s="184"/>
      <c r="HRD29" s="184"/>
      <c r="HRE29" s="184"/>
      <c r="HRF29" s="184"/>
      <c r="HRG29" s="184"/>
      <c r="HRH29" s="184"/>
      <c r="HRI29" s="184"/>
      <c r="HRJ29" s="184"/>
      <c r="HRK29" s="184"/>
      <c r="HRL29" s="184"/>
      <c r="HRM29" s="184"/>
      <c r="HRN29" s="184"/>
      <c r="HRO29" s="184"/>
      <c r="HRP29" s="184"/>
      <c r="HRQ29" s="184"/>
      <c r="HRR29" s="184"/>
      <c r="HRS29" s="184"/>
      <c r="HRT29" s="184"/>
      <c r="HRU29" s="184"/>
      <c r="HRV29" s="184"/>
      <c r="HRW29" s="184"/>
      <c r="HRX29" s="184"/>
      <c r="HRY29" s="184"/>
      <c r="HRZ29" s="184"/>
      <c r="HSA29" s="184"/>
      <c r="HSB29" s="184"/>
      <c r="HSC29" s="184"/>
      <c r="HSD29" s="184"/>
      <c r="HSE29" s="184"/>
      <c r="HSF29" s="184"/>
      <c r="HSG29" s="184"/>
      <c r="HSH29" s="184"/>
      <c r="HSI29" s="184"/>
      <c r="HSJ29" s="184"/>
      <c r="HSK29" s="184"/>
      <c r="HSL29" s="184"/>
      <c r="HSM29" s="184"/>
      <c r="HSN29" s="184"/>
      <c r="HSO29" s="184"/>
      <c r="HSP29" s="184"/>
      <c r="HSQ29" s="184"/>
      <c r="HSR29" s="184"/>
      <c r="HSS29" s="184"/>
      <c r="HST29" s="184"/>
      <c r="HSU29" s="184"/>
      <c r="HSV29" s="184"/>
      <c r="HSW29" s="184"/>
      <c r="HSX29" s="184"/>
      <c r="HSY29" s="184"/>
      <c r="HSZ29" s="184"/>
      <c r="HTA29" s="184"/>
      <c r="HTB29" s="184"/>
      <c r="HTC29" s="184"/>
      <c r="HTD29" s="184"/>
      <c r="HTE29" s="184"/>
      <c r="HTF29" s="184"/>
      <c r="HTG29" s="184"/>
      <c r="HTH29" s="184"/>
      <c r="HTI29" s="184"/>
      <c r="HTJ29" s="184"/>
      <c r="HTK29" s="184"/>
      <c r="HTL29" s="184"/>
      <c r="HTM29" s="184"/>
      <c r="HTN29" s="184"/>
      <c r="HTO29" s="184"/>
      <c r="HTP29" s="184"/>
      <c r="HTQ29" s="184"/>
      <c r="HTR29" s="184"/>
      <c r="HTS29" s="184"/>
      <c r="HTT29" s="184"/>
      <c r="HTU29" s="184"/>
      <c r="HTV29" s="184"/>
      <c r="HTW29" s="184"/>
      <c r="HTX29" s="184"/>
      <c r="HTY29" s="184"/>
      <c r="HTZ29" s="184"/>
      <c r="HUA29" s="184"/>
      <c r="HUB29" s="184"/>
      <c r="HUC29" s="184"/>
      <c r="HUD29" s="184"/>
      <c r="HUE29" s="184"/>
      <c r="HUF29" s="184"/>
      <c r="HUG29" s="184"/>
      <c r="HUH29" s="184"/>
      <c r="HUI29" s="184"/>
      <c r="HUJ29" s="184"/>
      <c r="HUK29" s="184"/>
      <c r="HUL29" s="184"/>
      <c r="HUM29" s="184"/>
      <c r="HUN29" s="184"/>
      <c r="HUO29" s="184"/>
      <c r="HUP29" s="184"/>
      <c r="HUQ29" s="184"/>
      <c r="HUR29" s="184"/>
      <c r="HUS29" s="184"/>
      <c r="HUT29" s="184"/>
      <c r="HUU29" s="184"/>
      <c r="HUV29" s="184"/>
      <c r="HUW29" s="184"/>
      <c r="HUX29" s="184"/>
      <c r="HUY29" s="184"/>
      <c r="HUZ29" s="184"/>
      <c r="HVA29" s="184"/>
      <c r="HVB29" s="184"/>
      <c r="HVC29" s="184"/>
      <c r="HVD29" s="184"/>
      <c r="HVE29" s="184"/>
      <c r="HVF29" s="184"/>
      <c r="HVG29" s="184"/>
      <c r="HVH29" s="184"/>
      <c r="HVI29" s="184"/>
      <c r="HVJ29" s="184"/>
      <c r="HVK29" s="184"/>
      <c r="HVL29" s="184"/>
      <c r="HVM29" s="184"/>
      <c r="HVN29" s="184"/>
      <c r="HVO29" s="184"/>
      <c r="HVP29" s="184"/>
      <c r="HVQ29" s="184"/>
      <c r="HVR29" s="184"/>
      <c r="HVS29" s="184"/>
      <c r="HVT29" s="184"/>
      <c r="HVU29" s="184"/>
      <c r="HVV29" s="184"/>
      <c r="HVW29" s="184"/>
      <c r="HVX29" s="184"/>
      <c r="HVY29" s="184"/>
      <c r="HVZ29" s="184"/>
      <c r="HWA29" s="184"/>
      <c r="HWB29" s="184"/>
      <c r="HWC29" s="184"/>
      <c r="HWD29" s="184"/>
      <c r="HWE29" s="184"/>
      <c r="HWF29" s="184"/>
      <c r="HWG29" s="184"/>
      <c r="HWH29" s="184"/>
      <c r="HWI29" s="184"/>
      <c r="HWJ29" s="184"/>
      <c r="HWK29" s="184"/>
      <c r="HWL29" s="184"/>
      <c r="HWM29" s="184"/>
      <c r="HWN29" s="184"/>
      <c r="HWO29" s="184"/>
      <c r="HWP29" s="184"/>
      <c r="HWQ29" s="184"/>
      <c r="HWR29" s="184"/>
      <c r="HWS29" s="184"/>
      <c r="HWT29" s="184"/>
      <c r="HWU29" s="184"/>
      <c r="HWV29" s="184"/>
      <c r="HWW29" s="184"/>
      <c r="HWX29" s="184"/>
      <c r="HWY29" s="184"/>
      <c r="HWZ29" s="184"/>
      <c r="HXA29" s="184"/>
      <c r="HXB29" s="184"/>
      <c r="HXC29" s="184"/>
      <c r="HXD29" s="184"/>
      <c r="HXE29" s="184"/>
      <c r="HXF29" s="184"/>
      <c r="HXG29" s="184"/>
      <c r="HXH29" s="184"/>
      <c r="HXI29" s="184"/>
      <c r="HXJ29" s="184"/>
      <c r="HXK29" s="184"/>
      <c r="HXL29" s="184"/>
      <c r="HXM29" s="184"/>
      <c r="HXN29" s="184"/>
      <c r="HXO29" s="184"/>
      <c r="HXP29" s="184"/>
      <c r="HXQ29" s="184"/>
      <c r="HXR29" s="184"/>
      <c r="HXS29" s="184"/>
      <c r="HXT29" s="184"/>
      <c r="HXU29" s="184"/>
      <c r="HXV29" s="184"/>
      <c r="HXW29" s="184"/>
      <c r="HXX29" s="184"/>
      <c r="HXY29" s="184"/>
      <c r="HXZ29" s="184"/>
      <c r="HYA29" s="184"/>
      <c r="HYB29" s="184"/>
      <c r="HYC29" s="184"/>
      <c r="HYD29" s="184"/>
      <c r="HYE29" s="184"/>
      <c r="HYF29" s="184"/>
      <c r="HYG29" s="184"/>
      <c r="HYH29" s="184"/>
      <c r="HYI29" s="184"/>
      <c r="HYJ29" s="184"/>
      <c r="HYK29" s="184"/>
      <c r="HYL29" s="184"/>
      <c r="HYM29" s="184"/>
      <c r="HYN29" s="184"/>
      <c r="HYO29" s="184"/>
      <c r="HYP29" s="184"/>
      <c r="HYQ29" s="184"/>
      <c r="HYR29" s="184"/>
      <c r="HYS29" s="184"/>
      <c r="HYT29" s="184"/>
      <c r="HYU29" s="184"/>
      <c r="HYV29" s="184"/>
      <c r="HYW29" s="184"/>
      <c r="HYX29" s="184"/>
      <c r="HYY29" s="184"/>
      <c r="HYZ29" s="184"/>
      <c r="HZA29" s="184"/>
      <c r="HZB29" s="184"/>
      <c r="HZC29" s="184"/>
      <c r="HZD29" s="184"/>
      <c r="HZE29" s="184"/>
      <c r="HZF29" s="184"/>
      <c r="HZG29" s="184"/>
      <c r="HZH29" s="184"/>
      <c r="HZI29" s="184"/>
      <c r="HZJ29" s="184"/>
      <c r="HZK29" s="184"/>
      <c r="HZL29" s="184"/>
      <c r="HZM29" s="184"/>
      <c r="HZN29" s="184"/>
      <c r="HZO29" s="184"/>
      <c r="HZP29" s="184"/>
      <c r="HZQ29" s="184"/>
      <c r="HZR29" s="184"/>
      <c r="HZS29" s="184"/>
      <c r="HZT29" s="184"/>
      <c r="HZU29" s="184"/>
      <c r="HZV29" s="184"/>
      <c r="HZW29" s="184"/>
      <c r="HZX29" s="184"/>
      <c r="HZY29" s="184"/>
      <c r="HZZ29" s="184"/>
      <c r="IAA29" s="184"/>
      <c r="IAB29" s="184"/>
      <c r="IAC29" s="184"/>
      <c r="IAD29" s="184"/>
      <c r="IAE29" s="184"/>
      <c r="IAF29" s="184"/>
      <c r="IAG29" s="184"/>
      <c r="IAH29" s="184"/>
      <c r="IAI29" s="184"/>
      <c r="IAJ29" s="184"/>
      <c r="IAK29" s="184"/>
      <c r="IAL29" s="184"/>
      <c r="IAM29" s="184"/>
      <c r="IAN29" s="184"/>
      <c r="IAO29" s="184"/>
      <c r="IAP29" s="184"/>
      <c r="IAQ29" s="184"/>
      <c r="IAR29" s="184"/>
      <c r="IAS29" s="184"/>
      <c r="IAT29" s="184"/>
      <c r="IAU29" s="184"/>
      <c r="IAV29" s="184"/>
      <c r="IAW29" s="184"/>
      <c r="IAX29" s="184"/>
      <c r="IAY29" s="184"/>
      <c r="IAZ29" s="184"/>
      <c r="IBA29" s="184"/>
      <c r="IBB29" s="184"/>
      <c r="IBC29" s="184"/>
      <c r="IBD29" s="184"/>
      <c r="IBE29" s="184"/>
      <c r="IBF29" s="184"/>
      <c r="IBG29" s="184"/>
      <c r="IBH29" s="184"/>
      <c r="IBI29" s="184"/>
      <c r="IBJ29" s="184"/>
      <c r="IBK29" s="184"/>
      <c r="IBL29" s="184"/>
      <c r="IBM29" s="184"/>
      <c r="IBN29" s="184"/>
      <c r="IBO29" s="184"/>
      <c r="IBP29" s="184"/>
      <c r="IBQ29" s="184"/>
      <c r="IBR29" s="184"/>
      <c r="IBS29" s="184"/>
      <c r="IBT29" s="184"/>
      <c r="IBU29" s="184"/>
      <c r="IBV29" s="184"/>
      <c r="IBW29" s="184"/>
      <c r="IBX29" s="184"/>
      <c r="IBY29" s="184"/>
      <c r="IBZ29" s="184"/>
      <c r="ICA29" s="184"/>
      <c r="ICB29" s="184"/>
      <c r="ICC29" s="184"/>
      <c r="ICD29" s="184"/>
      <c r="ICE29" s="184"/>
      <c r="ICF29" s="184"/>
      <c r="ICG29" s="184"/>
      <c r="ICH29" s="184"/>
      <c r="ICI29" s="184"/>
      <c r="ICJ29" s="184"/>
      <c r="ICK29" s="184"/>
      <c r="ICL29" s="184"/>
      <c r="ICM29" s="184"/>
      <c r="ICN29" s="184"/>
      <c r="ICO29" s="184"/>
      <c r="ICP29" s="184"/>
      <c r="ICQ29" s="184"/>
      <c r="ICR29" s="184"/>
      <c r="ICS29" s="184"/>
      <c r="ICT29" s="184"/>
      <c r="ICU29" s="184"/>
      <c r="ICV29" s="184"/>
      <c r="ICW29" s="184"/>
      <c r="ICX29" s="184"/>
      <c r="ICY29" s="184"/>
      <c r="ICZ29" s="184"/>
      <c r="IDA29" s="184"/>
      <c r="IDB29" s="184"/>
      <c r="IDC29" s="184"/>
      <c r="IDD29" s="184"/>
      <c r="IDE29" s="184"/>
      <c r="IDF29" s="184"/>
      <c r="IDG29" s="184"/>
      <c r="IDH29" s="184"/>
      <c r="IDI29" s="184"/>
      <c r="IDJ29" s="184"/>
      <c r="IDK29" s="184"/>
      <c r="IDL29" s="184"/>
      <c r="IDM29" s="184"/>
      <c r="IDN29" s="184"/>
      <c r="IDO29" s="184"/>
      <c r="IDP29" s="184"/>
      <c r="IDQ29" s="184"/>
      <c r="IDR29" s="184"/>
      <c r="IDS29" s="184"/>
      <c r="IDT29" s="184"/>
      <c r="IDU29" s="184"/>
      <c r="IDV29" s="184"/>
      <c r="IDW29" s="184"/>
      <c r="IDX29" s="184"/>
      <c r="IDY29" s="184"/>
      <c r="IDZ29" s="184"/>
      <c r="IEA29" s="184"/>
      <c r="IEB29" s="184"/>
      <c r="IEC29" s="184"/>
      <c r="IED29" s="184"/>
      <c r="IEE29" s="184"/>
      <c r="IEF29" s="184"/>
      <c r="IEG29" s="184"/>
      <c r="IEH29" s="184"/>
      <c r="IEI29" s="184"/>
      <c r="IEJ29" s="184"/>
      <c r="IEK29" s="184"/>
      <c r="IEL29" s="184"/>
      <c r="IEM29" s="184"/>
      <c r="IEN29" s="184"/>
      <c r="IEO29" s="184"/>
      <c r="IEP29" s="184"/>
      <c r="IEQ29" s="184"/>
      <c r="IER29" s="184"/>
      <c r="IES29" s="184"/>
      <c r="IET29" s="184"/>
      <c r="IEU29" s="184"/>
      <c r="IEV29" s="184"/>
      <c r="IEW29" s="184"/>
      <c r="IEX29" s="184"/>
      <c r="IEY29" s="184"/>
      <c r="IEZ29" s="184"/>
      <c r="IFA29" s="184"/>
      <c r="IFB29" s="184"/>
      <c r="IFC29" s="184"/>
      <c r="IFD29" s="184"/>
      <c r="IFE29" s="184"/>
      <c r="IFF29" s="184"/>
      <c r="IFG29" s="184"/>
      <c r="IFH29" s="184"/>
      <c r="IFI29" s="184"/>
      <c r="IFJ29" s="184"/>
      <c r="IFK29" s="184"/>
      <c r="IFL29" s="184"/>
      <c r="IFM29" s="184"/>
      <c r="IFN29" s="184"/>
      <c r="IFO29" s="184"/>
      <c r="IFP29" s="184"/>
      <c r="IFQ29" s="184"/>
      <c r="IFR29" s="184"/>
      <c r="IFS29" s="184"/>
      <c r="IFT29" s="184"/>
      <c r="IFU29" s="184"/>
      <c r="IFV29" s="184"/>
      <c r="IFW29" s="184"/>
      <c r="IFX29" s="184"/>
      <c r="IFY29" s="184"/>
      <c r="IFZ29" s="184"/>
      <c r="IGA29" s="184"/>
      <c r="IGB29" s="184"/>
      <c r="IGC29" s="184"/>
      <c r="IGD29" s="184"/>
      <c r="IGE29" s="184"/>
      <c r="IGF29" s="184"/>
      <c r="IGG29" s="184"/>
      <c r="IGH29" s="184"/>
      <c r="IGI29" s="184"/>
      <c r="IGJ29" s="184"/>
      <c r="IGK29" s="184"/>
      <c r="IGL29" s="184"/>
      <c r="IGM29" s="184"/>
      <c r="IGN29" s="184"/>
      <c r="IGO29" s="184"/>
      <c r="IGP29" s="184"/>
      <c r="IGQ29" s="184"/>
      <c r="IGR29" s="184"/>
      <c r="IGS29" s="184"/>
      <c r="IGT29" s="184"/>
      <c r="IGU29" s="184"/>
      <c r="IGV29" s="184"/>
      <c r="IGW29" s="184"/>
      <c r="IGX29" s="184"/>
      <c r="IGY29" s="184"/>
      <c r="IGZ29" s="184"/>
      <c r="IHA29" s="184"/>
      <c r="IHB29" s="184"/>
      <c r="IHC29" s="184"/>
      <c r="IHD29" s="184"/>
      <c r="IHE29" s="184"/>
      <c r="IHF29" s="184"/>
      <c r="IHG29" s="184"/>
      <c r="IHH29" s="184"/>
      <c r="IHI29" s="184"/>
      <c r="IHJ29" s="184"/>
      <c r="IHK29" s="184"/>
      <c r="IHL29" s="184"/>
      <c r="IHM29" s="184"/>
      <c r="IHN29" s="184"/>
      <c r="IHO29" s="184"/>
      <c r="IHP29" s="184"/>
      <c r="IHQ29" s="184"/>
      <c r="IHR29" s="184"/>
      <c r="IHS29" s="184"/>
      <c r="IHT29" s="184"/>
      <c r="IHU29" s="184"/>
      <c r="IHV29" s="184"/>
      <c r="IHW29" s="184"/>
      <c r="IHX29" s="184"/>
      <c r="IHY29" s="184"/>
      <c r="IHZ29" s="184"/>
      <c r="IIA29" s="184"/>
      <c r="IIB29" s="184"/>
      <c r="IIC29" s="184"/>
      <c r="IID29" s="184"/>
      <c r="IIE29" s="184"/>
      <c r="IIF29" s="184"/>
      <c r="IIG29" s="184"/>
      <c r="IIH29" s="184"/>
      <c r="III29" s="184"/>
      <c r="IIJ29" s="184"/>
      <c r="IIK29" s="184"/>
      <c r="IIL29" s="184"/>
      <c r="IIM29" s="184"/>
      <c r="IIN29" s="184"/>
      <c r="IIO29" s="184"/>
      <c r="IIP29" s="184"/>
      <c r="IIQ29" s="184"/>
      <c r="IIR29" s="184"/>
      <c r="IIS29" s="184"/>
      <c r="IIT29" s="184"/>
      <c r="IIU29" s="184"/>
      <c r="IIV29" s="184"/>
      <c r="IIW29" s="184"/>
      <c r="IIX29" s="184"/>
      <c r="IIY29" s="184"/>
      <c r="IIZ29" s="184"/>
      <c r="IJA29" s="184"/>
      <c r="IJB29" s="184"/>
      <c r="IJC29" s="184"/>
      <c r="IJD29" s="184"/>
      <c r="IJE29" s="184"/>
      <c r="IJF29" s="184"/>
      <c r="IJG29" s="184"/>
      <c r="IJH29" s="184"/>
      <c r="IJI29" s="184"/>
      <c r="IJJ29" s="184"/>
      <c r="IJK29" s="184"/>
      <c r="IJL29" s="184"/>
      <c r="IJM29" s="184"/>
      <c r="IJN29" s="184"/>
      <c r="IJO29" s="184"/>
      <c r="IJP29" s="184"/>
      <c r="IJQ29" s="184"/>
      <c r="IJR29" s="184"/>
      <c r="IJS29" s="184"/>
      <c r="IJT29" s="184"/>
      <c r="IJU29" s="184"/>
      <c r="IJV29" s="184"/>
      <c r="IJW29" s="184"/>
      <c r="IJX29" s="184"/>
      <c r="IJY29" s="184"/>
      <c r="IJZ29" s="184"/>
      <c r="IKA29" s="184"/>
      <c r="IKB29" s="184"/>
      <c r="IKC29" s="184"/>
      <c r="IKD29" s="184"/>
      <c r="IKE29" s="184"/>
      <c r="IKF29" s="184"/>
      <c r="IKG29" s="184"/>
      <c r="IKH29" s="184"/>
      <c r="IKI29" s="184"/>
      <c r="IKJ29" s="184"/>
      <c r="IKK29" s="184"/>
      <c r="IKL29" s="184"/>
      <c r="IKM29" s="184"/>
      <c r="IKN29" s="184"/>
      <c r="IKO29" s="184"/>
      <c r="IKP29" s="184"/>
      <c r="IKQ29" s="184"/>
      <c r="IKR29" s="184"/>
      <c r="IKS29" s="184"/>
      <c r="IKT29" s="184"/>
      <c r="IKU29" s="184"/>
      <c r="IKV29" s="184"/>
      <c r="IKW29" s="184"/>
      <c r="IKX29" s="184"/>
      <c r="IKY29" s="184"/>
      <c r="IKZ29" s="184"/>
      <c r="ILA29" s="184"/>
      <c r="ILB29" s="184"/>
      <c r="ILC29" s="184"/>
      <c r="ILD29" s="184"/>
      <c r="ILE29" s="184"/>
      <c r="ILF29" s="184"/>
      <c r="ILG29" s="184"/>
      <c r="ILH29" s="184"/>
      <c r="ILI29" s="184"/>
      <c r="ILJ29" s="184"/>
      <c r="ILK29" s="184"/>
      <c r="ILL29" s="184"/>
      <c r="ILM29" s="184"/>
      <c r="ILN29" s="184"/>
      <c r="ILO29" s="184"/>
      <c r="ILP29" s="184"/>
      <c r="ILQ29" s="184"/>
      <c r="ILR29" s="184"/>
      <c r="ILS29" s="184"/>
      <c r="ILT29" s="184"/>
      <c r="ILU29" s="184"/>
      <c r="ILV29" s="184"/>
      <c r="ILW29" s="184"/>
      <c r="ILX29" s="184"/>
      <c r="ILY29" s="184"/>
      <c r="ILZ29" s="184"/>
      <c r="IMA29" s="184"/>
      <c r="IMB29" s="184"/>
      <c r="IMC29" s="184"/>
      <c r="IMD29" s="184"/>
      <c r="IME29" s="184"/>
      <c r="IMF29" s="184"/>
      <c r="IMG29" s="184"/>
      <c r="IMH29" s="184"/>
      <c r="IMI29" s="184"/>
      <c r="IMJ29" s="184"/>
      <c r="IMK29" s="184"/>
      <c r="IML29" s="184"/>
      <c r="IMM29" s="184"/>
      <c r="IMN29" s="184"/>
      <c r="IMO29" s="184"/>
      <c r="IMP29" s="184"/>
      <c r="IMQ29" s="184"/>
      <c r="IMR29" s="184"/>
      <c r="IMS29" s="184"/>
      <c r="IMT29" s="184"/>
      <c r="IMU29" s="184"/>
      <c r="IMV29" s="184"/>
      <c r="IMW29" s="184"/>
      <c r="IMX29" s="184"/>
      <c r="IMY29" s="184"/>
      <c r="IMZ29" s="184"/>
      <c r="INA29" s="184"/>
      <c r="INB29" s="184"/>
      <c r="INC29" s="184"/>
      <c r="IND29" s="184"/>
      <c r="INE29" s="184"/>
      <c r="INF29" s="184"/>
      <c r="ING29" s="184"/>
      <c r="INH29" s="184"/>
      <c r="INI29" s="184"/>
      <c r="INJ29" s="184"/>
      <c r="INK29" s="184"/>
      <c r="INL29" s="184"/>
      <c r="INM29" s="184"/>
      <c r="INN29" s="184"/>
      <c r="INO29" s="184"/>
      <c r="INP29" s="184"/>
      <c r="INQ29" s="184"/>
      <c r="INR29" s="184"/>
      <c r="INS29" s="184"/>
      <c r="INT29" s="184"/>
      <c r="INU29" s="184"/>
      <c r="INV29" s="184"/>
      <c r="INW29" s="184"/>
      <c r="INX29" s="184"/>
      <c r="INY29" s="184"/>
      <c r="INZ29" s="184"/>
      <c r="IOA29" s="184"/>
      <c r="IOB29" s="184"/>
      <c r="IOC29" s="184"/>
      <c r="IOD29" s="184"/>
      <c r="IOE29" s="184"/>
      <c r="IOF29" s="184"/>
      <c r="IOG29" s="184"/>
      <c r="IOH29" s="184"/>
      <c r="IOI29" s="184"/>
      <c r="IOJ29" s="184"/>
      <c r="IOK29" s="184"/>
      <c r="IOL29" s="184"/>
      <c r="IOM29" s="184"/>
      <c r="ION29" s="184"/>
      <c r="IOO29" s="184"/>
      <c r="IOP29" s="184"/>
      <c r="IOQ29" s="184"/>
      <c r="IOR29" s="184"/>
      <c r="IOS29" s="184"/>
      <c r="IOT29" s="184"/>
      <c r="IOU29" s="184"/>
      <c r="IOV29" s="184"/>
      <c r="IOW29" s="184"/>
      <c r="IOX29" s="184"/>
      <c r="IOY29" s="184"/>
      <c r="IOZ29" s="184"/>
      <c r="IPA29" s="184"/>
      <c r="IPB29" s="184"/>
      <c r="IPC29" s="184"/>
      <c r="IPD29" s="184"/>
      <c r="IPE29" s="184"/>
      <c r="IPF29" s="184"/>
      <c r="IPG29" s="184"/>
      <c r="IPH29" s="184"/>
      <c r="IPI29" s="184"/>
      <c r="IPJ29" s="184"/>
      <c r="IPK29" s="184"/>
      <c r="IPL29" s="184"/>
      <c r="IPM29" s="184"/>
      <c r="IPN29" s="184"/>
      <c r="IPO29" s="184"/>
      <c r="IPP29" s="184"/>
      <c r="IPQ29" s="184"/>
      <c r="IPR29" s="184"/>
      <c r="IPS29" s="184"/>
      <c r="IPT29" s="184"/>
      <c r="IPU29" s="184"/>
      <c r="IPV29" s="184"/>
      <c r="IPW29" s="184"/>
      <c r="IPX29" s="184"/>
      <c r="IPY29" s="184"/>
      <c r="IPZ29" s="184"/>
      <c r="IQA29" s="184"/>
      <c r="IQB29" s="184"/>
      <c r="IQC29" s="184"/>
      <c r="IQD29" s="184"/>
      <c r="IQE29" s="184"/>
      <c r="IQF29" s="184"/>
      <c r="IQG29" s="184"/>
      <c r="IQH29" s="184"/>
      <c r="IQI29" s="184"/>
      <c r="IQJ29" s="184"/>
      <c r="IQK29" s="184"/>
      <c r="IQL29" s="184"/>
      <c r="IQM29" s="184"/>
      <c r="IQN29" s="184"/>
      <c r="IQO29" s="184"/>
      <c r="IQP29" s="184"/>
      <c r="IQQ29" s="184"/>
      <c r="IQR29" s="184"/>
      <c r="IQS29" s="184"/>
      <c r="IQT29" s="184"/>
      <c r="IQU29" s="184"/>
      <c r="IQV29" s="184"/>
      <c r="IQW29" s="184"/>
      <c r="IQX29" s="184"/>
      <c r="IQY29" s="184"/>
      <c r="IQZ29" s="184"/>
      <c r="IRA29" s="184"/>
      <c r="IRB29" s="184"/>
      <c r="IRC29" s="184"/>
      <c r="IRD29" s="184"/>
      <c r="IRE29" s="184"/>
      <c r="IRF29" s="184"/>
      <c r="IRG29" s="184"/>
      <c r="IRH29" s="184"/>
      <c r="IRI29" s="184"/>
      <c r="IRJ29" s="184"/>
      <c r="IRK29" s="184"/>
      <c r="IRL29" s="184"/>
      <c r="IRM29" s="184"/>
      <c r="IRN29" s="184"/>
      <c r="IRO29" s="184"/>
      <c r="IRP29" s="184"/>
      <c r="IRQ29" s="184"/>
      <c r="IRR29" s="184"/>
      <c r="IRS29" s="184"/>
      <c r="IRT29" s="184"/>
      <c r="IRU29" s="184"/>
      <c r="IRV29" s="184"/>
      <c r="IRW29" s="184"/>
      <c r="IRX29" s="184"/>
      <c r="IRY29" s="184"/>
      <c r="IRZ29" s="184"/>
      <c r="ISA29" s="184"/>
      <c r="ISB29" s="184"/>
      <c r="ISC29" s="184"/>
      <c r="ISD29" s="184"/>
      <c r="ISE29" s="184"/>
      <c r="ISF29" s="184"/>
      <c r="ISG29" s="184"/>
      <c r="ISH29" s="184"/>
      <c r="ISI29" s="184"/>
      <c r="ISJ29" s="184"/>
      <c r="ISK29" s="184"/>
      <c r="ISL29" s="184"/>
      <c r="ISM29" s="184"/>
      <c r="ISN29" s="184"/>
      <c r="ISO29" s="184"/>
      <c r="ISP29" s="184"/>
      <c r="ISQ29" s="184"/>
      <c r="ISR29" s="184"/>
      <c r="ISS29" s="184"/>
      <c r="IST29" s="184"/>
      <c r="ISU29" s="184"/>
      <c r="ISV29" s="184"/>
      <c r="ISW29" s="184"/>
      <c r="ISX29" s="184"/>
      <c r="ISY29" s="184"/>
      <c r="ISZ29" s="184"/>
      <c r="ITA29" s="184"/>
      <c r="ITB29" s="184"/>
      <c r="ITC29" s="184"/>
      <c r="ITD29" s="184"/>
      <c r="ITE29" s="184"/>
      <c r="ITF29" s="184"/>
      <c r="ITG29" s="184"/>
      <c r="ITH29" s="184"/>
      <c r="ITI29" s="184"/>
      <c r="ITJ29" s="184"/>
      <c r="ITK29" s="184"/>
      <c r="ITL29" s="184"/>
      <c r="ITM29" s="184"/>
      <c r="ITN29" s="184"/>
      <c r="ITO29" s="184"/>
      <c r="ITP29" s="184"/>
      <c r="ITQ29" s="184"/>
      <c r="ITR29" s="184"/>
      <c r="ITS29" s="184"/>
      <c r="ITT29" s="184"/>
      <c r="ITU29" s="184"/>
      <c r="ITV29" s="184"/>
      <c r="ITW29" s="184"/>
      <c r="ITX29" s="184"/>
      <c r="ITY29" s="184"/>
      <c r="ITZ29" s="184"/>
      <c r="IUA29" s="184"/>
      <c r="IUB29" s="184"/>
      <c r="IUC29" s="184"/>
      <c r="IUD29" s="184"/>
      <c r="IUE29" s="184"/>
      <c r="IUF29" s="184"/>
      <c r="IUG29" s="184"/>
      <c r="IUH29" s="184"/>
      <c r="IUI29" s="184"/>
      <c r="IUJ29" s="184"/>
      <c r="IUK29" s="184"/>
      <c r="IUL29" s="184"/>
      <c r="IUM29" s="184"/>
      <c r="IUN29" s="184"/>
      <c r="IUO29" s="184"/>
      <c r="IUP29" s="184"/>
      <c r="IUQ29" s="184"/>
      <c r="IUR29" s="184"/>
      <c r="IUS29" s="184"/>
      <c r="IUT29" s="184"/>
      <c r="IUU29" s="184"/>
      <c r="IUV29" s="184"/>
      <c r="IUW29" s="184"/>
      <c r="IUX29" s="184"/>
      <c r="IUY29" s="184"/>
      <c r="IUZ29" s="184"/>
      <c r="IVA29" s="184"/>
      <c r="IVB29" s="184"/>
      <c r="IVC29" s="184"/>
      <c r="IVD29" s="184"/>
      <c r="IVE29" s="184"/>
      <c r="IVF29" s="184"/>
      <c r="IVG29" s="184"/>
      <c r="IVH29" s="184"/>
      <c r="IVI29" s="184"/>
      <c r="IVJ29" s="184"/>
      <c r="IVK29" s="184"/>
      <c r="IVL29" s="184"/>
      <c r="IVM29" s="184"/>
      <c r="IVN29" s="184"/>
      <c r="IVO29" s="184"/>
      <c r="IVP29" s="184"/>
      <c r="IVQ29" s="184"/>
      <c r="IVR29" s="184"/>
      <c r="IVS29" s="184"/>
      <c r="IVT29" s="184"/>
      <c r="IVU29" s="184"/>
      <c r="IVV29" s="184"/>
      <c r="IVW29" s="184"/>
      <c r="IVX29" s="184"/>
      <c r="IVY29" s="184"/>
      <c r="IVZ29" s="184"/>
      <c r="IWA29" s="184"/>
      <c r="IWB29" s="184"/>
      <c r="IWC29" s="184"/>
      <c r="IWD29" s="184"/>
      <c r="IWE29" s="184"/>
      <c r="IWF29" s="184"/>
      <c r="IWG29" s="184"/>
      <c r="IWH29" s="184"/>
      <c r="IWI29" s="184"/>
      <c r="IWJ29" s="184"/>
      <c r="IWK29" s="184"/>
      <c r="IWL29" s="184"/>
      <c r="IWM29" s="184"/>
      <c r="IWN29" s="184"/>
      <c r="IWO29" s="184"/>
      <c r="IWP29" s="184"/>
      <c r="IWQ29" s="184"/>
      <c r="IWR29" s="184"/>
      <c r="IWS29" s="184"/>
      <c r="IWT29" s="184"/>
      <c r="IWU29" s="184"/>
      <c r="IWV29" s="184"/>
      <c r="IWW29" s="184"/>
      <c r="IWX29" s="184"/>
      <c r="IWY29" s="184"/>
      <c r="IWZ29" s="184"/>
      <c r="IXA29" s="184"/>
      <c r="IXB29" s="184"/>
      <c r="IXC29" s="184"/>
      <c r="IXD29" s="184"/>
      <c r="IXE29" s="184"/>
      <c r="IXF29" s="184"/>
      <c r="IXG29" s="184"/>
      <c r="IXH29" s="184"/>
      <c r="IXI29" s="184"/>
      <c r="IXJ29" s="184"/>
      <c r="IXK29" s="184"/>
      <c r="IXL29" s="184"/>
      <c r="IXM29" s="184"/>
      <c r="IXN29" s="184"/>
      <c r="IXO29" s="184"/>
      <c r="IXP29" s="184"/>
      <c r="IXQ29" s="184"/>
      <c r="IXR29" s="184"/>
      <c r="IXS29" s="184"/>
      <c r="IXT29" s="184"/>
      <c r="IXU29" s="184"/>
      <c r="IXV29" s="184"/>
      <c r="IXW29" s="184"/>
      <c r="IXX29" s="184"/>
      <c r="IXY29" s="184"/>
      <c r="IXZ29" s="184"/>
      <c r="IYA29" s="184"/>
      <c r="IYB29" s="184"/>
      <c r="IYC29" s="184"/>
      <c r="IYD29" s="184"/>
      <c r="IYE29" s="184"/>
      <c r="IYF29" s="184"/>
      <c r="IYG29" s="184"/>
      <c r="IYH29" s="184"/>
      <c r="IYI29" s="184"/>
      <c r="IYJ29" s="184"/>
      <c r="IYK29" s="184"/>
      <c r="IYL29" s="184"/>
      <c r="IYM29" s="184"/>
      <c r="IYN29" s="184"/>
      <c r="IYO29" s="184"/>
      <c r="IYP29" s="184"/>
      <c r="IYQ29" s="184"/>
      <c r="IYR29" s="184"/>
      <c r="IYS29" s="184"/>
      <c r="IYT29" s="184"/>
      <c r="IYU29" s="184"/>
      <c r="IYV29" s="184"/>
      <c r="IYW29" s="184"/>
      <c r="IYX29" s="184"/>
      <c r="IYY29" s="184"/>
      <c r="IYZ29" s="184"/>
      <c r="IZA29" s="184"/>
      <c r="IZB29" s="184"/>
      <c r="IZC29" s="184"/>
      <c r="IZD29" s="184"/>
      <c r="IZE29" s="184"/>
      <c r="IZF29" s="184"/>
      <c r="IZG29" s="184"/>
      <c r="IZH29" s="184"/>
      <c r="IZI29" s="184"/>
      <c r="IZJ29" s="184"/>
      <c r="IZK29" s="184"/>
      <c r="IZL29" s="184"/>
      <c r="IZM29" s="184"/>
      <c r="IZN29" s="184"/>
      <c r="IZO29" s="184"/>
      <c r="IZP29" s="184"/>
      <c r="IZQ29" s="184"/>
      <c r="IZR29" s="184"/>
      <c r="IZS29" s="184"/>
      <c r="IZT29" s="184"/>
      <c r="IZU29" s="184"/>
      <c r="IZV29" s="184"/>
      <c r="IZW29" s="184"/>
      <c r="IZX29" s="184"/>
      <c r="IZY29" s="184"/>
      <c r="IZZ29" s="184"/>
      <c r="JAA29" s="184"/>
      <c r="JAB29" s="184"/>
      <c r="JAC29" s="184"/>
      <c r="JAD29" s="184"/>
      <c r="JAE29" s="184"/>
      <c r="JAF29" s="184"/>
      <c r="JAG29" s="184"/>
      <c r="JAH29" s="184"/>
      <c r="JAI29" s="184"/>
      <c r="JAJ29" s="184"/>
      <c r="JAK29" s="184"/>
      <c r="JAL29" s="184"/>
      <c r="JAM29" s="184"/>
      <c r="JAN29" s="184"/>
      <c r="JAO29" s="184"/>
      <c r="JAP29" s="184"/>
      <c r="JAQ29" s="184"/>
      <c r="JAR29" s="184"/>
      <c r="JAS29" s="184"/>
      <c r="JAT29" s="184"/>
      <c r="JAU29" s="184"/>
      <c r="JAV29" s="184"/>
      <c r="JAW29" s="184"/>
      <c r="JAX29" s="184"/>
      <c r="JAY29" s="184"/>
      <c r="JAZ29" s="184"/>
      <c r="JBA29" s="184"/>
      <c r="JBB29" s="184"/>
      <c r="JBC29" s="184"/>
      <c r="JBD29" s="184"/>
      <c r="JBE29" s="184"/>
      <c r="JBF29" s="184"/>
      <c r="JBG29" s="184"/>
      <c r="JBH29" s="184"/>
      <c r="JBI29" s="184"/>
      <c r="JBJ29" s="184"/>
      <c r="JBK29" s="184"/>
      <c r="JBL29" s="184"/>
      <c r="JBM29" s="184"/>
      <c r="JBN29" s="184"/>
      <c r="JBO29" s="184"/>
      <c r="JBP29" s="184"/>
      <c r="JBQ29" s="184"/>
      <c r="JBR29" s="184"/>
      <c r="JBS29" s="184"/>
      <c r="JBT29" s="184"/>
      <c r="JBU29" s="184"/>
      <c r="JBV29" s="184"/>
      <c r="JBW29" s="184"/>
      <c r="JBX29" s="184"/>
      <c r="JBY29" s="184"/>
      <c r="JBZ29" s="184"/>
      <c r="JCA29" s="184"/>
      <c r="JCB29" s="184"/>
      <c r="JCC29" s="184"/>
      <c r="JCD29" s="184"/>
      <c r="JCE29" s="184"/>
      <c r="JCF29" s="184"/>
      <c r="JCG29" s="184"/>
      <c r="JCH29" s="184"/>
      <c r="JCI29" s="184"/>
      <c r="JCJ29" s="184"/>
      <c r="JCK29" s="184"/>
      <c r="JCL29" s="184"/>
      <c r="JCM29" s="184"/>
      <c r="JCN29" s="184"/>
      <c r="JCO29" s="184"/>
      <c r="JCP29" s="184"/>
      <c r="JCQ29" s="184"/>
      <c r="JCR29" s="184"/>
      <c r="JCS29" s="184"/>
      <c r="JCT29" s="184"/>
      <c r="JCU29" s="184"/>
      <c r="JCV29" s="184"/>
      <c r="JCW29" s="184"/>
      <c r="JCX29" s="184"/>
      <c r="JCY29" s="184"/>
      <c r="JCZ29" s="184"/>
      <c r="JDA29" s="184"/>
      <c r="JDB29" s="184"/>
      <c r="JDC29" s="184"/>
      <c r="JDD29" s="184"/>
      <c r="JDE29" s="184"/>
      <c r="JDF29" s="184"/>
      <c r="JDG29" s="184"/>
      <c r="JDH29" s="184"/>
      <c r="JDI29" s="184"/>
      <c r="JDJ29" s="184"/>
      <c r="JDK29" s="184"/>
      <c r="JDL29" s="184"/>
      <c r="JDM29" s="184"/>
      <c r="JDN29" s="184"/>
      <c r="JDO29" s="184"/>
      <c r="JDP29" s="184"/>
      <c r="JDQ29" s="184"/>
      <c r="JDR29" s="184"/>
      <c r="JDS29" s="184"/>
      <c r="JDT29" s="184"/>
      <c r="JDU29" s="184"/>
      <c r="JDV29" s="184"/>
      <c r="JDW29" s="184"/>
      <c r="JDX29" s="184"/>
      <c r="JDY29" s="184"/>
      <c r="JDZ29" s="184"/>
      <c r="JEA29" s="184"/>
      <c r="JEB29" s="184"/>
      <c r="JEC29" s="184"/>
      <c r="JED29" s="184"/>
      <c r="JEE29" s="184"/>
      <c r="JEF29" s="184"/>
      <c r="JEG29" s="184"/>
      <c r="JEH29" s="184"/>
      <c r="JEI29" s="184"/>
      <c r="JEJ29" s="184"/>
      <c r="JEK29" s="184"/>
      <c r="JEL29" s="184"/>
      <c r="JEM29" s="184"/>
      <c r="JEN29" s="184"/>
      <c r="JEO29" s="184"/>
      <c r="JEP29" s="184"/>
      <c r="JEQ29" s="184"/>
      <c r="JER29" s="184"/>
      <c r="JES29" s="184"/>
      <c r="JET29" s="184"/>
      <c r="JEU29" s="184"/>
      <c r="JEV29" s="184"/>
      <c r="JEW29" s="184"/>
      <c r="JEX29" s="184"/>
      <c r="JEY29" s="184"/>
      <c r="JEZ29" s="184"/>
      <c r="JFA29" s="184"/>
      <c r="JFB29" s="184"/>
      <c r="JFC29" s="184"/>
      <c r="JFD29" s="184"/>
      <c r="JFE29" s="184"/>
      <c r="JFF29" s="184"/>
      <c r="JFG29" s="184"/>
      <c r="JFH29" s="184"/>
      <c r="JFI29" s="184"/>
      <c r="JFJ29" s="184"/>
      <c r="JFK29" s="184"/>
      <c r="JFL29" s="184"/>
      <c r="JFM29" s="184"/>
      <c r="JFN29" s="184"/>
      <c r="JFO29" s="184"/>
      <c r="JFP29" s="184"/>
      <c r="JFQ29" s="184"/>
      <c r="JFR29" s="184"/>
      <c r="JFS29" s="184"/>
      <c r="JFT29" s="184"/>
      <c r="JFU29" s="184"/>
      <c r="JFV29" s="184"/>
      <c r="JFW29" s="184"/>
      <c r="JFX29" s="184"/>
      <c r="JFY29" s="184"/>
      <c r="JFZ29" s="184"/>
      <c r="JGA29" s="184"/>
      <c r="JGB29" s="184"/>
      <c r="JGC29" s="184"/>
      <c r="JGD29" s="184"/>
      <c r="JGE29" s="184"/>
      <c r="JGF29" s="184"/>
      <c r="JGG29" s="184"/>
      <c r="JGH29" s="184"/>
      <c r="JGI29" s="184"/>
      <c r="JGJ29" s="184"/>
      <c r="JGK29" s="184"/>
      <c r="JGL29" s="184"/>
      <c r="JGM29" s="184"/>
      <c r="JGN29" s="184"/>
      <c r="JGO29" s="184"/>
      <c r="JGP29" s="184"/>
      <c r="JGQ29" s="184"/>
      <c r="JGR29" s="184"/>
      <c r="JGS29" s="184"/>
      <c r="JGT29" s="184"/>
      <c r="JGU29" s="184"/>
      <c r="JGV29" s="184"/>
      <c r="JGW29" s="184"/>
      <c r="JGX29" s="184"/>
      <c r="JGY29" s="184"/>
      <c r="JGZ29" s="184"/>
      <c r="JHA29" s="184"/>
      <c r="JHB29" s="184"/>
      <c r="JHC29" s="184"/>
      <c r="JHD29" s="184"/>
      <c r="JHE29" s="184"/>
      <c r="JHF29" s="184"/>
      <c r="JHG29" s="184"/>
      <c r="JHH29" s="184"/>
      <c r="JHI29" s="184"/>
      <c r="JHJ29" s="184"/>
      <c r="JHK29" s="184"/>
      <c r="JHL29" s="184"/>
      <c r="JHM29" s="184"/>
      <c r="JHN29" s="184"/>
      <c r="JHO29" s="184"/>
      <c r="JHP29" s="184"/>
      <c r="JHQ29" s="184"/>
      <c r="JHR29" s="184"/>
      <c r="JHS29" s="184"/>
      <c r="JHT29" s="184"/>
      <c r="JHU29" s="184"/>
      <c r="JHV29" s="184"/>
      <c r="JHW29" s="184"/>
      <c r="JHX29" s="184"/>
      <c r="JHY29" s="184"/>
      <c r="JHZ29" s="184"/>
      <c r="JIA29" s="184"/>
      <c r="JIB29" s="184"/>
      <c r="JIC29" s="184"/>
      <c r="JID29" s="184"/>
      <c r="JIE29" s="184"/>
      <c r="JIF29" s="184"/>
      <c r="JIG29" s="184"/>
      <c r="JIH29" s="184"/>
      <c r="JII29" s="184"/>
      <c r="JIJ29" s="184"/>
      <c r="JIK29" s="184"/>
      <c r="JIL29" s="184"/>
      <c r="JIM29" s="184"/>
      <c r="JIN29" s="184"/>
      <c r="JIO29" s="184"/>
      <c r="JIP29" s="184"/>
      <c r="JIQ29" s="184"/>
      <c r="JIR29" s="184"/>
      <c r="JIS29" s="184"/>
      <c r="JIT29" s="184"/>
      <c r="JIU29" s="184"/>
      <c r="JIV29" s="184"/>
      <c r="JIW29" s="184"/>
      <c r="JIX29" s="184"/>
      <c r="JIY29" s="184"/>
      <c r="JIZ29" s="184"/>
      <c r="JJA29" s="184"/>
      <c r="JJB29" s="184"/>
      <c r="JJC29" s="184"/>
      <c r="JJD29" s="184"/>
      <c r="JJE29" s="184"/>
      <c r="JJF29" s="184"/>
      <c r="JJG29" s="184"/>
      <c r="JJH29" s="184"/>
      <c r="JJI29" s="184"/>
      <c r="JJJ29" s="184"/>
      <c r="JJK29" s="184"/>
      <c r="JJL29" s="184"/>
      <c r="JJM29" s="184"/>
      <c r="JJN29" s="184"/>
      <c r="JJO29" s="184"/>
      <c r="JJP29" s="184"/>
      <c r="JJQ29" s="184"/>
      <c r="JJR29" s="184"/>
      <c r="JJS29" s="184"/>
      <c r="JJT29" s="184"/>
      <c r="JJU29" s="184"/>
      <c r="JJV29" s="184"/>
      <c r="JJW29" s="184"/>
      <c r="JJX29" s="184"/>
      <c r="JJY29" s="184"/>
      <c r="JJZ29" s="184"/>
      <c r="JKA29" s="184"/>
      <c r="JKB29" s="184"/>
      <c r="JKC29" s="184"/>
      <c r="JKD29" s="184"/>
      <c r="JKE29" s="184"/>
      <c r="JKF29" s="184"/>
      <c r="JKG29" s="184"/>
      <c r="JKH29" s="184"/>
      <c r="JKI29" s="184"/>
      <c r="JKJ29" s="184"/>
      <c r="JKK29" s="184"/>
      <c r="JKL29" s="184"/>
      <c r="JKM29" s="184"/>
      <c r="JKN29" s="184"/>
      <c r="JKO29" s="184"/>
      <c r="JKP29" s="184"/>
      <c r="JKQ29" s="184"/>
      <c r="JKR29" s="184"/>
      <c r="JKS29" s="184"/>
      <c r="JKT29" s="184"/>
      <c r="JKU29" s="184"/>
      <c r="JKV29" s="184"/>
      <c r="JKW29" s="184"/>
      <c r="JKX29" s="184"/>
      <c r="JKY29" s="184"/>
      <c r="JKZ29" s="184"/>
      <c r="JLA29" s="184"/>
      <c r="JLB29" s="184"/>
      <c r="JLC29" s="184"/>
      <c r="JLD29" s="184"/>
      <c r="JLE29" s="184"/>
      <c r="JLF29" s="184"/>
      <c r="JLG29" s="184"/>
      <c r="JLH29" s="184"/>
      <c r="JLI29" s="184"/>
      <c r="JLJ29" s="184"/>
      <c r="JLK29" s="184"/>
      <c r="JLL29" s="184"/>
      <c r="JLM29" s="184"/>
      <c r="JLN29" s="184"/>
      <c r="JLO29" s="184"/>
      <c r="JLP29" s="184"/>
      <c r="JLQ29" s="184"/>
      <c r="JLR29" s="184"/>
      <c r="JLS29" s="184"/>
      <c r="JLT29" s="184"/>
      <c r="JLU29" s="184"/>
      <c r="JLV29" s="184"/>
      <c r="JLW29" s="184"/>
      <c r="JLX29" s="184"/>
      <c r="JLY29" s="184"/>
      <c r="JLZ29" s="184"/>
      <c r="JMA29" s="184"/>
      <c r="JMB29" s="184"/>
      <c r="JMC29" s="184"/>
      <c r="JMD29" s="184"/>
      <c r="JME29" s="184"/>
      <c r="JMF29" s="184"/>
      <c r="JMG29" s="184"/>
      <c r="JMH29" s="184"/>
      <c r="JMI29" s="184"/>
      <c r="JMJ29" s="184"/>
      <c r="JMK29" s="184"/>
      <c r="JML29" s="184"/>
      <c r="JMM29" s="184"/>
      <c r="JMN29" s="184"/>
      <c r="JMO29" s="184"/>
      <c r="JMP29" s="184"/>
      <c r="JMQ29" s="184"/>
      <c r="JMR29" s="184"/>
      <c r="JMS29" s="184"/>
      <c r="JMT29" s="184"/>
      <c r="JMU29" s="184"/>
      <c r="JMV29" s="184"/>
      <c r="JMW29" s="184"/>
      <c r="JMX29" s="184"/>
      <c r="JMY29" s="184"/>
      <c r="JMZ29" s="184"/>
      <c r="JNA29" s="184"/>
      <c r="JNB29" s="184"/>
      <c r="JNC29" s="184"/>
      <c r="JND29" s="184"/>
      <c r="JNE29" s="184"/>
      <c r="JNF29" s="184"/>
      <c r="JNG29" s="184"/>
      <c r="JNH29" s="184"/>
      <c r="JNI29" s="184"/>
      <c r="JNJ29" s="184"/>
      <c r="JNK29" s="184"/>
      <c r="JNL29" s="184"/>
      <c r="JNM29" s="184"/>
      <c r="JNN29" s="184"/>
      <c r="JNO29" s="184"/>
      <c r="JNP29" s="184"/>
      <c r="JNQ29" s="184"/>
      <c r="JNR29" s="184"/>
      <c r="JNS29" s="184"/>
      <c r="JNT29" s="184"/>
      <c r="JNU29" s="184"/>
      <c r="JNV29" s="184"/>
      <c r="JNW29" s="184"/>
      <c r="JNX29" s="184"/>
      <c r="JNY29" s="184"/>
      <c r="JNZ29" s="184"/>
      <c r="JOA29" s="184"/>
      <c r="JOB29" s="184"/>
      <c r="JOC29" s="184"/>
      <c r="JOD29" s="184"/>
      <c r="JOE29" s="184"/>
      <c r="JOF29" s="184"/>
      <c r="JOG29" s="184"/>
      <c r="JOH29" s="184"/>
      <c r="JOI29" s="184"/>
      <c r="JOJ29" s="184"/>
      <c r="JOK29" s="184"/>
      <c r="JOL29" s="184"/>
      <c r="JOM29" s="184"/>
      <c r="JON29" s="184"/>
      <c r="JOO29" s="184"/>
      <c r="JOP29" s="184"/>
      <c r="JOQ29" s="184"/>
      <c r="JOR29" s="184"/>
      <c r="JOS29" s="184"/>
      <c r="JOT29" s="184"/>
      <c r="JOU29" s="184"/>
      <c r="JOV29" s="184"/>
      <c r="JOW29" s="184"/>
      <c r="JOX29" s="184"/>
      <c r="JOY29" s="184"/>
      <c r="JOZ29" s="184"/>
      <c r="JPA29" s="184"/>
      <c r="JPB29" s="184"/>
      <c r="JPC29" s="184"/>
      <c r="JPD29" s="184"/>
      <c r="JPE29" s="184"/>
      <c r="JPF29" s="184"/>
      <c r="JPG29" s="184"/>
      <c r="JPH29" s="184"/>
      <c r="JPI29" s="184"/>
      <c r="JPJ29" s="184"/>
      <c r="JPK29" s="184"/>
      <c r="JPL29" s="184"/>
      <c r="JPM29" s="184"/>
      <c r="JPN29" s="184"/>
      <c r="JPO29" s="184"/>
      <c r="JPP29" s="184"/>
      <c r="JPQ29" s="184"/>
      <c r="JPR29" s="184"/>
      <c r="JPS29" s="184"/>
      <c r="JPT29" s="184"/>
      <c r="JPU29" s="184"/>
      <c r="JPV29" s="184"/>
      <c r="JPW29" s="184"/>
      <c r="JPX29" s="184"/>
      <c r="JPY29" s="184"/>
      <c r="JPZ29" s="184"/>
      <c r="JQA29" s="184"/>
      <c r="JQB29" s="184"/>
      <c r="JQC29" s="184"/>
      <c r="JQD29" s="184"/>
      <c r="JQE29" s="184"/>
      <c r="JQF29" s="184"/>
      <c r="JQG29" s="184"/>
      <c r="JQH29" s="184"/>
      <c r="JQI29" s="184"/>
      <c r="JQJ29" s="184"/>
      <c r="JQK29" s="184"/>
      <c r="JQL29" s="184"/>
      <c r="JQM29" s="184"/>
      <c r="JQN29" s="184"/>
      <c r="JQO29" s="184"/>
      <c r="JQP29" s="184"/>
      <c r="JQQ29" s="184"/>
      <c r="JQR29" s="184"/>
      <c r="JQS29" s="184"/>
      <c r="JQT29" s="184"/>
      <c r="JQU29" s="184"/>
      <c r="JQV29" s="184"/>
      <c r="JQW29" s="184"/>
      <c r="JQX29" s="184"/>
      <c r="JQY29" s="184"/>
      <c r="JQZ29" s="184"/>
      <c r="JRA29" s="184"/>
      <c r="JRB29" s="184"/>
      <c r="JRC29" s="184"/>
      <c r="JRD29" s="184"/>
      <c r="JRE29" s="184"/>
      <c r="JRF29" s="184"/>
      <c r="JRG29" s="184"/>
      <c r="JRH29" s="184"/>
      <c r="JRI29" s="184"/>
      <c r="JRJ29" s="184"/>
      <c r="JRK29" s="184"/>
      <c r="JRL29" s="184"/>
      <c r="JRM29" s="184"/>
      <c r="JRN29" s="184"/>
      <c r="JRO29" s="184"/>
      <c r="JRP29" s="184"/>
      <c r="JRQ29" s="184"/>
      <c r="JRR29" s="184"/>
      <c r="JRS29" s="184"/>
      <c r="JRT29" s="184"/>
      <c r="JRU29" s="184"/>
      <c r="JRV29" s="184"/>
      <c r="JRW29" s="184"/>
      <c r="JRX29" s="184"/>
      <c r="JRY29" s="184"/>
      <c r="JRZ29" s="184"/>
      <c r="JSA29" s="184"/>
      <c r="JSB29" s="184"/>
      <c r="JSC29" s="184"/>
      <c r="JSD29" s="184"/>
      <c r="JSE29" s="184"/>
      <c r="JSF29" s="184"/>
      <c r="JSG29" s="184"/>
      <c r="JSH29" s="184"/>
      <c r="JSI29" s="184"/>
      <c r="JSJ29" s="184"/>
      <c r="JSK29" s="184"/>
      <c r="JSL29" s="184"/>
      <c r="JSM29" s="184"/>
      <c r="JSN29" s="184"/>
      <c r="JSO29" s="184"/>
      <c r="JSP29" s="184"/>
      <c r="JSQ29" s="184"/>
      <c r="JSR29" s="184"/>
      <c r="JSS29" s="184"/>
      <c r="JST29" s="184"/>
      <c r="JSU29" s="184"/>
      <c r="JSV29" s="184"/>
      <c r="JSW29" s="184"/>
      <c r="JSX29" s="184"/>
      <c r="JSY29" s="184"/>
      <c r="JSZ29" s="184"/>
      <c r="JTA29" s="184"/>
      <c r="JTB29" s="184"/>
      <c r="JTC29" s="184"/>
      <c r="JTD29" s="184"/>
      <c r="JTE29" s="184"/>
      <c r="JTF29" s="184"/>
      <c r="JTG29" s="184"/>
      <c r="JTH29" s="184"/>
      <c r="JTI29" s="184"/>
      <c r="JTJ29" s="184"/>
      <c r="JTK29" s="184"/>
      <c r="JTL29" s="184"/>
      <c r="JTM29" s="184"/>
      <c r="JTN29" s="184"/>
      <c r="JTO29" s="184"/>
      <c r="JTP29" s="184"/>
      <c r="JTQ29" s="184"/>
      <c r="JTR29" s="184"/>
      <c r="JTS29" s="184"/>
      <c r="JTT29" s="184"/>
      <c r="JTU29" s="184"/>
      <c r="JTV29" s="184"/>
      <c r="JTW29" s="184"/>
      <c r="JTX29" s="184"/>
      <c r="JTY29" s="184"/>
      <c r="JTZ29" s="184"/>
      <c r="JUA29" s="184"/>
      <c r="JUB29" s="184"/>
      <c r="JUC29" s="184"/>
      <c r="JUD29" s="184"/>
      <c r="JUE29" s="184"/>
      <c r="JUF29" s="184"/>
      <c r="JUG29" s="184"/>
      <c r="JUH29" s="184"/>
      <c r="JUI29" s="184"/>
      <c r="JUJ29" s="184"/>
      <c r="JUK29" s="184"/>
      <c r="JUL29" s="184"/>
      <c r="JUM29" s="184"/>
      <c r="JUN29" s="184"/>
      <c r="JUO29" s="184"/>
      <c r="JUP29" s="184"/>
      <c r="JUQ29" s="184"/>
      <c r="JUR29" s="184"/>
      <c r="JUS29" s="184"/>
      <c r="JUT29" s="184"/>
      <c r="JUU29" s="184"/>
      <c r="JUV29" s="184"/>
      <c r="JUW29" s="184"/>
      <c r="JUX29" s="184"/>
      <c r="JUY29" s="184"/>
      <c r="JUZ29" s="184"/>
      <c r="JVA29" s="184"/>
      <c r="JVB29" s="184"/>
      <c r="JVC29" s="184"/>
      <c r="JVD29" s="184"/>
      <c r="JVE29" s="184"/>
      <c r="JVF29" s="184"/>
      <c r="JVG29" s="184"/>
      <c r="JVH29" s="184"/>
      <c r="JVI29" s="184"/>
      <c r="JVJ29" s="184"/>
      <c r="JVK29" s="184"/>
      <c r="JVL29" s="184"/>
      <c r="JVM29" s="184"/>
      <c r="JVN29" s="184"/>
      <c r="JVO29" s="184"/>
      <c r="JVP29" s="184"/>
      <c r="JVQ29" s="184"/>
      <c r="JVR29" s="184"/>
      <c r="JVS29" s="184"/>
      <c r="JVT29" s="184"/>
      <c r="JVU29" s="184"/>
      <c r="JVV29" s="184"/>
      <c r="JVW29" s="184"/>
      <c r="JVX29" s="184"/>
      <c r="JVY29" s="184"/>
      <c r="JVZ29" s="184"/>
      <c r="JWA29" s="184"/>
      <c r="JWB29" s="184"/>
      <c r="JWC29" s="184"/>
      <c r="JWD29" s="184"/>
      <c r="JWE29" s="184"/>
      <c r="JWF29" s="184"/>
      <c r="JWG29" s="184"/>
      <c r="JWH29" s="184"/>
      <c r="JWI29" s="184"/>
      <c r="JWJ29" s="184"/>
      <c r="JWK29" s="184"/>
      <c r="JWL29" s="184"/>
      <c r="JWM29" s="184"/>
      <c r="JWN29" s="184"/>
      <c r="JWO29" s="184"/>
      <c r="JWP29" s="184"/>
      <c r="JWQ29" s="184"/>
      <c r="JWR29" s="184"/>
      <c r="JWS29" s="184"/>
      <c r="JWT29" s="184"/>
      <c r="JWU29" s="184"/>
      <c r="JWV29" s="184"/>
      <c r="JWW29" s="184"/>
      <c r="JWX29" s="184"/>
      <c r="JWY29" s="184"/>
      <c r="JWZ29" s="184"/>
      <c r="JXA29" s="184"/>
      <c r="JXB29" s="184"/>
      <c r="JXC29" s="184"/>
      <c r="JXD29" s="184"/>
      <c r="JXE29" s="184"/>
      <c r="JXF29" s="184"/>
      <c r="JXG29" s="184"/>
      <c r="JXH29" s="184"/>
      <c r="JXI29" s="184"/>
      <c r="JXJ29" s="184"/>
      <c r="JXK29" s="184"/>
      <c r="JXL29" s="184"/>
      <c r="JXM29" s="184"/>
      <c r="JXN29" s="184"/>
      <c r="JXO29" s="184"/>
      <c r="JXP29" s="184"/>
      <c r="JXQ29" s="184"/>
      <c r="JXR29" s="184"/>
      <c r="JXS29" s="184"/>
      <c r="JXT29" s="184"/>
      <c r="JXU29" s="184"/>
      <c r="JXV29" s="184"/>
      <c r="JXW29" s="184"/>
      <c r="JXX29" s="184"/>
      <c r="JXY29" s="184"/>
      <c r="JXZ29" s="184"/>
      <c r="JYA29" s="184"/>
      <c r="JYB29" s="184"/>
      <c r="JYC29" s="184"/>
      <c r="JYD29" s="184"/>
      <c r="JYE29" s="184"/>
      <c r="JYF29" s="184"/>
      <c r="JYG29" s="184"/>
      <c r="JYH29" s="184"/>
      <c r="JYI29" s="184"/>
      <c r="JYJ29" s="184"/>
      <c r="JYK29" s="184"/>
      <c r="JYL29" s="184"/>
      <c r="JYM29" s="184"/>
      <c r="JYN29" s="184"/>
      <c r="JYO29" s="184"/>
      <c r="JYP29" s="184"/>
      <c r="JYQ29" s="184"/>
      <c r="JYR29" s="184"/>
      <c r="JYS29" s="184"/>
      <c r="JYT29" s="184"/>
      <c r="JYU29" s="184"/>
      <c r="JYV29" s="184"/>
      <c r="JYW29" s="184"/>
      <c r="JYX29" s="184"/>
      <c r="JYY29" s="184"/>
      <c r="JYZ29" s="184"/>
      <c r="JZA29" s="184"/>
      <c r="JZB29" s="184"/>
      <c r="JZC29" s="184"/>
      <c r="JZD29" s="184"/>
      <c r="JZE29" s="184"/>
      <c r="JZF29" s="184"/>
      <c r="JZG29" s="184"/>
      <c r="JZH29" s="184"/>
      <c r="JZI29" s="184"/>
      <c r="JZJ29" s="184"/>
      <c r="JZK29" s="184"/>
      <c r="JZL29" s="184"/>
      <c r="JZM29" s="184"/>
      <c r="JZN29" s="184"/>
      <c r="JZO29" s="184"/>
      <c r="JZP29" s="184"/>
      <c r="JZQ29" s="184"/>
      <c r="JZR29" s="184"/>
      <c r="JZS29" s="184"/>
      <c r="JZT29" s="184"/>
      <c r="JZU29" s="184"/>
      <c r="JZV29" s="184"/>
      <c r="JZW29" s="184"/>
      <c r="JZX29" s="184"/>
      <c r="JZY29" s="184"/>
      <c r="JZZ29" s="184"/>
      <c r="KAA29" s="184"/>
      <c r="KAB29" s="184"/>
      <c r="KAC29" s="184"/>
      <c r="KAD29" s="184"/>
      <c r="KAE29" s="184"/>
      <c r="KAF29" s="184"/>
      <c r="KAG29" s="184"/>
      <c r="KAH29" s="184"/>
      <c r="KAI29" s="184"/>
      <c r="KAJ29" s="184"/>
      <c r="KAK29" s="184"/>
      <c r="KAL29" s="184"/>
      <c r="KAM29" s="184"/>
      <c r="KAN29" s="184"/>
      <c r="KAO29" s="184"/>
      <c r="KAP29" s="184"/>
      <c r="KAQ29" s="184"/>
      <c r="KAR29" s="184"/>
      <c r="KAS29" s="184"/>
      <c r="KAT29" s="184"/>
      <c r="KAU29" s="184"/>
      <c r="KAV29" s="184"/>
      <c r="KAW29" s="184"/>
      <c r="KAX29" s="184"/>
      <c r="KAY29" s="184"/>
      <c r="KAZ29" s="184"/>
      <c r="KBA29" s="184"/>
      <c r="KBB29" s="184"/>
      <c r="KBC29" s="184"/>
      <c r="KBD29" s="184"/>
      <c r="KBE29" s="184"/>
      <c r="KBF29" s="184"/>
      <c r="KBG29" s="184"/>
      <c r="KBH29" s="184"/>
      <c r="KBI29" s="184"/>
      <c r="KBJ29" s="184"/>
      <c r="KBK29" s="184"/>
      <c r="KBL29" s="184"/>
      <c r="KBM29" s="184"/>
      <c r="KBN29" s="184"/>
      <c r="KBO29" s="184"/>
      <c r="KBP29" s="184"/>
      <c r="KBQ29" s="184"/>
      <c r="KBR29" s="184"/>
      <c r="KBS29" s="184"/>
      <c r="KBT29" s="184"/>
      <c r="KBU29" s="184"/>
      <c r="KBV29" s="184"/>
      <c r="KBW29" s="184"/>
      <c r="KBX29" s="184"/>
      <c r="KBY29" s="184"/>
      <c r="KBZ29" s="184"/>
      <c r="KCA29" s="184"/>
      <c r="KCB29" s="184"/>
      <c r="KCC29" s="184"/>
      <c r="KCD29" s="184"/>
      <c r="KCE29" s="184"/>
      <c r="KCF29" s="184"/>
      <c r="KCG29" s="184"/>
      <c r="KCH29" s="184"/>
      <c r="KCI29" s="184"/>
      <c r="KCJ29" s="184"/>
      <c r="KCK29" s="184"/>
      <c r="KCL29" s="184"/>
      <c r="KCM29" s="184"/>
      <c r="KCN29" s="184"/>
      <c r="KCO29" s="184"/>
      <c r="KCP29" s="184"/>
      <c r="KCQ29" s="184"/>
      <c r="KCR29" s="184"/>
      <c r="KCS29" s="184"/>
      <c r="KCT29" s="184"/>
      <c r="KCU29" s="184"/>
      <c r="KCV29" s="184"/>
      <c r="KCW29" s="184"/>
      <c r="KCX29" s="184"/>
      <c r="KCY29" s="184"/>
      <c r="KCZ29" s="184"/>
      <c r="KDA29" s="184"/>
      <c r="KDB29" s="184"/>
      <c r="KDC29" s="184"/>
      <c r="KDD29" s="184"/>
      <c r="KDE29" s="184"/>
      <c r="KDF29" s="184"/>
      <c r="KDG29" s="184"/>
      <c r="KDH29" s="184"/>
      <c r="KDI29" s="184"/>
      <c r="KDJ29" s="184"/>
      <c r="KDK29" s="184"/>
      <c r="KDL29" s="184"/>
      <c r="KDM29" s="184"/>
      <c r="KDN29" s="184"/>
      <c r="KDO29" s="184"/>
      <c r="KDP29" s="184"/>
      <c r="KDQ29" s="184"/>
      <c r="KDR29" s="184"/>
      <c r="KDS29" s="184"/>
      <c r="KDT29" s="184"/>
      <c r="KDU29" s="184"/>
      <c r="KDV29" s="184"/>
      <c r="KDW29" s="184"/>
      <c r="KDX29" s="184"/>
      <c r="KDY29" s="184"/>
      <c r="KDZ29" s="184"/>
      <c r="KEA29" s="184"/>
      <c r="KEB29" s="184"/>
      <c r="KEC29" s="184"/>
      <c r="KED29" s="184"/>
      <c r="KEE29" s="184"/>
      <c r="KEF29" s="184"/>
      <c r="KEG29" s="184"/>
      <c r="KEH29" s="184"/>
      <c r="KEI29" s="184"/>
      <c r="KEJ29" s="184"/>
      <c r="KEK29" s="184"/>
      <c r="KEL29" s="184"/>
      <c r="KEM29" s="184"/>
      <c r="KEN29" s="184"/>
      <c r="KEO29" s="184"/>
      <c r="KEP29" s="184"/>
      <c r="KEQ29" s="184"/>
      <c r="KER29" s="184"/>
      <c r="KES29" s="184"/>
      <c r="KET29" s="184"/>
      <c r="KEU29" s="184"/>
      <c r="KEV29" s="184"/>
      <c r="KEW29" s="184"/>
      <c r="KEX29" s="184"/>
      <c r="KEY29" s="184"/>
      <c r="KEZ29" s="184"/>
      <c r="KFA29" s="184"/>
      <c r="KFB29" s="184"/>
      <c r="KFC29" s="184"/>
      <c r="KFD29" s="184"/>
      <c r="KFE29" s="184"/>
      <c r="KFF29" s="184"/>
      <c r="KFG29" s="184"/>
      <c r="KFH29" s="184"/>
      <c r="KFI29" s="184"/>
      <c r="KFJ29" s="184"/>
      <c r="KFK29" s="184"/>
      <c r="KFL29" s="184"/>
      <c r="KFM29" s="184"/>
      <c r="KFN29" s="184"/>
      <c r="KFO29" s="184"/>
      <c r="KFP29" s="184"/>
      <c r="KFQ29" s="184"/>
      <c r="KFR29" s="184"/>
      <c r="KFS29" s="184"/>
      <c r="KFT29" s="184"/>
      <c r="KFU29" s="184"/>
      <c r="KFV29" s="184"/>
      <c r="KFW29" s="184"/>
      <c r="KFX29" s="184"/>
      <c r="KFY29" s="184"/>
      <c r="KFZ29" s="184"/>
      <c r="KGA29" s="184"/>
      <c r="KGB29" s="184"/>
      <c r="KGC29" s="184"/>
      <c r="KGD29" s="184"/>
      <c r="KGE29" s="184"/>
      <c r="KGF29" s="184"/>
      <c r="KGG29" s="184"/>
      <c r="KGH29" s="184"/>
      <c r="KGI29" s="184"/>
      <c r="KGJ29" s="184"/>
      <c r="KGK29" s="184"/>
      <c r="KGL29" s="184"/>
      <c r="KGM29" s="184"/>
      <c r="KGN29" s="184"/>
      <c r="KGO29" s="184"/>
      <c r="KGP29" s="184"/>
      <c r="KGQ29" s="184"/>
      <c r="KGR29" s="184"/>
      <c r="KGS29" s="184"/>
      <c r="KGT29" s="184"/>
      <c r="KGU29" s="184"/>
      <c r="KGV29" s="184"/>
      <c r="KGW29" s="184"/>
      <c r="KGX29" s="184"/>
      <c r="KGY29" s="184"/>
      <c r="KGZ29" s="184"/>
      <c r="KHA29" s="184"/>
      <c r="KHB29" s="184"/>
      <c r="KHC29" s="184"/>
      <c r="KHD29" s="184"/>
      <c r="KHE29" s="184"/>
      <c r="KHF29" s="184"/>
      <c r="KHG29" s="184"/>
      <c r="KHH29" s="184"/>
      <c r="KHI29" s="184"/>
      <c r="KHJ29" s="184"/>
      <c r="KHK29" s="184"/>
      <c r="KHL29" s="184"/>
      <c r="KHM29" s="184"/>
      <c r="KHN29" s="184"/>
      <c r="KHO29" s="184"/>
      <c r="KHP29" s="184"/>
      <c r="KHQ29" s="184"/>
      <c r="KHR29" s="184"/>
      <c r="KHS29" s="184"/>
      <c r="KHT29" s="184"/>
      <c r="KHU29" s="184"/>
      <c r="KHV29" s="184"/>
      <c r="KHW29" s="184"/>
      <c r="KHX29" s="184"/>
      <c r="KHY29" s="184"/>
      <c r="KHZ29" s="184"/>
      <c r="KIA29" s="184"/>
      <c r="KIB29" s="184"/>
      <c r="KIC29" s="184"/>
      <c r="KID29" s="184"/>
      <c r="KIE29" s="184"/>
      <c r="KIF29" s="184"/>
      <c r="KIG29" s="184"/>
      <c r="KIH29" s="184"/>
      <c r="KII29" s="184"/>
      <c r="KIJ29" s="184"/>
      <c r="KIK29" s="184"/>
      <c r="KIL29" s="184"/>
      <c r="KIM29" s="184"/>
      <c r="KIN29" s="184"/>
      <c r="KIO29" s="184"/>
      <c r="KIP29" s="184"/>
      <c r="KIQ29" s="184"/>
      <c r="KIR29" s="184"/>
      <c r="KIS29" s="184"/>
      <c r="KIT29" s="184"/>
      <c r="KIU29" s="184"/>
      <c r="KIV29" s="184"/>
      <c r="KIW29" s="184"/>
      <c r="KIX29" s="184"/>
      <c r="KIY29" s="184"/>
      <c r="KIZ29" s="184"/>
      <c r="KJA29" s="184"/>
      <c r="KJB29" s="184"/>
      <c r="KJC29" s="184"/>
      <c r="KJD29" s="184"/>
      <c r="KJE29" s="184"/>
      <c r="KJF29" s="184"/>
      <c r="KJG29" s="184"/>
      <c r="KJH29" s="184"/>
      <c r="KJI29" s="184"/>
      <c r="KJJ29" s="184"/>
      <c r="KJK29" s="184"/>
      <c r="KJL29" s="184"/>
      <c r="KJM29" s="184"/>
      <c r="KJN29" s="184"/>
      <c r="KJO29" s="184"/>
      <c r="KJP29" s="184"/>
      <c r="KJQ29" s="184"/>
      <c r="KJR29" s="184"/>
      <c r="KJS29" s="184"/>
      <c r="KJT29" s="184"/>
      <c r="KJU29" s="184"/>
      <c r="KJV29" s="184"/>
      <c r="KJW29" s="184"/>
      <c r="KJX29" s="184"/>
      <c r="KJY29" s="184"/>
      <c r="KJZ29" s="184"/>
      <c r="KKA29" s="184"/>
      <c r="KKB29" s="184"/>
      <c r="KKC29" s="184"/>
      <c r="KKD29" s="184"/>
      <c r="KKE29" s="184"/>
      <c r="KKF29" s="184"/>
      <c r="KKG29" s="184"/>
      <c r="KKH29" s="184"/>
      <c r="KKI29" s="184"/>
      <c r="KKJ29" s="184"/>
      <c r="KKK29" s="184"/>
      <c r="KKL29" s="184"/>
      <c r="KKM29" s="184"/>
      <c r="KKN29" s="184"/>
      <c r="KKO29" s="184"/>
      <c r="KKP29" s="184"/>
      <c r="KKQ29" s="184"/>
      <c r="KKR29" s="184"/>
      <c r="KKS29" s="184"/>
      <c r="KKT29" s="184"/>
      <c r="KKU29" s="184"/>
      <c r="KKV29" s="184"/>
      <c r="KKW29" s="184"/>
      <c r="KKX29" s="184"/>
      <c r="KKY29" s="184"/>
      <c r="KKZ29" s="184"/>
      <c r="KLA29" s="184"/>
      <c r="KLB29" s="184"/>
      <c r="KLC29" s="184"/>
      <c r="KLD29" s="184"/>
      <c r="KLE29" s="184"/>
      <c r="KLF29" s="184"/>
      <c r="KLG29" s="184"/>
      <c r="KLH29" s="184"/>
      <c r="KLI29" s="184"/>
      <c r="KLJ29" s="184"/>
      <c r="KLK29" s="184"/>
      <c r="KLL29" s="184"/>
      <c r="KLM29" s="184"/>
      <c r="KLN29" s="184"/>
      <c r="KLO29" s="184"/>
      <c r="KLP29" s="184"/>
      <c r="KLQ29" s="184"/>
      <c r="KLR29" s="184"/>
      <c r="KLS29" s="184"/>
      <c r="KLT29" s="184"/>
      <c r="KLU29" s="184"/>
      <c r="KLV29" s="184"/>
      <c r="KLW29" s="184"/>
      <c r="KLX29" s="184"/>
      <c r="KLY29" s="184"/>
      <c r="KLZ29" s="184"/>
      <c r="KMA29" s="184"/>
      <c r="KMB29" s="184"/>
      <c r="KMC29" s="184"/>
      <c r="KMD29" s="184"/>
      <c r="KME29" s="184"/>
      <c r="KMF29" s="184"/>
      <c r="KMG29" s="184"/>
      <c r="KMH29" s="184"/>
      <c r="KMI29" s="184"/>
      <c r="KMJ29" s="184"/>
      <c r="KMK29" s="184"/>
      <c r="KML29" s="184"/>
      <c r="KMM29" s="184"/>
      <c r="KMN29" s="184"/>
      <c r="KMO29" s="184"/>
      <c r="KMP29" s="184"/>
      <c r="KMQ29" s="184"/>
      <c r="KMR29" s="184"/>
      <c r="KMS29" s="184"/>
      <c r="KMT29" s="184"/>
      <c r="KMU29" s="184"/>
      <c r="KMV29" s="184"/>
      <c r="KMW29" s="184"/>
      <c r="KMX29" s="184"/>
      <c r="KMY29" s="184"/>
      <c r="KMZ29" s="184"/>
      <c r="KNA29" s="184"/>
      <c r="KNB29" s="184"/>
      <c r="KNC29" s="184"/>
      <c r="KND29" s="184"/>
      <c r="KNE29" s="184"/>
      <c r="KNF29" s="184"/>
      <c r="KNG29" s="184"/>
      <c r="KNH29" s="184"/>
      <c r="KNI29" s="184"/>
      <c r="KNJ29" s="184"/>
      <c r="KNK29" s="184"/>
      <c r="KNL29" s="184"/>
      <c r="KNM29" s="184"/>
      <c r="KNN29" s="184"/>
      <c r="KNO29" s="184"/>
      <c r="KNP29" s="184"/>
      <c r="KNQ29" s="184"/>
      <c r="KNR29" s="184"/>
      <c r="KNS29" s="184"/>
      <c r="KNT29" s="184"/>
      <c r="KNU29" s="184"/>
      <c r="KNV29" s="184"/>
      <c r="KNW29" s="184"/>
      <c r="KNX29" s="184"/>
      <c r="KNY29" s="184"/>
      <c r="KNZ29" s="184"/>
      <c r="KOA29" s="184"/>
      <c r="KOB29" s="184"/>
      <c r="KOC29" s="184"/>
      <c r="KOD29" s="184"/>
      <c r="KOE29" s="184"/>
      <c r="KOF29" s="184"/>
      <c r="KOG29" s="184"/>
      <c r="KOH29" s="184"/>
      <c r="KOI29" s="184"/>
      <c r="KOJ29" s="184"/>
      <c r="KOK29" s="184"/>
      <c r="KOL29" s="184"/>
      <c r="KOM29" s="184"/>
      <c r="KON29" s="184"/>
      <c r="KOO29" s="184"/>
      <c r="KOP29" s="184"/>
      <c r="KOQ29" s="184"/>
      <c r="KOR29" s="184"/>
      <c r="KOS29" s="184"/>
      <c r="KOT29" s="184"/>
      <c r="KOU29" s="184"/>
      <c r="KOV29" s="184"/>
      <c r="KOW29" s="184"/>
      <c r="KOX29" s="184"/>
      <c r="KOY29" s="184"/>
      <c r="KOZ29" s="184"/>
      <c r="KPA29" s="184"/>
      <c r="KPB29" s="184"/>
      <c r="KPC29" s="184"/>
      <c r="KPD29" s="184"/>
      <c r="KPE29" s="184"/>
      <c r="KPF29" s="184"/>
      <c r="KPG29" s="184"/>
      <c r="KPH29" s="184"/>
      <c r="KPI29" s="184"/>
      <c r="KPJ29" s="184"/>
      <c r="KPK29" s="184"/>
      <c r="KPL29" s="184"/>
      <c r="KPM29" s="184"/>
      <c r="KPN29" s="184"/>
      <c r="KPO29" s="184"/>
      <c r="KPP29" s="184"/>
      <c r="KPQ29" s="184"/>
      <c r="KPR29" s="184"/>
      <c r="KPS29" s="184"/>
      <c r="KPT29" s="184"/>
      <c r="KPU29" s="184"/>
      <c r="KPV29" s="184"/>
      <c r="KPW29" s="184"/>
      <c r="KPX29" s="184"/>
      <c r="KPY29" s="184"/>
      <c r="KPZ29" s="184"/>
      <c r="KQA29" s="184"/>
      <c r="KQB29" s="184"/>
      <c r="KQC29" s="184"/>
      <c r="KQD29" s="184"/>
      <c r="KQE29" s="184"/>
      <c r="KQF29" s="184"/>
      <c r="KQG29" s="184"/>
      <c r="KQH29" s="184"/>
      <c r="KQI29" s="184"/>
      <c r="KQJ29" s="184"/>
      <c r="KQK29" s="184"/>
      <c r="KQL29" s="184"/>
      <c r="KQM29" s="184"/>
      <c r="KQN29" s="184"/>
      <c r="KQO29" s="184"/>
      <c r="KQP29" s="184"/>
      <c r="KQQ29" s="184"/>
      <c r="KQR29" s="184"/>
      <c r="KQS29" s="184"/>
      <c r="KQT29" s="184"/>
      <c r="KQU29" s="184"/>
      <c r="KQV29" s="184"/>
      <c r="KQW29" s="184"/>
      <c r="KQX29" s="184"/>
      <c r="KQY29" s="184"/>
      <c r="KQZ29" s="184"/>
      <c r="KRA29" s="184"/>
      <c r="KRB29" s="184"/>
      <c r="KRC29" s="184"/>
      <c r="KRD29" s="184"/>
      <c r="KRE29" s="184"/>
      <c r="KRF29" s="184"/>
      <c r="KRG29" s="184"/>
      <c r="KRH29" s="184"/>
      <c r="KRI29" s="184"/>
      <c r="KRJ29" s="184"/>
      <c r="KRK29" s="184"/>
      <c r="KRL29" s="184"/>
      <c r="KRM29" s="184"/>
      <c r="KRN29" s="184"/>
      <c r="KRO29" s="184"/>
      <c r="KRP29" s="184"/>
      <c r="KRQ29" s="184"/>
      <c r="KRR29" s="184"/>
      <c r="KRS29" s="184"/>
      <c r="KRT29" s="184"/>
      <c r="KRU29" s="184"/>
      <c r="KRV29" s="184"/>
      <c r="KRW29" s="184"/>
      <c r="KRX29" s="184"/>
      <c r="KRY29" s="184"/>
      <c r="KRZ29" s="184"/>
      <c r="KSA29" s="184"/>
      <c r="KSB29" s="184"/>
      <c r="KSC29" s="184"/>
      <c r="KSD29" s="184"/>
      <c r="KSE29" s="184"/>
      <c r="KSF29" s="184"/>
      <c r="KSG29" s="184"/>
      <c r="KSH29" s="184"/>
      <c r="KSI29" s="184"/>
      <c r="KSJ29" s="184"/>
      <c r="KSK29" s="184"/>
      <c r="KSL29" s="184"/>
      <c r="KSM29" s="184"/>
      <c r="KSN29" s="184"/>
      <c r="KSO29" s="184"/>
      <c r="KSP29" s="184"/>
      <c r="KSQ29" s="184"/>
      <c r="KSR29" s="184"/>
      <c r="KSS29" s="184"/>
      <c r="KST29" s="184"/>
      <c r="KSU29" s="184"/>
      <c r="KSV29" s="184"/>
      <c r="KSW29" s="184"/>
      <c r="KSX29" s="184"/>
      <c r="KSY29" s="184"/>
      <c r="KSZ29" s="184"/>
      <c r="KTA29" s="184"/>
      <c r="KTB29" s="184"/>
      <c r="KTC29" s="184"/>
      <c r="KTD29" s="184"/>
      <c r="KTE29" s="184"/>
      <c r="KTF29" s="184"/>
      <c r="KTG29" s="184"/>
      <c r="KTH29" s="184"/>
      <c r="KTI29" s="184"/>
      <c r="KTJ29" s="184"/>
      <c r="KTK29" s="184"/>
      <c r="KTL29" s="184"/>
      <c r="KTM29" s="184"/>
      <c r="KTN29" s="184"/>
      <c r="KTO29" s="184"/>
      <c r="KTP29" s="184"/>
      <c r="KTQ29" s="184"/>
      <c r="KTR29" s="184"/>
      <c r="KTS29" s="184"/>
      <c r="KTT29" s="184"/>
      <c r="KTU29" s="184"/>
      <c r="KTV29" s="184"/>
      <c r="KTW29" s="184"/>
      <c r="KTX29" s="184"/>
      <c r="KTY29" s="184"/>
      <c r="KTZ29" s="184"/>
      <c r="KUA29" s="184"/>
      <c r="KUB29" s="184"/>
      <c r="KUC29" s="184"/>
      <c r="KUD29" s="184"/>
      <c r="KUE29" s="184"/>
      <c r="KUF29" s="184"/>
      <c r="KUG29" s="184"/>
      <c r="KUH29" s="184"/>
      <c r="KUI29" s="184"/>
      <c r="KUJ29" s="184"/>
      <c r="KUK29" s="184"/>
      <c r="KUL29" s="184"/>
      <c r="KUM29" s="184"/>
      <c r="KUN29" s="184"/>
      <c r="KUO29" s="184"/>
      <c r="KUP29" s="184"/>
      <c r="KUQ29" s="184"/>
      <c r="KUR29" s="184"/>
      <c r="KUS29" s="184"/>
      <c r="KUT29" s="184"/>
      <c r="KUU29" s="184"/>
      <c r="KUV29" s="184"/>
      <c r="KUW29" s="184"/>
      <c r="KUX29" s="184"/>
      <c r="KUY29" s="184"/>
      <c r="KUZ29" s="184"/>
      <c r="KVA29" s="184"/>
      <c r="KVB29" s="184"/>
      <c r="KVC29" s="184"/>
      <c r="KVD29" s="184"/>
      <c r="KVE29" s="184"/>
      <c r="KVF29" s="184"/>
      <c r="KVG29" s="184"/>
      <c r="KVH29" s="184"/>
      <c r="KVI29" s="184"/>
      <c r="KVJ29" s="184"/>
      <c r="KVK29" s="184"/>
      <c r="KVL29" s="184"/>
      <c r="KVM29" s="184"/>
      <c r="KVN29" s="184"/>
      <c r="KVO29" s="184"/>
      <c r="KVP29" s="184"/>
      <c r="KVQ29" s="184"/>
      <c r="KVR29" s="184"/>
      <c r="KVS29" s="184"/>
      <c r="KVT29" s="184"/>
      <c r="KVU29" s="184"/>
      <c r="KVV29" s="184"/>
      <c r="KVW29" s="184"/>
      <c r="KVX29" s="184"/>
      <c r="KVY29" s="184"/>
      <c r="KVZ29" s="184"/>
      <c r="KWA29" s="184"/>
      <c r="KWB29" s="184"/>
      <c r="KWC29" s="184"/>
      <c r="KWD29" s="184"/>
      <c r="KWE29" s="184"/>
      <c r="KWF29" s="184"/>
      <c r="KWG29" s="184"/>
      <c r="KWH29" s="184"/>
      <c r="KWI29" s="184"/>
      <c r="KWJ29" s="184"/>
      <c r="KWK29" s="184"/>
      <c r="KWL29" s="184"/>
      <c r="KWM29" s="184"/>
      <c r="KWN29" s="184"/>
      <c r="KWO29" s="184"/>
      <c r="KWP29" s="184"/>
      <c r="KWQ29" s="184"/>
      <c r="KWR29" s="184"/>
      <c r="KWS29" s="184"/>
      <c r="KWT29" s="184"/>
      <c r="KWU29" s="184"/>
      <c r="KWV29" s="184"/>
      <c r="KWW29" s="184"/>
      <c r="KWX29" s="184"/>
      <c r="KWY29" s="184"/>
      <c r="KWZ29" s="184"/>
      <c r="KXA29" s="184"/>
      <c r="KXB29" s="184"/>
      <c r="KXC29" s="184"/>
      <c r="KXD29" s="184"/>
      <c r="KXE29" s="184"/>
      <c r="KXF29" s="184"/>
      <c r="KXG29" s="184"/>
      <c r="KXH29" s="184"/>
      <c r="KXI29" s="184"/>
      <c r="KXJ29" s="184"/>
      <c r="KXK29" s="184"/>
      <c r="KXL29" s="184"/>
      <c r="KXM29" s="184"/>
      <c r="KXN29" s="184"/>
      <c r="KXO29" s="184"/>
      <c r="KXP29" s="184"/>
      <c r="KXQ29" s="184"/>
      <c r="KXR29" s="184"/>
      <c r="KXS29" s="184"/>
      <c r="KXT29" s="184"/>
      <c r="KXU29" s="184"/>
      <c r="KXV29" s="184"/>
      <c r="KXW29" s="184"/>
      <c r="KXX29" s="184"/>
      <c r="KXY29" s="184"/>
      <c r="KXZ29" s="184"/>
      <c r="KYA29" s="184"/>
      <c r="KYB29" s="184"/>
      <c r="KYC29" s="184"/>
      <c r="KYD29" s="184"/>
      <c r="KYE29" s="184"/>
      <c r="KYF29" s="184"/>
      <c r="KYG29" s="184"/>
      <c r="KYH29" s="184"/>
      <c r="KYI29" s="184"/>
      <c r="KYJ29" s="184"/>
      <c r="KYK29" s="184"/>
      <c r="KYL29" s="184"/>
      <c r="KYM29" s="184"/>
      <c r="KYN29" s="184"/>
      <c r="KYO29" s="184"/>
      <c r="KYP29" s="184"/>
      <c r="KYQ29" s="184"/>
      <c r="KYR29" s="184"/>
      <c r="KYS29" s="184"/>
      <c r="KYT29" s="184"/>
      <c r="KYU29" s="184"/>
      <c r="KYV29" s="184"/>
      <c r="KYW29" s="184"/>
      <c r="KYX29" s="184"/>
      <c r="KYY29" s="184"/>
      <c r="KYZ29" s="184"/>
      <c r="KZA29" s="184"/>
      <c r="KZB29" s="184"/>
      <c r="KZC29" s="184"/>
      <c r="KZD29" s="184"/>
      <c r="KZE29" s="184"/>
      <c r="KZF29" s="184"/>
      <c r="KZG29" s="184"/>
      <c r="KZH29" s="184"/>
      <c r="KZI29" s="184"/>
      <c r="KZJ29" s="184"/>
      <c r="KZK29" s="184"/>
      <c r="KZL29" s="184"/>
      <c r="KZM29" s="184"/>
      <c r="KZN29" s="184"/>
      <c r="KZO29" s="184"/>
      <c r="KZP29" s="184"/>
      <c r="KZQ29" s="184"/>
      <c r="KZR29" s="184"/>
      <c r="KZS29" s="184"/>
      <c r="KZT29" s="184"/>
      <c r="KZU29" s="184"/>
      <c r="KZV29" s="184"/>
      <c r="KZW29" s="184"/>
      <c r="KZX29" s="184"/>
      <c r="KZY29" s="184"/>
      <c r="KZZ29" s="184"/>
      <c r="LAA29" s="184"/>
      <c r="LAB29" s="184"/>
      <c r="LAC29" s="184"/>
      <c r="LAD29" s="184"/>
      <c r="LAE29" s="184"/>
      <c r="LAF29" s="184"/>
      <c r="LAG29" s="184"/>
      <c r="LAH29" s="184"/>
      <c r="LAI29" s="184"/>
      <c r="LAJ29" s="184"/>
      <c r="LAK29" s="184"/>
      <c r="LAL29" s="184"/>
      <c r="LAM29" s="184"/>
      <c r="LAN29" s="184"/>
      <c r="LAO29" s="184"/>
      <c r="LAP29" s="184"/>
      <c r="LAQ29" s="184"/>
      <c r="LAR29" s="184"/>
      <c r="LAS29" s="184"/>
      <c r="LAT29" s="184"/>
      <c r="LAU29" s="184"/>
      <c r="LAV29" s="184"/>
      <c r="LAW29" s="184"/>
      <c r="LAX29" s="184"/>
      <c r="LAY29" s="184"/>
      <c r="LAZ29" s="184"/>
      <c r="LBA29" s="184"/>
      <c r="LBB29" s="184"/>
      <c r="LBC29" s="184"/>
      <c r="LBD29" s="184"/>
      <c r="LBE29" s="184"/>
      <c r="LBF29" s="184"/>
      <c r="LBG29" s="184"/>
      <c r="LBH29" s="184"/>
      <c r="LBI29" s="184"/>
      <c r="LBJ29" s="184"/>
      <c r="LBK29" s="184"/>
      <c r="LBL29" s="184"/>
      <c r="LBM29" s="184"/>
      <c r="LBN29" s="184"/>
      <c r="LBO29" s="184"/>
      <c r="LBP29" s="184"/>
      <c r="LBQ29" s="184"/>
      <c r="LBR29" s="184"/>
      <c r="LBS29" s="184"/>
      <c r="LBT29" s="184"/>
      <c r="LBU29" s="184"/>
      <c r="LBV29" s="184"/>
      <c r="LBW29" s="184"/>
      <c r="LBX29" s="184"/>
      <c r="LBY29" s="184"/>
      <c r="LBZ29" s="184"/>
      <c r="LCA29" s="184"/>
      <c r="LCB29" s="184"/>
      <c r="LCC29" s="184"/>
      <c r="LCD29" s="184"/>
      <c r="LCE29" s="184"/>
      <c r="LCF29" s="184"/>
      <c r="LCG29" s="184"/>
      <c r="LCH29" s="184"/>
      <c r="LCI29" s="184"/>
      <c r="LCJ29" s="184"/>
      <c r="LCK29" s="184"/>
      <c r="LCL29" s="184"/>
      <c r="LCM29" s="184"/>
      <c r="LCN29" s="184"/>
      <c r="LCO29" s="184"/>
      <c r="LCP29" s="184"/>
      <c r="LCQ29" s="184"/>
      <c r="LCR29" s="184"/>
      <c r="LCS29" s="184"/>
      <c r="LCT29" s="184"/>
      <c r="LCU29" s="184"/>
      <c r="LCV29" s="184"/>
      <c r="LCW29" s="184"/>
      <c r="LCX29" s="184"/>
      <c r="LCY29" s="184"/>
      <c r="LCZ29" s="184"/>
      <c r="LDA29" s="184"/>
      <c r="LDB29" s="184"/>
      <c r="LDC29" s="184"/>
      <c r="LDD29" s="184"/>
      <c r="LDE29" s="184"/>
      <c r="LDF29" s="184"/>
      <c r="LDG29" s="184"/>
      <c r="LDH29" s="184"/>
      <c r="LDI29" s="184"/>
      <c r="LDJ29" s="184"/>
      <c r="LDK29" s="184"/>
      <c r="LDL29" s="184"/>
      <c r="LDM29" s="184"/>
      <c r="LDN29" s="184"/>
      <c r="LDO29" s="184"/>
      <c r="LDP29" s="184"/>
      <c r="LDQ29" s="184"/>
      <c r="LDR29" s="184"/>
      <c r="LDS29" s="184"/>
      <c r="LDT29" s="184"/>
      <c r="LDU29" s="184"/>
      <c r="LDV29" s="184"/>
      <c r="LDW29" s="184"/>
      <c r="LDX29" s="184"/>
      <c r="LDY29" s="184"/>
      <c r="LDZ29" s="184"/>
      <c r="LEA29" s="184"/>
      <c r="LEB29" s="184"/>
      <c r="LEC29" s="184"/>
      <c r="LED29" s="184"/>
      <c r="LEE29" s="184"/>
      <c r="LEF29" s="184"/>
      <c r="LEG29" s="184"/>
      <c r="LEH29" s="184"/>
      <c r="LEI29" s="184"/>
      <c r="LEJ29" s="184"/>
      <c r="LEK29" s="184"/>
      <c r="LEL29" s="184"/>
      <c r="LEM29" s="184"/>
      <c r="LEN29" s="184"/>
      <c r="LEO29" s="184"/>
      <c r="LEP29" s="184"/>
      <c r="LEQ29" s="184"/>
      <c r="LER29" s="184"/>
      <c r="LES29" s="184"/>
      <c r="LET29" s="184"/>
      <c r="LEU29" s="184"/>
      <c r="LEV29" s="184"/>
      <c r="LEW29" s="184"/>
      <c r="LEX29" s="184"/>
      <c r="LEY29" s="184"/>
      <c r="LEZ29" s="184"/>
      <c r="LFA29" s="184"/>
      <c r="LFB29" s="184"/>
      <c r="LFC29" s="184"/>
      <c r="LFD29" s="184"/>
      <c r="LFE29" s="184"/>
      <c r="LFF29" s="184"/>
      <c r="LFG29" s="184"/>
      <c r="LFH29" s="184"/>
      <c r="LFI29" s="184"/>
      <c r="LFJ29" s="184"/>
      <c r="LFK29" s="184"/>
      <c r="LFL29" s="184"/>
      <c r="LFM29" s="184"/>
      <c r="LFN29" s="184"/>
      <c r="LFO29" s="184"/>
      <c r="LFP29" s="184"/>
      <c r="LFQ29" s="184"/>
      <c r="LFR29" s="184"/>
      <c r="LFS29" s="184"/>
      <c r="LFT29" s="184"/>
      <c r="LFU29" s="184"/>
      <c r="LFV29" s="184"/>
      <c r="LFW29" s="184"/>
      <c r="LFX29" s="184"/>
      <c r="LFY29" s="184"/>
      <c r="LFZ29" s="184"/>
      <c r="LGA29" s="184"/>
      <c r="LGB29" s="184"/>
      <c r="LGC29" s="184"/>
      <c r="LGD29" s="184"/>
      <c r="LGE29" s="184"/>
      <c r="LGF29" s="184"/>
      <c r="LGG29" s="184"/>
      <c r="LGH29" s="184"/>
      <c r="LGI29" s="184"/>
      <c r="LGJ29" s="184"/>
      <c r="LGK29" s="184"/>
      <c r="LGL29" s="184"/>
      <c r="LGM29" s="184"/>
      <c r="LGN29" s="184"/>
      <c r="LGO29" s="184"/>
      <c r="LGP29" s="184"/>
      <c r="LGQ29" s="184"/>
      <c r="LGR29" s="184"/>
      <c r="LGS29" s="184"/>
      <c r="LGT29" s="184"/>
      <c r="LGU29" s="184"/>
      <c r="LGV29" s="184"/>
      <c r="LGW29" s="184"/>
      <c r="LGX29" s="184"/>
      <c r="LGY29" s="184"/>
      <c r="LGZ29" s="184"/>
      <c r="LHA29" s="184"/>
      <c r="LHB29" s="184"/>
      <c r="LHC29" s="184"/>
      <c r="LHD29" s="184"/>
      <c r="LHE29" s="184"/>
      <c r="LHF29" s="184"/>
      <c r="LHG29" s="184"/>
      <c r="LHH29" s="184"/>
      <c r="LHI29" s="184"/>
      <c r="LHJ29" s="184"/>
      <c r="LHK29" s="184"/>
      <c r="LHL29" s="184"/>
      <c r="LHM29" s="184"/>
      <c r="LHN29" s="184"/>
      <c r="LHO29" s="184"/>
      <c r="LHP29" s="184"/>
      <c r="LHQ29" s="184"/>
      <c r="LHR29" s="184"/>
      <c r="LHS29" s="184"/>
      <c r="LHT29" s="184"/>
      <c r="LHU29" s="184"/>
      <c r="LHV29" s="184"/>
      <c r="LHW29" s="184"/>
      <c r="LHX29" s="184"/>
      <c r="LHY29" s="184"/>
      <c r="LHZ29" s="184"/>
      <c r="LIA29" s="184"/>
      <c r="LIB29" s="184"/>
      <c r="LIC29" s="184"/>
      <c r="LID29" s="184"/>
      <c r="LIE29" s="184"/>
      <c r="LIF29" s="184"/>
      <c r="LIG29" s="184"/>
      <c r="LIH29" s="184"/>
      <c r="LII29" s="184"/>
      <c r="LIJ29" s="184"/>
      <c r="LIK29" s="184"/>
      <c r="LIL29" s="184"/>
      <c r="LIM29" s="184"/>
      <c r="LIN29" s="184"/>
      <c r="LIO29" s="184"/>
      <c r="LIP29" s="184"/>
      <c r="LIQ29" s="184"/>
      <c r="LIR29" s="184"/>
      <c r="LIS29" s="184"/>
      <c r="LIT29" s="184"/>
      <c r="LIU29" s="184"/>
      <c r="LIV29" s="184"/>
      <c r="LIW29" s="184"/>
      <c r="LIX29" s="184"/>
      <c r="LIY29" s="184"/>
      <c r="LIZ29" s="184"/>
      <c r="LJA29" s="184"/>
      <c r="LJB29" s="184"/>
      <c r="LJC29" s="184"/>
      <c r="LJD29" s="184"/>
      <c r="LJE29" s="184"/>
      <c r="LJF29" s="184"/>
      <c r="LJG29" s="184"/>
      <c r="LJH29" s="184"/>
      <c r="LJI29" s="184"/>
      <c r="LJJ29" s="184"/>
      <c r="LJK29" s="184"/>
      <c r="LJL29" s="184"/>
      <c r="LJM29" s="184"/>
      <c r="LJN29" s="184"/>
      <c r="LJO29" s="184"/>
      <c r="LJP29" s="184"/>
      <c r="LJQ29" s="184"/>
      <c r="LJR29" s="184"/>
      <c r="LJS29" s="184"/>
      <c r="LJT29" s="184"/>
      <c r="LJU29" s="184"/>
      <c r="LJV29" s="184"/>
      <c r="LJW29" s="184"/>
      <c r="LJX29" s="184"/>
      <c r="LJY29" s="184"/>
      <c r="LJZ29" s="184"/>
      <c r="LKA29" s="184"/>
      <c r="LKB29" s="184"/>
      <c r="LKC29" s="184"/>
      <c r="LKD29" s="184"/>
      <c r="LKE29" s="184"/>
      <c r="LKF29" s="184"/>
      <c r="LKG29" s="184"/>
      <c r="LKH29" s="184"/>
      <c r="LKI29" s="184"/>
      <c r="LKJ29" s="184"/>
      <c r="LKK29" s="184"/>
      <c r="LKL29" s="184"/>
      <c r="LKM29" s="184"/>
      <c r="LKN29" s="184"/>
      <c r="LKO29" s="184"/>
      <c r="LKP29" s="184"/>
      <c r="LKQ29" s="184"/>
      <c r="LKR29" s="184"/>
      <c r="LKS29" s="184"/>
      <c r="LKT29" s="184"/>
      <c r="LKU29" s="184"/>
      <c r="LKV29" s="184"/>
      <c r="LKW29" s="184"/>
      <c r="LKX29" s="184"/>
      <c r="LKY29" s="184"/>
      <c r="LKZ29" s="184"/>
      <c r="LLA29" s="184"/>
      <c r="LLB29" s="184"/>
      <c r="LLC29" s="184"/>
      <c r="LLD29" s="184"/>
      <c r="LLE29" s="184"/>
      <c r="LLF29" s="184"/>
      <c r="LLG29" s="184"/>
      <c r="LLH29" s="184"/>
      <c r="LLI29" s="184"/>
      <c r="LLJ29" s="184"/>
      <c r="LLK29" s="184"/>
      <c r="LLL29" s="184"/>
      <c r="LLM29" s="184"/>
      <c r="LLN29" s="184"/>
      <c r="LLO29" s="184"/>
      <c r="LLP29" s="184"/>
      <c r="LLQ29" s="184"/>
      <c r="LLR29" s="184"/>
      <c r="LLS29" s="184"/>
      <c r="LLT29" s="184"/>
      <c r="LLU29" s="184"/>
      <c r="LLV29" s="184"/>
      <c r="LLW29" s="184"/>
      <c r="LLX29" s="184"/>
      <c r="LLY29" s="184"/>
      <c r="LLZ29" s="184"/>
      <c r="LMA29" s="184"/>
      <c r="LMB29" s="184"/>
      <c r="LMC29" s="184"/>
      <c r="LMD29" s="184"/>
      <c r="LME29" s="184"/>
      <c r="LMF29" s="184"/>
      <c r="LMG29" s="184"/>
      <c r="LMH29" s="184"/>
      <c r="LMI29" s="184"/>
      <c r="LMJ29" s="184"/>
      <c r="LMK29" s="184"/>
      <c r="LML29" s="184"/>
      <c r="LMM29" s="184"/>
      <c r="LMN29" s="184"/>
      <c r="LMO29" s="184"/>
      <c r="LMP29" s="184"/>
      <c r="LMQ29" s="184"/>
      <c r="LMR29" s="184"/>
      <c r="LMS29" s="184"/>
      <c r="LMT29" s="184"/>
      <c r="LMU29" s="184"/>
      <c r="LMV29" s="184"/>
      <c r="LMW29" s="184"/>
      <c r="LMX29" s="184"/>
      <c r="LMY29" s="184"/>
      <c r="LMZ29" s="184"/>
      <c r="LNA29" s="184"/>
      <c r="LNB29" s="184"/>
      <c r="LNC29" s="184"/>
      <c r="LND29" s="184"/>
      <c r="LNE29" s="184"/>
      <c r="LNF29" s="184"/>
      <c r="LNG29" s="184"/>
      <c r="LNH29" s="184"/>
      <c r="LNI29" s="184"/>
      <c r="LNJ29" s="184"/>
      <c r="LNK29" s="184"/>
      <c r="LNL29" s="184"/>
      <c r="LNM29" s="184"/>
      <c r="LNN29" s="184"/>
      <c r="LNO29" s="184"/>
      <c r="LNP29" s="184"/>
      <c r="LNQ29" s="184"/>
      <c r="LNR29" s="184"/>
      <c r="LNS29" s="184"/>
      <c r="LNT29" s="184"/>
      <c r="LNU29" s="184"/>
      <c r="LNV29" s="184"/>
      <c r="LNW29" s="184"/>
      <c r="LNX29" s="184"/>
      <c r="LNY29" s="184"/>
      <c r="LNZ29" s="184"/>
      <c r="LOA29" s="184"/>
      <c r="LOB29" s="184"/>
      <c r="LOC29" s="184"/>
      <c r="LOD29" s="184"/>
      <c r="LOE29" s="184"/>
      <c r="LOF29" s="184"/>
      <c r="LOG29" s="184"/>
      <c r="LOH29" s="184"/>
      <c r="LOI29" s="184"/>
      <c r="LOJ29" s="184"/>
      <c r="LOK29" s="184"/>
      <c r="LOL29" s="184"/>
      <c r="LOM29" s="184"/>
      <c r="LON29" s="184"/>
      <c r="LOO29" s="184"/>
      <c r="LOP29" s="184"/>
      <c r="LOQ29" s="184"/>
      <c r="LOR29" s="184"/>
      <c r="LOS29" s="184"/>
      <c r="LOT29" s="184"/>
      <c r="LOU29" s="184"/>
      <c r="LOV29" s="184"/>
      <c r="LOW29" s="184"/>
      <c r="LOX29" s="184"/>
      <c r="LOY29" s="184"/>
      <c r="LOZ29" s="184"/>
      <c r="LPA29" s="184"/>
      <c r="LPB29" s="184"/>
      <c r="LPC29" s="184"/>
      <c r="LPD29" s="184"/>
      <c r="LPE29" s="184"/>
      <c r="LPF29" s="184"/>
      <c r="LPG29" s="184"/>
      <c r="LPH29" s="184"/>
      <c r="LPI29" s="184"/>
      <c r="LPJ29" s="184"/>
      <c r="LPK29" s="184"/>
      <c r="LPL29" s="184"/>
      <c r="LPM29" s="184"/>
      <c r="LPN29" s="184"/>
      <c r="LPO29" s="184"/>
      <c r="LPP29" s="184"/>
      <c r="LPQ29" s="184"/>
      <c r="LPR29" s="184"/>
      <c r="LPS29" s="184"/>
      <c r="LPT29" s="184"/>
      <c r="LPU29" s="184"/>
      <c r="LPV29" s="184"/>
      <c r="LPW29" s="184"/>
      <c r="LPX29" s="184"/>
      <c r="LPY29" s="184"/>
      <c r="LPZ29" s="184"/>
      <c r="LQA29" s="184"/>
      <c r="LQB29" s="184"/>
      <c r="LQC29" s="184"/>
      <c r="LQD29" s="184"/>
      <c r="LQE29" s="184"/>
      <c r="LQF29" s="184"/>
      <c r="LQG29" s="184"/>
      <c r="LQH29" s="184"/>
      <c r="LQI29" s="184"/>
      <c r="LQJ29" s="184"/>
      <c r="LQK29" s="184"/>
      <c r="LQL29" s="184"/>
      <c r="LQM29" s="184"/>
      <c r="LQN29" s="184"/>
      <c r="LQO29" s="184"/>
      <c r="LQP29" s="184"/>
      <c r="LQQ29" s="184"/>
      <c r="LQR29" s="184"/>
      <c r="LQS29" s="184"/>
      <c r="LQT29" s="184"/>
      <c r="LQU29" s="184"/>
      <c r="LQV29" s="184"/>
      <c r="LQW29" s="184"/>
      <c r="LQX29" s="184"/>
      <c r="LQY29" s="184"/>
      <c r="LQZ29" s="184"/>
      <c r="LRA29" s="184"/>
      <c r="LRB29" s="184"/>
      <c r="LRC29" s="184"/>
      <c r="LRD29" s="184"/>
      <c r="LRE29" s="184"/>
      <c r="LRF29" s="184"/>
      <c r="LRG29" s="184"/>
      <c r="LRH29" s="184"/>
      <c r="LRI29" s="184"/>
      <c r="LRJ29" s="184"/>
      <c r="LRK29" s="184"/>
      <c r="LRL29" s="184"/>
      <c r="LRM29" s="184"/>
      <c r="LRN29" s="184"/>
      <c r="LRO29" s="184"/>
      <c r="LRP29" s="184"/>
      <c r="LRQ29" s="184"/>
      <c r="LRR29" s="184"/>
      <c r="LRS29" s="184"/>
      <c r="LRT29" s="184"/>
      <c r="LRU29" s="184"/>
      <c r="LRV29" s="184"/>
      <c r="LRW29" s="184"/>
      <c r="LRX29" s="184"/>
      <c r="LRY29" s="184"/>
      <c r="LRZ29" s="184"/>
      <c r="LSA29" s="184"/>
      <c r="LSB29" s="184"/>
      <c r="LSC29" s="184"/>
      <c r="LSD29" s="184"/>
      <c r="LSE29" s="184"/>
      <c r="LSF29" s="184"/>
      <c r="LSG29" s="184"/>
      <c r="LSH29" s="184"/>
      <c r="LSI29" s="184"/>
      <c r="LSJ29" s="184"/>
      <c r="LSK29" s="184"/>
      <c r="LSL29" s="184"/>
      <c r="LSM29" s="184"/>
      <c r="LSN29" s="184"/>
      <c r="LSO29" s="184"/>
      <c r="LSP29" s="184"/>
      <c r="LSQ29" s="184"/>
      <c r="LSR29" s="184"/>
      <c r="LSS29" s="184"/>
      <c r="LST29" s="184"/>
      <c r="LSU29" s="184"/>
      <c r="LSV29" s="184"/>
      <c r="LSW29" s="184"/>
      <c r="LSX29" s="184"/>
      <c r="LSY29" s="184"/>
      <c r="LSZ29" s="184"/>
      <c r="LTA29" s="184"/>
      <c r="LTB29" s="184"/>
      <c r="LTC29" s="184"/>
      <c r="LTD29" s="184"/>
      <c r="LTE29" s="184"/>
      <c r="LTF29" s="184"/>
      <c r="LTG29" s="184"/>
      <c r="LTH29" s="184"/>
      <c r="LTI29" s="184"/>
      <c r="LTJ29" s="184"/>
      <c r="LTK29" s="184"/>
      <c r="LTL29" s="184"/>
      <c r="LTM29" s="184"/>
      <c r="LTN29" s="184"/>
      <c r="LTO29" s="184"/>
      <c r="LTP29" s="184"/>
      <c r="LTQ29" s="184"/>
      <c r="LTR29" s="184"/>
      <c r="LTS29" s="184"/>
      <c r="LTT29" s="184"/>
      <c r="LTU29" s="184"/>
      <c r="LTV29" s="184"/>
      <c r="LTW29" s="184"/>
      <c r="LTX29" s="184"/>
      <c r="LTY29" s="184"/>
      <c r="LTZ29" s="184"/>
      <c r="LUA29" s="184"/>
      <c r="LUB29" s="184"/>
      <c r="LUC29" s="184"/>
      <c r="LUD29" s="184"/>
      <c r="LUE29" s="184"/>
      <c r="LUF29" s="184"/>
      <c r="LUG29" s="184"/>
      <c r="LUH29" s="184"/>
      <c r="LUI29" s="184"/>
      <c r="LUJ29" s="184"/>
      <c r="LUK29" s="184"/>
      <c r="LUL29" s="184"/>
      <c r="LUM29" s="184"/>
      <c r="LUN29" s="184"/>
      <c r="LUO29" s="184"/>
      <c r="LUP29" s="184"/>
      <c r="LUQ29" s="184"/>
      <c r="LUR29" s="184"/>
      <c r="LUS29" s="184"/>
      <c r="LUT29" s="184"/>
      <c r="LUU29" s="184"/>
      <c r="LUV29" s="184"/>
      <c r="LUW29" s="184"/>
      <c r="LUX29" s="184"/>
      <c r="LUY29" s="184"/>
      <c r="LUZ29" s="184"/>
      <c r="LVA29" s="184"/>
      <c r="LVB29" s="184"/>
      <c r="LVC29" s="184"/>
      <c r="LVD29" s="184"/>
      <c r="LVE29" s="184"/>
      <c r="LVF29" s="184"/>
      <c r="LVG29" s="184"/>
      <c r="LVH29" s="184"/>
      <c r="LVI29" s="184"/>
      <c r="LVJ29" s="184"/>
      <c r="LVK29" s="184"/>
      <c r="LVL29" s="184"/>
      <c r="LVM29" s="184"/>
      <c r="LVN29" s="184"/>
      <c r="LVO29" s="184"/>
      <c r="LVP29" s="184"/>
      <c r="LVQ29" s="184"/>
      <c r="LVR29" s="184"/>
      <c r="LVS29" s="184"/>
      <c r="LVT29" s="184"/>
      <c r="LVU29" s="184"/>
      <c r="LVV29" s="184"/>
      <c r="LVW29" s="184"/>
      <c r="LVX29" s="184"/>
      <c r="LVY29" s="184"/>
      <c r="LVZ29" s="184"/>
      <c r="LWA29" s="184"/>
      <c r="LWB29" s="184"/>
      <c r="LWC29" s="184"/>
      <c r="LWD29" s="184"/>
      <c r="LWE29" s="184"/>
      <c r="LWF29" s="184"/>
      <c r="LWG29" s="184"/>
      <c r="LWH29" s="184"/>
      <c r="LWI29" s="184"/>
      <c r="LWJ29" s="184"/>
      <c r="LWK29" s="184"/>
      <c r="LWL29" s="184"/>
      <c r="LWM29" s="184"/>
      <c r="LWN29" s="184"/>
      <c r="LWO29" s="184"/>
      <c r="LWP29" s="184"/>
      <c r="LWQ29" s="184"/>
      <c r="LWR29" s="184"/>
      <c r="LWS29" s="184"/>
      <c r="LWT29" s="184"/>
      <c r="LWU29" s="184"/>
      <c r="LWV29" s="184"/>
      <c r="LWW29" s="184"/>
      <c r="LWX29" s="184"/>
      <c r="LWY29" s="184"/>
      <c r="LWZ29" s="184"/>
      <c r="LXA29" s="184"/>
      <c r="LXB29" s="184"/>
      <c r="LXC29" s="184"/>
      <c r="LXD29" s="184"/>
      <c r="LXE29" s="184"/>
      <c r="LXF29" s="184"/>
      <c r="LXG29" s="184"/>
      <c r="LXH29" s="184"/>
      <c r="LXI29" s="184"/>
      <c r="LXJ29" s="184"/>
      <c r="LXK29" s="184"/>
      <c r="LXL29" s="184"/>
      <c r="LXM29" s="184"/>
      <c r="LXN29" s="184"/>
      <c r="LXO29" s="184"/>
      <c r="LXP29" s="184"/>
      <c r="LXQ29" s="184"/>
      <c r="LXR29" s="184"/>
      <c r="LXS29" s="184"/>
      <c r="LXT29" s="184"/>
      <c r="LXU29" s="184"/>
      <c r="LXV29" s="184"/>
      <c r="LXW29" s="184"/>
      <c r="LXX29" s="184"/>
      <c r="LXY29" s="184"/>
      <c r="LXZ29" s="184"/>
      <c r="LYA29" s="184"/>
      <c r="LYB29" s="184"/>
      <c r="LYC29" s="184"/>
      <c r="LYD29" s="184"/>
      <c r="LYE29" s="184"/>
      <c r="LYF29" s="184"/>
      <c r="LYG29" s="184"/>
      <c r="LYH29" s="184"/>
      <c r="LYI29" s="184"/>
      <c r="LYJ29" s="184"/>
      <c r="LYK29" s="184"/>
      <c r="LYL29" s="184"/>
      <c r="LYM29" s="184"/>
      <c r="LYN29" s="184"/>
      <c r="LYO29" s="184"/>
      <c r="LYP29" s="184"/>
      <c r="LYQ29" s="184"/>
      <c r="LYR29" s="184"/>
      <c r="LYS29" s="184"/>
      <c r="LYT29" s="184"/>
      <c r="LYU29" s="184"/>
      <c r="LYV29" s="184"/>
      <c r="LYW29" s="184"/>
      <c r="LYX29" s="184"/>
      <c r="LYY29" s="184"/>
      <c r="LYZ29" s="184"/>
      <c r="LZA29" s="184"/>
      <c r="LZB29" s="184"/>
      <c r="LZC29" s="184"/>
      <c r="LZD29" s="184"/>
      <c r="LZE29" s="184"/>
      <c r="LZF29" s="184"/>
      <c r="LZG29" s="184"/>
      <c r="LZH29" s="184"/>
      <c r="LZI29" s="184"/>
      <c r="LZJ29" s="184"/>
      <c r="LZK29" s="184"/>
      <c r="LZL29" s="184"/>
      <c r="LZM29" s="184"/>
      <c r="LZN29" s="184"/>
      <c r="LZO29" s="184"/>
      <c r="LZP29" s="184"/>
      <c r="LZQ29" s="184"/>
      <c r="LZR29" s="184"/>
      <c r="LZS29" s="184"/>
      <c r="LZT29" s="184"/>
      <c r="LZU29" s="184"/>
      <c r="LZV29" s="184"/>
      <c r="LZW29" s="184"/>
      <c r="LZX29" s="184"/>
      <c r="LZY29" s="184"/>
      <c r="LZZ29" s="184"/>
      <c r="MAA29" s="184"/>
      <c r="MAB29" s="184"/>
      <c r="MAC29" s="184"/>
      <c r="MAD29" s="184"/>
      <c r="MAE29" s="184"/>
      <c r="MAF29" s="184"/>
      <c r="MAG29" s="184"/>
      <c r="MAH29" s="184"/>
      <c r="MAI29" s="184"/>
      <c r="MAJ29" s="184"/>
      <c r="MAK29" s="184"/>
      <c r="MAL29" s="184"/>
      <c r="MAM29" s="184"/>
      <c r="MAN29" s="184"/>
      <c r="MAO29" s="184"/>
      <c r="MAP29" s="184"/>
      <c r="MAQ29" s="184"/>
      <c r="MAR29" s="184"/>
      <c r="MAS29" s="184"/>
      <c r="MAT29" s="184"/>
      <c r="MAU29" s="184"/>
      <c r="MAV29" s="184"/>
      <c r="MAW29" s="184"/>
      <c r="MAX29" s="184"/>
      <c r="MAY29" s="184"/>
      <c r="MAZ29" s="184"/>
      <c r="MBA29" s="184"/>
      <c r="MBB29" s="184"/>
      <c r="MBC29" s="184"/>
      <c r="MBD29" s="184"/>
      <c r="MBE29" s="184"/>
      <c r="MBF29" s="184"/>
      <c r="MBG29" s="184"/>
      <c r="MBH29" s="184"/>
      <c r="MBI29" s="184"/>
      <c r="MBJ29" s="184"/>
      <c r="MBK29" s="184"/>
      <c r="MBL29" s="184"/>
      <c r="MBM29" s="184"/>
      <c r="MBN29" s="184"/>
      <c r="MBO29" s="184"/>
      <c r="MBP29" s="184"/>
      <c r="MBQ29" s="184"/>
      <c r="MBR29" s="184"/>
      <c r="MBS29" s="184"/>
      <c r="MBT29" s="184"/>
      <c r="MBU29" s="184"/>
      <c r="MBV29" s="184"/>
      <c r="MBW29" s="184"/>
      <c r="MBX29" s="184"/>
      <c r="MBY29" s="184"/>
      <c r="MBZ29" s="184"/>
      <c r="MCA29" s="184"/>
      <c r="MCB29" s="184"/>
      <c r="MCC29" s="184"/>
      <c r="MCD29" s="184"/>
      <c r="MCE29" s="184"/>
      <c r="MCF29" s="184"/>
      <c r="MCG29" s="184"/>
      <c r="MCH29" s="184"/>
      <c r="MCI29" s="184"/>
      <c r="MCJ29" s="184"/>
      <c r="MCK29" s="184"/>
      <c r="MCL29" s="184"/>
      <c r="MCM29" s="184"/>
      <c r="MCN29" s="184"/>
      <c r="MCO29" s="184"/>
      <c r="MCP29" s="184"/>
      <c r="MCQ29" s="184"/>
      <c r="MCR29" s="184"/>
      <c r="MCS29" s="184"/>
      <c r="MCT29" s="184"/>
      <c r="MCU29" s="184"/>
      <c r="MCV29" s="184"/>
      <c r="MCW29" s="184"/>
      <c r="MCX29" s="184"/>
      <c r="MCY29" s="184"/>
      <c r="MCZ29" s="184"/>
      <c r="MDA29" s="184"/>
      <c r="MDB29" s="184"/>
      <c r="MDC29" s="184"/>
      <c r="MDD29" s="184"/>
      <c r="MDE29" s="184"/>
      <c r="MDF29" s="184"/>
      <c r="MDG29" s="184"/>
      <c r="MDH29" s="184"/>
      <c r="MDI29" s="184"/>
      <c r="MDJ29" s="184"/>
      <c r="MDK29" s="184"/>
      <c r="MDL29" s="184"/>
      <c r="MDM29" s="184"/>
      <c r="MDN29" s="184"/>
      <c r="MDO29" s="184"/>
      <c r="MDP29" s="184"/>
      <c r="MDQ29" s="184"/>
      <c r="MDR29" s="184"/>
      <c r="MDS29" s="184"/>
      <c r="MDT29" s="184"/>
      <c r="MDU29" s="184"/>
      <c r="MDV29" s="184"/>
      <c r="MDW29" s="184"/>
      <c r="MDX29" s="184"/>
      <c r="MDY29" s="184"/>
      <c r="MDZ29" s="184"/>
      <c r="MEA29" s="184"/>
      <c r="MEB29" s="184"/>
      <c r="MEC29" s="184"/>
      <c r="MED29" s="184"/>
      <c r="MEE29" s="184"/>
      <c r="MEF29" s="184"/>
      <c r="MEG29" s="184"/>
      <c r="MEH29" s="184"/>
      <c r="MEI29" s="184"/>
      <c r="MEJ29" s="184"/>
      <c r="MEK29" s="184"/>
      <c r="MEL29" s="184"/>
      <c r="MEM29" s="184"/>
      <c r="MEN29" s="184"/>
      <c r="MEO29" s="184"/>
      <c r="MEP29" s="184"/>
      <c r="MEQ29" s="184"/>
      <c r="MER29" s="184"/>
      <c r="MES29" s="184"/>
      <c r="MET29" s="184"/>
      <c r="MEU29" s="184"/>
      <c r="MEV29" s="184"/>
      <c r="MEW29" s="184"/>
      <c r="MEX29" s="184"/>
      <c r="MEY29" s="184"/>
      <c r="MEZ29" s="184"/>
      <c r="MFA29" s="184"/>
      <c r="MFB29" s="184"/>
      <c r="MFC29" s="184"/>
      <c r="MFD29" s="184"/>
      <c r="MFE29" s="184"/>
      <c r="MFF29" s="184"/>
      <c r="MFG29" s="184"/>
      <c r="MFH29" s="184"/>
      <c r="MFI29" s="184"/>
      <c r="MFJ29" s="184"/>
      <c r="MFK29" s="184"/>
      <c r="MFL29" s="184"/>
      <c r="MFM29" s="184"/>
      <c r="MFN29" s="184"/>
      <c r="MFO29" s="184"/>
      <c r="MFP29" s="184"/>
      <c r="MFQ29" s="184"/>
      <c r="MFR29" s="184"/>
      <c r="MFS29" s="184"/>
      <c r="MFT29" s="184"/>
      <c r="MFU29" s="184"/>
      <c r="MFV29" s="184"/>
      <c r="MFW29" s="184"/>
      <c r="MFX29" s="184"/>
      <c r="MFY29" s="184"/>
      <c r="MFZ29" s="184"/>
      <c r="MGA29" s="184"/>
      <c r="MGB29" s="184"/>
      <c r="MGC29" s="184"/>
      <c r="MGD29" s="184"/>
      <c r="MGE29" s="184"/>
      <c r="MGF29" s="184"/>
      <c r="MGG29" s="184"/>
      <c r="MGH29" s="184"/>
      <c r="MGI29" s="184"/>
      <c r="MGJ29" s="184"/>
      <c r="MGK29" s="184"/>
      <c r="MGL29" s="184"/>
      <c r="MGM29" s="184"/>
      <c r="MGN29" s="184"/>
      <c r="MGO29" s="184"/>
      <c r="MGP29" s="184"/>
      <c r="MGQ29" s="184"/>
      <c r="MGR29" s="184"/>
      <c r="MGS29" s="184"/>
      <c r="MGT29" s="184"/>
      <c r="MGU29" s="184"/>
      <c r="MGV29" s="184"/>
      <c r="MGW29" s="184"/>
      <c r="MGX29" s="184"/>
      <c r="MGY29" s="184"/>
      <c r="MGZ29" s="184"/>
      <c r="MHA29" s="184"/>
      <c r="MHB29" s="184"/>
      <c r="MHC29" s="184"/>
      <c r="MHD29" s="184"/>
      <c r="MHE29" s="184"/>
      <c r="MHF29" s="184"/>
      <c r="MHG29" s="184"/>
      <c r="MHH29" s="184"/>
      <c r="MHI29" s="184"/>
      <c r="MHJ29" s="184"/>
      <c r="MHK29" s="184"/>
      <c r="MHL29" s="184"/>
      <c r="MHM29" s="184"/>
      <c r="MHN29" s="184"/>
      <c r="MHO29" s="184"/>
      <c r="MHP29" s="184"/>
      <c r="MHQ29" s="184"/>
      <c r="MHR29" s="184"/>
      <c r="MHS29" s="184"/>
      <c r="MHT29" s="184"/>
      <c r="MHU29" s="184"/>
      <c r="MHV29" s="184"/>
      <c r="MHW29" s="184"/>
      <c r="MHX29" s="184"/>
      <c r="MHY29" s="184"/>
      <c r="MHZ29" s="184"/>
      <c r="MIA29" s="184"/>
      <c r="MIB29" s="184"/>
      <c r="MIC29" s="184"/>
      <c r="MID29" s="184"/>
      <c r="MIE29" s="184"/>
      <c r="MIF29" s="184"/>
      <c r="MIG29" s="184"/>
      <c r="MIH29" s="184"/>
      <c r="MII29" s="184"/>
      <c r="MIJ29" s="184"/>
      <c r="MIK29" s="184"/>
      <c r="MIL29" s="184"/>
      <c r="MIM29" s="184"/>
      <c r="MIN29" s="184"/>
      <c r="MIO29" s="184"/>
      <c r="MIP29" s="184"/>
      <c r="MIQ29" s="184"/>
      <c r="MIR29" s="184"/>
      <c r="MIS29" s="184"/>
      <c r="MIT29" s="184"/>
      <c r="MIU29" s="184"/>
      <c r="MIV29" s="184"/>
      <c r="MIW29" s="184"/>
      <c r="MIX29" s="184"/>
      <c r="MIY29" s="184"/>
      <c r="MIZ29" s="184"/>
      <c r="MJA29" s="184"/>
      <c r="MJB29" s="184"/>
      <c r="MJC29" s="184"/>
      <c r="MJD29" s="184"/>
      <c r="MJE29" s="184"/>
      <c r="MJF29" s="184"/>
      <c r="MJG29" s="184"/>
      <c r="MJH29" s="184"/>
      <c r="MJI29" s="184"/>
      <c r="MJJ29" s="184"/>
      <c r="MJK29" s="184"/>
      <c r="MJL29" s="184"/>
      <c r="MJM29" s="184"/>
      <c r="MJN29" s="184"/>
      <c r="MJO29" s="184"/>
      <c r="MJP29" s="184"/>
      <c r="MJQ29" s="184"/>
      <c r="MJR29" s="184"/>
      <c r="MJS29" s="184"/>
      <c r="MJT29" s="184"/>
      <c r="MJU29" s="184"/>
      <c r="MJV29" s="184"/>
      <c r="MJW29" s="184"/>
      <c r="MJX29" s="184"/>
      <c r="MJY29" s="184"/>
      <c r="MJZ29" s="184"/>
      <c r="MKA29" s="184"/>
      <c r="MKB29" s="184"/>
      <c r="MKC29" s="184"/>
      <c r="MKD29" s="184"/>
      <c r="MKE29" s="184"/>
      <c r="MKF29" s="184"/>
      <c r="MKG29" s="184"/>
      <c r="MKH29" s="184"/>
      <c r="MKI29" s="184"/>
      <c r="MKJ29" s="184"/>
      <c r="MKK29" s="184"/>
      <c r="MKL29" s="184"/>
      <c r="MKM29" s="184"/>
      <c r="MKN29" s="184"/>
      <c r="MKO29" s="184"/>
      <c r="MKP29" s="184"/>
      <c r="MKQ29" s="184"/>
      <c r="MKR29" s="184"/>
      <c r="MKS29" s="184"/>
      <c r="MKT29" s="184"/>
      <c r="MKU29" s="184"/>
      <c r="MKV29" s="184"/>
      <c r="MKW29" s="184"/>
      <c r="MKX29" s="184"/>
      <c r="MKY29" s="184"/>
      <c r="MKZ29" s="184"/>
      <c r="MLA29" s="184"/>
      <c r="MLB29" s="184"/>
      <c r="MLC29" s="184"/>
      <c r="MLD29" s="184"/>
      <c r="MLE29" s="184"/>
      <c r="MLF29" s="184"/>
      <c r="MLG29" s="184"/>
      <c r="MLH29" s="184"/>
      <c r="MLI29" s="184"/>
      <c r="MLJ29" s="184"/>
      <c r="MLK29" s="184"/>
      <c r="MLL29" s="184"/>
      <c r="MLM29" s="184"/>
      <c r="MLN29" s="184"/>
      <c r="MLO29" s="184"/>
      <c r="MLP29" s="184"/>
      <c r="MLQ29" s="184"/>
      <c r="MLR29" s="184"/>
      <c r="MLS29" s="184"/>
      <c r="MLT29" s="184"/>
      <c r="MLU29" s="184"/>
      <c r="MLV29" s="184"/>
      <c r="MLW29" s="184"/>
      <c r="MLX29" s="184"/>
      <c r="MLY29" s="184"/>
      <c r="MLZ29" s="184"/>
      <c r="MMA29" s="184"/>
      <c r="MMB29" s="184"/>
      <c r="MMC29" s="184"/>
      <c r="MMD29" s="184"/>
      <c r="MME29" s="184"/>
      <c r="MMF29" s="184"/>
      <c r="MMG29" s="184"/>
      <c r="MMH29" s="184"/>
      <c r="MMI29" s="184"/>
      <c r="MMJ29" s="184"/>
      <c r="MMK29" s="184"/>
      <c r="MML29" s="184"/>
      <c r="MMM29" s="184"/>
      <c r="MMN29" s="184"/>
      <c r="MMO29" s="184"/>
      <c r="MMP29" s="184"/>
      <c r="MMQ29" s="184"/>
      <c r="MMR29" s="184"/>
      <c r="MMS29" s="184"/>
      <c r="MMT29" s="184"/>
      <c r="MMU29" s="184"/>
      <c r="MMV29" s="184"/>
      <c r="MMW29" s="184"/>
      <c r="MMX29" s="184"/>
      <c r="MMY29" s="184"/>
      <c r="MMZ29" s="184"/>
      <c r="MNA29" s="184"/>
      <c r="MNB29" s="184"/>
      <c r="MNC29" s="184"/>
      <c r="MND29" s="184"/>
      <c r="MNE29" s="184"/>
      <c r="MNF29" s="184"/>
      <c r="MNG29" s="184"/>
      <c r="MNH29" s="184"/>
      <c r="MNI29" s="184"/>
      <c r="MNJ29" s="184"/>
      <c r="MNK29" s="184"/>
      <c r="MNL29" s="184"/>
      <c r="MNM29" s="184"/>
      <c r="MNN29" s="184"/>
      <c r="MNO29" s="184"/>
      <c r="MNP29" s="184"/>
      <c r="MNQ29" s="184"/>
      <c r="MNR29" s="184"/>
      <c r="MNS29" s="184"/>
      <c r="MNT29" s="184"/>
      <c r="MNU29" s="184"/>
      <c r="MNV29" s="184"/>
      <c r="MNW29" s="184"/>
      <c r="MNX29" s="184"/>
      <c r="MNY29" s="184"/>
      <c r="MNZ29" s="184"/>
      <c r="MOA29" s="184"/>
      <c r="MOB29" s="184"/>
      <c r="MOC29" s="184"/>
      <c r="MOD29" s="184"/>
      <c r="MOE29" s="184"/>
      <c r="MOF29" s="184"/>
      <c r="MOG29" s="184"/>
      <c r="MOH29" s="184"/>
      <c r="MOI29" s="184"/>
      <c r="MOJ29" s="184"/>
      <c r="MOK29" s="184"/>
      <c r="MOL29" s="184"/>
      <c r="MOM29" s="184"/>
      <c r="MON29" s="184"/>
      <c r="MOO29" s="184"/>
      <c r="MOP29" s="184"/>
      <c r="MOQ29" s="184"/>
      <c r="MOR29" s="184"/>
      <c r="MOS29" s="184"/>
      <c r="MOT29" s="184"/>
      <c r="MOU29" s="184"/>
      <c r="MOV29" s="184"/>
      <c r="MOW29" s="184"/>
      <c r="MOX29" s="184"/>
      <c r="MOY29" s="184"/>
      <c r="MOZ29" s="184"/>
      <c r="MPA29" s="184"/>
      <c r="MPB29" s="184"/>
      <c r="MPC29" s="184"/>
      <c r="MPD29" s="184"/>
      <c r="MPE29" s="184"/>
      <c r="MPF29" s="184"/>
      <c r="MPG29" s="184"/>
      <c r="MPH29" s="184"/>
      <c r="MPI29" s="184"/>
      <c r="MPJ29" s="184"/>
      <c r="MPK29" s="184"/>
      <c r="MPL29" s="184"/>
      <c r="MPM29" s="184"/>
      <c r="MPN29" s="184"/>
      <c r="MPO29" s="184"/>
      <c r="MPP29" s="184"/>
      <c r="MPQ29" s="184"/>
      <c r="MPR29" s="184"/>
      <c r="MPS29" s="184"/>
      <c r="MPT29" s="184"/>
      <c r="MPU29" s="184"/>
      <c r="MPV29" s="184"/>
      <c r="MPW29" s="184"/>
      <c r="MPX29" s="184"/>
      <c r="MPY29" s="184"/>
      <c r="MPZ29" s="184"/>
      <c r="MQA29" s="184"/>
      <c r="MQB29" s="184"/>
      <c r="MQC29" s="184"/>
      <c r="MQD29" s="184"/>
      <c r="MQE29" s="184"/>
      <c r="MQF29" s="184"/>
      <c r="MQG29" s="184"/>
      <c r="MQH29" s="184"/>
      <c r="MQI29" s="184"/>
      <c r="MQJ29" s="184"/>
      <c r="MQK29" s="184"/>
      <c r="MQL29" s="184"/>
      <c r="MQM29" s="184"/>
      <c r="MQN29" s="184"/>
      <c r="MQO29" s="184"/>
      <c r="MQP29" s="184"/>
      <c r="MQQ29" s="184"/>
      <c r="MQR29" s="184"/>
      <c r="MQS29" s="184"/>
      <c r="MQT29" s="184"/>
      <c r="MQU29" s="184"/>
      <c r="MQV29" s="184"/>
      <c r="MQW29" s="184"/>
      <c r="MQX29" s="184"/>
      <c r="MQY29" s="184"/>
      <c r="MQZ29" s="184"/>
      <c r="MRA29" s="184"/>
      <c r="MRB29" s="184"/>
      <c r="MRC29" s="184"/>
      <c r="MRD29" s="184"/>
      <c r="MRE29" s="184"/>
      <c r="MRF29" s="184"/>
      <c r="MRG29" s="184"/>
      <c r="MRH29" s="184"/>
      <c r="MRI29" s="184"/>
      <c r="MRJ29" s="184"/>
      <c r="MRK29" s="184"/>
      <c r="MRL29" s="184"/>
      <c r="MRM29" s="184"/>
      <c r="MRN29" s="184"/>
      <c r="MRO29" s="184"/>
      <c r="MRP29" s="184"/>
      <c r="MRQ29" s="184"/>
      <c r="MRR29" s="184"/>
      <c r="MRS29" s="184"/>
      <c r="MRT29" s="184"/>
      <c r="MRU29" s="184"/>
      <c r="MRV29" s="184"/>
      <c r="MRW29" s="184"/>
      <c r="MRX29" s="184"/>
      <c r="MRY29" s="184"/>
      <c r="MRZ29" s="184"/>
      <c r="MSA29" s="184"/>
      <c r="MSB29" s="184"/>
      <c r="MSC29" s="184"/>
      <c r="MSD29" s="184"/>
      <c r="MSE29" s="184"/>
      <c r="MSF29" s="184"/>
      <c r="MSG29" s="184"/>
      <c r="MSH29" s="184"/>
      <c r="MSI29" s="184"/>
      <c r="MSJ29" s="184"/>
      <c r="MSK29" s="184"/>
      <c r="MSL29" s="184"/>
      <c r="MSM29" s="184"/>
      <c r="MSN29" s="184"/>
      <c r="MSO29" s="184"/>
      <c r="MSP29" s="184"/>
      <c r="MSQ29" s="184"/>
      <c r="MSR29" s="184"/>
      <c r="MSS29" s="184"/>
      <c r="MST29" s="184"/>
      <c r="MSU29" s="184"/>
      <c r="MSV29" s="184"/>
      <c r="MSW29" s="184"/>
      <c r="MSX29" s="184"/>
      <c r="MSY29" s="184"/>
      <c r="MSZ29" s="184"/>
      <c r="MTA29" s="184"/>
      <c r="MTB29" s="184"/>
      <c r="MTC29" s="184"/>
      <c r="MTD29" s="184"/>
      <c r="MTE29" s="184"/>
      <c r="MTF29" s="184"/>
      <c r="MTG29" s="184"/>
      <c r="MTH29" s="184"/>
      <c r="MTI29" s="184"/>
      <c r="MTJ29" s="184"/>
      <c r="MTK29" s="184"/>
      <c r="MTL29" s="184"/>
      <c r="MTM29" s="184"/>
      <c r="MTN29" s="184"/>
      <c r="MTO29" s="184"/>
      <c r="MTP29" s="184"/>
      <c r="MTQ29" s="184"/>
      <c r="MTR29" s="184"/>
      <c r="MTS29" s="184"/>
      <c r="MTT29" s="184"/>
      <c r="MTU29" s="184"/>
      <c r="MTV29" s="184"/>
      <c r="MTW29" s="184"/>
      <c r="MTX29" s="184"/>
      <c r="MTY29" s="184"/>
      <c r="MTZ29" s="184"/>
      <c r="MUA29" s="184"/>
      <c r="MUB29" s="184"/>
      <c r="MUC29" s="184"/>
      <c r="MUD29" s="184"/>
      <c r="MUE29" s="184"/>
      <c r="MUF29" s="184"/>
      <c r="MUG29" s="184"/>
      <c r="MUH29" s="184"/>
      <c r="MUI29" s="184"/>
      <c r="MUJ29" s="184"/>
      <c r="MUK29" s="184"/>
      <c r="MUL29" s="184"/>
      <c r="MUM29" s="184"/>
      <c r="MUN29" s="184"/>
      <c r="MUO29" s="184"/>
      <c r="MUP29" s="184"/>
      <c r="MUQ29" s="184"/>
      <c r="MUR29" s="184"/>
      <c r="MUS29" s="184"/>
      <c r="MUT29" s="184"/>
      <c r="MUU29" s="184"/>
      <c r="MUV29" s="184"/>
      <c r="MUW29" s="184"/>
      <c r="MUX29" s="184"/>
      <c r="MUY29" s="184"/>
      <c r="MUZ29" s="184"/>
      <c r="MVA29" s="184"/>
      <c r="MVB29" s="184"/>
      <c r="MVC29" s="184"/>
      <c r="MVD29" s="184"/>
      <c r="MVE29" s="184"/>
      <c r="MVF29" s="184"/>
      <c r="MVG29" s="184"/>
      <c r="MVH29" s="184"/>
      <c r="MVI29" s="184"/>
      <c r="MVJ29" s="184"/>
      <c r="MVK29" s="184"/>
      <c r="MVL29" s="184"/>
      <c r="MVM29" s="184"/>
      <c r="MVN29" s="184"/>
      <c r="MVO29" s="184"/>
      <c r="MVP29" s="184"/>
      <c r="MVQ29" s="184"/>
      <c r="MVR29" s="184"/>
      <c r="MVS29" s="184"/>
      <c r="MVT29" s="184"/>
      <c r="MVU29" s="184"/>
      <c r="MVV29" s="184"/>
      <c r="MVW29" s="184"/>
      <c r="MVX29" s="184"/>
      <c r="MVY29" s="184"/>
      <c r="MVZ29" s="184"/>
      <c r="MWA29" s="184"/>
      <c r="MWB29" s="184"/>
      <c r="MWC29" s="184"/>
      <c r="MWD29" s="184"/>
      <c r="MWE29" s="184"/>
      <c r="MWF29" s="184"/>
      <c r="MWG29" s="184"/>
      <c r="MWH29" s="184"/>
      <c r="MWI29" s="184"/>
      <c r="MWJ29" s="184"/>
      <c r="MWK29" s="184"/>
      <c r="MWL29" s="184"/>
      <c r="MWM29" s="184"/>
      <c r="MWN29" s="184"/>
      <c r="MWO29" s="184"/>
      <c r="MWP29" s="184"/>
      <c r="MWQ29" s="184"/>
      <c r="MWR29" s="184"/>
      <c r="MWS29" s="184"/>
      <c r="MWT29" s="184"/>
      <c r="MWU29" s="184"/>
      <c r="MWV29" s="184"/>
      <c r="MWW29" s="184"/>
      <c r="MWX29" s="184"/>
      <c r="MWY29" s="184"/>
      <c r="MWZ29" s="184"/>
      <c r="MXA29" s="184"/>
      <c r="MXB29" s="184"/>
      <c r="MXC29" s="184"/>
      <c r="MXD29" s="184"/>
      <c r="MXE29" s="184"/>
      <c r="MXF29" s="184"/>
      <c r="MXG29" s="184"/>
      <c r="MXH29" s="184"/>
      <c r="MXI29" s="184"/>
      <c r="MXJ29" s="184"/>
      <c r="MXK29" s="184"/>
      <c r="MXL29" s="184"/>
      <c r="MXM29" s="184"/>
      <c r="MXN29" s="184"/>
      <c r="MXO29" s="184"/>
      <c r="MXP29" s="184"/>
      <c r="MXQ29" s="184"/>
      <c r="MXR29" s="184"/>
      <c r="MXS29" s="184"/>
      <c r="MXT29" s="184"/>
      <c r="MXU29" s="184"/>
      <c r="MXV29" s="184"/>
      <c r="MXW29" s="184"/>
      <c r="MXX29" s="184"/>
      <c r="MXY29" s="184"/>
      <c r="MXZ29" s="184"/>
      <c r="MYA29" s="184"/>
      <c r="MYB29" s="184"/>
      <c r="MYC29" s="184"/>
      <c r="MYD29" s="184"/>
      <c r="MYE29" s="184"/>
      <c r="MYF29" s="184"/>
      <c r="MYG29" s="184"/>
      <c r="MYH29" s="184"/>
      <c r="MYI29" s="184"/>
      <c r="MYJ29" s="184"/>
      <c r="MYK29" s="184"/>
      <c r="MYL29" s="184"/>
      <c r="MYM29" s="184"/>
      <c r="MYN29" s="184"/>
      <c r="MYO29" s="184"/>
      <c r="MYP29" s="184"/>
      <c r="MYQ29" s="184"/>
      <c r="MYR29" s="184"/>
      <c r="MYS29" s="184"/>
      <c r="MYT29" s="184"/>
      <c r="MYU29" s="184"/>
      <c r="MYV29" s="184"/>
      <c r="MYW29" s="184"/>
      <c r="MYX29" s="184"/>
      <c r="MYY29" s="184"/>
      <c r="MYZ29" s="184"/>
      <c r="MZA29" s="184"/>
      <c r="MZB29" s="184"/>
      <c r="MZC29" s="184"/>
      <c r="MZD29" s="184"/>
      <c r="MZE29" s="184"/>
      <c r="MZF29" s="184"/>
      <c r="MZG29" s="184"/>
      <c r="MZH29" s="184"/>
      <c r="MZI29" s="184"/>
      <c r="MZJ29" s="184"/>
      <c r="MZK29" s="184"/>
      <c r="MZL29" s="184"/>
      <c r="MZM29" s="184"/>
      <c r="MZN29" s="184"/>
      <c r="MZO29" s="184"/>
      <c r="MZP29" s="184"/>
      <c r="MZQ29" s="184"/>
      <c r="MZR29" s="184"/>
      <c r="MZS29" s="184"/>
      <c r="MZT29" s="184"/>
      <c r="MZU29" s="184"/>
      <c r="MZV29" s="184"/>
      <c r="MZW29" s="184"/>
      <c r="MZX29" s="184"/>
      <c r="MZY29" s="184"/>
      <c r="MZZ29" s="184"/>
      <c r="NAA29" s="184"/>
      <c r="NAB29" s="184"/>
      <c r="NAC29" s="184"/>
      <c r="NAD29" s="184"/>
      <c r="NAE29" s="184"/>
      <c r="NAF29" s="184"/>
      <c r="NAG29" s="184"/>
      <c r="NAH29" s="184"/>
      <c r="NAI29" s="184"/>
      <c r="NAJ29" s="184"/>
      <c r="NAK29" s="184"/>
      <c r="NAL29" s="184"/>
      <c r="NAM29" s="184"/>
      <c r="NAN29" s="184"/>
      <c r="NAO29" s="184"/>
      <c r="NAP29" s="184"/>
      <c r="NAQ29" s="184"/>
      <c r="NAR29" s="184"/>
      <c r="NAS29" s="184"/>
      <c r="NAT29" s="184"/>
      <c r="NAU29" s="184"/>
      <c r="NAV29" s="184"/>
      <c r="NAW29" s="184"/>
      <c r="NAX29" s="184"/>
      <c r="NAY29" s="184"/>
      <c r="NAZ29" s="184"/>
      <c r="NBA29" s="184"/>
      <c r="NBB29" s="184"/>
      <c r="NBC29" s="184"/>
      <c r="NBD29" s="184"/>
      <c r="NBE29" s="184"/>
      <c r="NBF29" s="184"/>
      <c r="NBG29" s="184"/>
      <c r="NBH29" s="184"/>
      <c r="NBI29" s="184"/>
      <c r="NBJ29" s="184"/>
      <c r="NBK29" s="184"/>
      <c r="NBL29" s="184"/>
      <c r="NBM29" s="184"/>
      <c r="NBN29" s="184"/>
      <c r="NBO29" s="184"/>
      <c r="NBP29" s="184"/>
      <c r="NBQ29" s="184"/>
      <c r="NBR29" s="184"/>
      <c r="NBS29" s="184"/>
      <c r="NBT29" s="184"/>
      <c r="NBU29" s="184"/>
      <c r="NBV29" s="184"/>
      <c r="NBW29" s="184"/>
      <c r="NBX29" s="184"/>
      <c r="NBY29" s="184"/>
      <c r="NBZ29" s="184"/>
      <c r="NCA29" s="184"/>
      <c r="NCB29" s="184"/>
      <c r="NCC29" s="184"/>
      <c r="NCD29" s="184"/>
      <c r="NCE29" s="184"/>
      <c r="NCF29" s="184"/>
      <c r="NCG29" s="184"/>
      <c r="NCH29" s="184"/>
      <c r="NCI29" s="184"/>
      <c r="NCJ29" s="184"/>
      <c r="NCK29" s="184"/>
      <c r="NCL29" s="184"/>
      <c r="NCM29" s="184"/>
      <c r="NCN29" s="184"/>
      <c r="NCO29" s="184"/>
      <c r="NCP29" s="184"/>
      <c r="NCQ29" s="184"/>
      <c r="NCR29" s="184"/>
      <c r="NCS29" s="184"/>
      <c r="NCT29" s="184"/>
      <c r="NCU29" s="184"/>
      <c r="NCV29" s="184"/>
      <c r="NCW29" s="184"/>
      <c r="NCX29" s="184"/>
      <c r="NCY29" s="184"/>
      <c r="NCZ29" s="184"/>
      <c r="NDA29" s="184"/>
      <c r="NDB29" s="184"/>
      <c r="NDC29" s="184"/>
      <c r="NDD29" s="184"/>
      <c r="NDE29" s="184"/>
      <c r="NDF29" s="184"/>
      <c r="NDG29" s="184"/>
      <c r="NDH29" s="184"/>
      <c r="NDI29" s="184"/>
      <c r="NDJ29" s="184"/>
      <c r="NDK29" s="184"/>
      <c r="NDL29" s="184"/>
      <c r="NDM29" s="184"/>
      <c r="NDN29" s="184"/>
      <c r="NDO29" s="184"/>
      <c r="NDP29" s="184"/>
      <c r="NDQ29" s="184"/>
      <c r="NDR29" s="184"/>
      <c r="NDS29" s="184"/>
      <c r="NDT29" s="184"/>
      <c r="NDU29" s="184"/>
      <c r="NDV29" s="184"/>
      <c r="NDW29" s="184"/>
      <c r="NDX29" s="184"/>
      <c r="NDY29" s="184"/>
      <c r="NDZ29" s="184"/>
      <c r="NEA29" s="184"/>
      <c r="NEB29" s="184"/>
      <c r="NEC29" s="184"/>
      <c r="NED29" s="184"/>
      <c r="NEE29" s="184"/>
      <c r="NEF29" s="184"/>
      <c r="NEG29" s="184"/>
      <c r="NEH29" s="184"/>
      <c r="NEI29" s="184"/>
      <c r="NEJ29" s="184"/>
      <c r="NEK29" s="184"/>
      <c r="NEL29" s="184"/>
      <c r="NEM29" s="184"/>
      <c r="NEN29" s="184"/>
      <c r="NEO29" s="184"/>
      <c r="NEP29" s="184"/>
      <c r="NEQ29" s="184"/>
      <c r="NER29" s="184"/>
      <c r="NES29" s="184"/>
      <c r="NET29" s="184"/>
      <c r="NEU29" s="184"/>
      <c r="NEV29" s="184"/>
      <c r="NEW29" s="184"/>
      <c r="NEX29" s="184"/>
      <c r="NEY29" s="184"/>
      <c r="NEZ29" s="184"/>
      <c r="NFA29" s="184"/>
      <c r="NFB29" s="184"/>
      <c r="NFC29" s="184"/>
      <c r="NFD29" s="184"/>
      <c r="NFE29" s="184"/>
      <c r="NFF29" s="184"/>
      <c r="NFG29" s="184"/>
      <c r="NFH29" s="184"/>
      <c r="NFI29" s="184"/>
      <c r="NFJ29" s="184"/>
      <c r="NFK29" s="184"/>
      <c r="NFL29" s="184"/>
      <c r="NFM29" s="184"/>
      <c r="NFN29" s="184"/>
      <c r="NFO29" s="184"/>
      <c r="NFP29" s="184"/>
      <c r="NFQ29" s="184"/>
      <c r="NFR29" s="184"/>
      <c r="NFS29" s="184"/>
      <c r="NFT29" s="184"/>
      <c r="NFU29" s="184"/>
      <c r="NFV29" s="184"/>
      <c r="NFW29" s="184"/>
      <c r="NFX29" s="184"/>
      <c r="NFY29" s="184"/>
      <c r="NFZ29" s="184"/>
      <c r="NGA29" s="184"/>
      <c r="NGB29" s="184"/>
      <c r="NGC29" s="184"/>
      <c r="NGD29" s="184"/>
      <c r="NGE29" s="184"/>
      <c r="NGF29" s="184"/>
      <c r="NGG29" s="184"/>
      <c r="NGH29" s="184"/>
      <c r="NGI29" s="184"/>
      <c r="NGJ29" s="184"/>
      <c r="NGK29" s="184"/>
      <c r="NGL29" s="184"/>
      <c r="NGM29" s="184"/>
      <c r="NGN29" s="184"/>
      <c r="NGO29" s="184"/>
      <c r="NGP29" s="184"/>
      <c r="NGQ29" s="184"/>
      <c r="NGR29" s="184"/>
      <c r="NGS29" s="184"/>
      <c r="NGT29" s="184"/>
      <c r="NGU29" s="184"/>
      <c r="NGV29" s="184"/>
      <c r="NGW29" s="184"/>
      <c r="NGX29" s="184"/>
      <c r="NGY29" s="184"/>
      <c r="NGZ29" s="184"/>
      <c r="NHA29" s="184"/>
      <c r="NHB29" s="184"/>
      <c r="NHC29" s="184"/>
      <c r="NHD29" s="184"/>
      <c r="NHE29" s="184"/>
      <c r="NHF29" s="184"/>
      <c r="NHG29" s="184"/>
      <c r="NHH29" s="184"/>
      <c r="NHI29" s="184"/>
      <c r="NHJ29" s="184"/>
      <c r="NHK29" s="184"/>
      <c r="NHL29" s="184"/>
      <c r="NHM29" s="184"/>
      <c r="NHN29" s="184"/>
      <c r="NHO29" s="184"/>
      <c r="NHP29" s="184"/>
      <c r="NHQ29" s="184"/>
      <c r="NHR29" s="184"/>
      <c r="NHS29" s="184"/>
      <c r="NHT29" s="184"/>
      <c r="NHU29" s="184"/>
      <c r="NHV29" s="184"/>
      <c r="NHW29" s="184"/>
      <c r="NHX29" s="184"/>
      <c r="NHY29" s="184"/>
      <c r="NHZ29" s="184"/>
      <c r="NIA29" s="184"/>
      <c r="NIB29" s="184"/>
      <c r="NIC29" s="184"/>
      <c r="NID29" s="184"/>
      <c r="NIE29" s="184"/>
      <c r="NIF29" s="184"/>
      <c r="NIG29" s="184"/>
      <c r="NIH29" s="184"/>
      <c r="NII29" s="184"/>
      <c r="NIJ29" s="184"/>
      <c r="NIK29" s="184"/>
      <c r="NIL29" s="184"/>
      <c r="NIM29" s="184"/>
      <c r="NIN29" s="184"/>
      <c r="NIO29" s="184"/>
      <c r="NIP29" s="184"/>
      <c r="NIQ29" s="184"/>
      <c r="NIR29" s="184"/>
      <c r="NIS29" s="184"/>
      <c r="NIT29" s="184"/>
      <c r="NIU29" s="184"/>
      <c r="NIV29" s="184"/>
      <c r="NIW29" s="184"/>
      <c r="NIX29" s="184"/>
      <c r="NIY29" s="184"/>
      <c r="NIZ29" s="184"/>
      <c r="NJA29" s="184"/>
      <c r="NJB29" s="184"/>
      <c r="NJC29" s="184"/>
      <c r="NJD29" s="184"/>
      <c r="NJE29" s="184"/>
      <c r="NJF29" s="184"/>
      <c r="NJG29" s="184"/>
      <c r="NJH29" s="184"/>
      <c r="NJI29" s="184"/>
      <c r="NJJ29" s="184"/>
      <c r="NJK29" s="184"/>
      <c r="NJL29" s="184"/>
      <c r="NJM29" s="184"/>
      <c r="NJN29" s="184"/>
      <c r="NJO29" s="184"/>
      <c r="NJP29" s="184"/>
      <c r="NJQ29" s="184"/>
      <c r="NJR29" s="184"/>
      <c r="NJS29" s="184"/>
      <c r="NJT29" s="184"/>
      <c r="NJU29" s="184"/>
      <c r="NJV29" s="184"/>
      <c r="NJW29" s="184"/>
      <c r="NJX29" s="184"/>
      <c r="NJY29" s="184"/>
      <c r="NJZ29" s="184"/>
      <c r="NKA29" s="184"/>
      <c r="NKB29" s="184"/>
      <c r="NKC29" s="184"/>
      <c r="NKD29" s="184"/>
      <c r="NKE29" s="184"/>
      <c r="NKF29" s="184"/>
      <c r="NKG29" s="184"/>
      <c r="NKH29" s="184"/>
      <c r="NKI29" s="184"/>
      <c r="NKJ29" s="184"/>
      <c r="NKK29" s="184"/>
      <c r="NKL29" s="184"/>
      <c r="NKM29" s="184"/>
      <c r="NKN29" s="184"/>
      <c r="NKO29" s="184"/>
      <c r="NKP29" s="184"/>
      <c r="NKQ29" s="184"/>
      <c r="NKR29" s="184"/>
      <c r="NKS29" s="184"/>
      <c r="NKT29" s="184"/>
      <c r="NKU29" s="184"/>
      <c r="NKV29" s="184"/>
      <c r="NKW29" s="184"/>
      <c r="NKX29" s="184"/>
      <c r="NKY29" s="184"/>
      <c r="NKZ29" s="184"/>
      <c r="NLA29" s="184"/>
      <c r="NLB29" s="184"/>
      <c r="NLC29" s="184"/>
      <c r="NLD29" s="184"/>
      <c r="NLE29" s="184"/>
      <c r="NLF29" s="184"/>
      <c r="NLG29" s="184"/>
      <c r="NLH29" s="184"/>
      <c r="NLI29" s="184"/>
      <c r="NLJ29" s="184"/>
      <c r="NLK29" s="184"/>
      <c r="NLL29" s="184"/>
      <c r="NLM29" s="184"/>
      <c r="NLN29" s="184"/>
      <c r="NLO29" s="184"/>
      <c r="NLP29" s="184"/>
      <c r="NLQ29" s="184"/>
      <c r="NLR29" s="184"/>
      <c r="NLS29" s="184"/>
      <c r="NLT29" s="184"/>
      <c r="NLU29" s="184"/>
      <c r="NLV29" s="184"/>
      <c r="NLW29" s="184"/>
      <c r="NLX29" s="184"/>
      <c r="NLY29" s="184"/>
      <c r="NLZ29" s="184"/>
      <c r="NMA29" s="184"/>
      <c r="NMB29" s="184"/>
      <c r="NMC29" s="184"/>
      <c r="NMD29" s="184"/>
      <c r="NME29" s="184"/>
      <c r="NMF29" s="184"/>
      <c r="NMG29" s="184"/>
      <c r="NMH29" s="184"/>
      <c r="NMI29" s="184"/>
      <c r="NMJ29" s="184"/>
      <c r="NMK29" s="184"/>
      <c r="NML29" s="184"/>
      <c r="NMM29" s="184"/>
      <c r="NMN29" s="184"/>
      <c r="NMO29" s="184"/>
      <c r="NMP29" s="184"/>
      <c r="NMQ29" s="184"/>
      <c r="NMR29" s="184"/>
      <c r="NMS29" s="184"/>
      <c r="NMT29" s="184"/>
      <c r="NMU29" s="184"/>
      <c r="NMV29" s="184"/>
      <c r="NMW29" s="184"/>
      <c r="NMX29" s="184"/>
      <c r="NMY29" s="184"/>
      <c r="NMZ29" s="184"/>
      <c r="NNA29" s="184"/>
      <c r="NNB29" s="184"/>
      <c r="NNC29" s="184"/>
      <c r="NND29" s="184"/>
      <c r="NNE29" s="184"/>
      <c r="NNF29" s="184"/>
      <c r="NNG29" s="184"/>
      <c r="NNH29" s="184"/>
      <c r="NNI29" s="184"/>
      <c r="NNJ29" s="184"/>
      <c r="NNK29" s="184"/>
      <c r="NNL29" s="184"/>
      <c r="NNM29" s="184"/>
      <c r="NNN29" s="184"/>
      <c r="NNO29" s="184"/>
      <c r="NNP29" s="184"/>
      <c r="NNQ29" s="184"/>
      <c r="NNR29" s="184"/>
      <c r="NNS29" s="184"/>
      <c r="NNT29" s="184"/>
      <c r="NNU29" s="184"/>
      <c r="NNV29" s="184"/>
      <c r="NNW29" s="184"/>
      <c r="NNX29" s="184"/>
      <c r="NNY29" s="184"/>
      <c r="NNZ29" s="184"/>
      <c r="NOA29" s="184"/>
      <c r="NOB29" s="184"/>
      <c r="NOC29" s="184"/>
      <c r="NOD29" s="184"/>
      <c r="NOE29" s="184"/>
      <c r="NOF29" s="184"/>
      <c r="NOG29" s="184"/>
      <c r="NOH29" s="184"/>
      <c r="NOI29" s="184"/>
      <c r="NOJ29" s="184"/>
      <c r="NOK29" s="184"/>
      <c r="NOL29" s="184"/>
      <c r="NOM29" s="184"/>
      <c r="NON29" s="184"/>
      <c r="NOO29" s="184"/>
      <c r="NOP29" s="184"/>
      <c r="NOQ29" s="184"/>
      <c r="NOR29" s="184"/>
      <c r="NOS29" s="184"/>
      <c r="NOT29" s="184"/>
      <c r="NOU29" s="184"/>
      <c r="NOV29" s="184"/>
      <c r="NOW29" s="184"/>
      <c r="NOX29" s="184"/>
      <c r="NOY29" s="184"/>
      <c r="NOZ29" s="184"/>
      <c r="NPA29" s="184"/>
      <c r="NPB29" s="184"/>
      <c r="NPC29" s="184"/>
      <c r="NPD29" s="184"/>
      <c r="NPE29" s="184"/>
      <c r="NPF29" s="184"/>
      <c r="NPG29" s="184"/>
      <c r="NPH29" s="184"/>
      <c r="NPI29" s="184"/>
      <c r="NPJ29" s="184"/>
      <c r="NPK29" s="184"/>
      <c r="NPL29" s="184"/>
      <c r="NPM29" s="184"/>
      <c r="NPN29" s="184"/>
      <c r="NPO29" s="184"/>
      <c r="NPP29" s="184"/>
      <c r="NPQ29" s="184"/>
      <c r="NPR29" s="184"/>
      <c r="NPS29" s="184"/>
      <c r="NPT29" s="184"/>
      <c r="NPU29" s="184"/>
      <c r="NPV29" s="184"/>
      <c r="NPW29" s="184"/>
      <c r="NPX29" s="184"/>
      <c r="NPY29" s="184"/>
      <c r="NPZ29" s="184"/>
      <c r="NQA29" s="184"/>
      <c r="NQB29" s="184"/>
      <c r="NQC29" s="184"/>
      <c r="NQD29" s="184"/>
      <c r="NQE29" s="184"/>
      <c r="NQF29" s="184"/>
      <c r="NQG29" s="184"/>
      <c r="NQH29" s="184"/>
      <c r="NQI29" s="184"/>
      <c r="NQJ29" s="184"/>
      <c r="NQK29" s="184"/>
      <c r="NQL29" s="184"/>
      <c r="NQM29" s="184"/>
      <c r="NQN29" s="184"/>
      <c r="NQO29" s="184"/>
      <c r="NQP29" s="184"/>
      <c r="NQQ29" s="184"/>
      <c r="NQR29" s="184"/>
      <c r="NQS29" s="184"/>
      <c r="NQT29" s="184"/>
      <c r="NQU29" s="184"/>
      <c r="NQV29" s="184"/>
      <c r="NQW29" s="184"/>
      <c r="NQX29" s="184"/>
      <c r="NQY29" s="184"/>
      <c r="NQZ29" s="184"/>
      <c r="NRA29" s="184"/>
      <c r="NRB29" s="184"/>
      <c r="NRC29" s="184"/>
      <c r="NRD29" s="184"/>
      <c r="NRE29" s="184"/>
      <c r="NRF29" s="184"/>
      <c r="NRG29" s="184"/>
      <c r="NRH29" s="184"/>
      <c r="NRI29" s="184"/>
      <c r="NRJ29" s="184"/>
      <c r="NRK29" s="184"/>
      <c r="NRL29" s="184"/>
      <c r="NRM29" s="184"/>
      <c r="NRN29" s="184"/>
      <c r="NRO29" s="184"/>
      <c r="NRP29" s="184"/>
      <c r="NRQ29" s="184"/>
      <c r="NRR29" s="184"/>
      <c r="NRS29" s="184"/>
      <c r="NRT29" s="184"/>
      <c r="NRU29" s="184"/>
      <c r="NRV29" s="184"/>
      <c r="NRW29" s="184"/>
      <c r="NRX29" s="184"/>
      <c r="NRY29" s="184"/>
      <c r="NRZ29" s="184"/>
      <c r="NSA29" s="184"/>
      <c r="NSB29" s="184"/>
      <c r="NSC29" s="184"/>
      <c r="NSD29" s="184"/>
      <c r="NSE29" s="184"/>
      <c r="NSF29" s="184"/>
      <c r="NSG29" s="184"/>
      <c r="NSH29" s="184"/>
      <c r="NSI29" s="184"/>
      <c r="NSJ29" s="184"/>
      <c r="NSK29" s="184"/>
      <c r="NSL29" s="184"/>
      <c r="NSM29" s="184"/>
      <c r="NSN29" s="184"/>
      <c r="NSO29" s="184"/>
      <c r="NSP29" s="184"/>
      <c r="NSQ29" s="184"/>
      <c r="NSR29" s="184"/>
      <c r="NSS29" s="184"/>
      <c r="NST29" s="184"/>
      <c r="NSU29" s="184"/>
      <c r="NSV29" s="184"/>
      <c r="NSW29" s="184"/>
      <c r="NSX29" s="184"/>
      <c r="NSY29" s="184"/>
      <c r="NSZ29" s="184"/>
      <c r="NTA29" s="184"/>
      <c r="NTB29" s="184"/>
      <c r="NTC29" s="184"/>
      <c r="NTD29" s="184"/>
      <c r="NTE29" s="184"/>
      <c r="NTF29" s="184"/>
      <c r="NTG29" s="184"/>
      <c r="NTH29" s="184"/>
      <c r="NTI29" s="184"/>
      <c r="NTJ29" s="184"/>
      <c r="NTK29" s="184"/>
      <c r="NTL29" s="184"/>
      <c r="NTM29" s="184"/>
      <c r="NTN29" s="184"/>
      <c r="NTO29" s="184"/>
      <c r="NTP29" s="184"/>
      <c r="NTQ29" s="184"/>
      <c r="NTR29" s="184"/>
      <c r="NTS29" s="184"/>
      <c r="NTT29" s="184"/>
      <c r="NTU29" s="184"/>
      <c r="NTV29" s="184"/>
      <c r="NTW29" s="184"/>
      <c r="NTX29" s="184"/>
      <c r="NTY29" s="184"/>
      <c r="NTZ29" s="184"/>
      <c r="NUA29" s="184"/>
      <c r="NUB29" s="184"/>
      <c r="NUC29" s="184"/>
      <c r="NUD29" s="184"/>
      <c r="NUE29" s="184"/>
      <c r="NUF29" s="184"/>
      <c r="NUG29" s="184"/>
      <c r="NUH29" s="184"/>
      <c r="NUI29" s="184"/>
      <c r="NUJ29" s="184"/>
      <c r="NUK29" s="184"/>
      <c r="NUL29" s="184"/>
      <c r="NUM29" s="184"/>
      <c r="NUN29" s="184"/>
      <c r="NUO29" s="184"/>
      <c r="NUP29" s="184"/>
      <c r="NUQ29" s="184"/>
      <c r="NUR29" s="184"/>
      <c r="NUS29" s="184"/>
      <c r="NUT29" s="184"/>
      <c r="NUU29" s="184"/>
      <c r="NUV29" s="184"/>
      <c r="NUW29" s="184"/>
      <c r="NUX29" s="184"/>
      <c r="NUY29" s="184"/>
      <c r="NUZ29" s="184"/>
      <c r="NVA29" s="184"/>
      <c r="NVB29" s="184"/>
      <c r="NVC29" s="184"/>
      <c r="NVD29" s="184"/>
      <c r="NVE29" s="184"/>
      <c r="NVF29" s="184"/>
      <c r="NVG29" s="184"/>
      <c r="NVH29" s="184"/>
      <c r="NVI29" s="184"/>
      <c r="NVJ29" s="184"/>
      <c r="NVK29" s="184"/>
      <c r="NVL29" s="184"/>
      <c r="NVM29" s="184"/>
      <c r="NVN29" s="184"/>
      <c r="NVO29" s="184"/>
      <c r="NVP29" s="184"/>
      <c r="NVQ29" s="184"/>
      <c r="NVR29" s="184"/>
      <c r="NVS29" s="184"/>
      <c r="NVT29" s="184"/>
      <c r="NVU29" s="184"/>
      <c r="NVV29" s="184"/>
      <c r="NVW29" s="184"/>
      <c r="NVX29" s="184"/>
      <c r="NVY29" s="184"/>
      <c r="NVZ29" s="184"/>
      <c r="NWA29" s="184"/>
      <c r="NWB29" s="184"/>
      <c r="NWC29" s="184"/>
      <c r="NWD29" s="184"/>
      <c r="NWE29" s="184"/>
      <c r="NWF29" s="184"/>
      <c r="NWG29" s="184"/>
      <c r="NWH29" s="184"/>
      <c r="NWI29" s="184"/>
      <c r="NWJ29" s="184"/>
      <c r="NWK29" s="184"/>
      <c r="NWL29" s="184"/>
      <c r="NWM29" s="184"/>
      <c r="NWN29" s="184"/>
      <c r="NWO29" s="184"/>
      <c r="NWP29" s="184"/>
      <c r="NWQ29" s="184"/>
      <c r="NWR29" s="184"/>
      <c r="NWS29" s="184"/>
      <c r="NWT29" s="184"/>
      <c r="NWU29" s="184"/>
      <c r="NWV29" s="184"/>
      <c r="NWW29" s="184"/>
      <c r="NWX29" s="184"/>
      <c r="NWY29" s="184"/>
      <c r="NWZ29" s="184"/>
      <c r="NXA29" s="184"/>
      <c r="NXB29" s="184"/>
      <c r="NXC29" s="184"/>
      <c r="NXD29" s="184"/>
      <c r="NXE29" s="184"/>
      <c r="NXF29" s="184"/>
      <c r="NXG29" s="184"/>
      <c r="NXH29" s="184"/>
      <c r="NXI29" s="184"/>
      <c r="NXJ29" s="184"/>
      <c r="NXK29" s="184"/>
      <c r="NXL29" s="184"/>
      <c r="NXM29" s="184"/>
      <c r="NXN29" s="184"/>
      <c r="NXO29" s="184"/>
      <c r="NXP29" s="184"/>
      <c r="NXQ29" s="184"/>
      <c r="NXR29" s="184"/>
      <c r="NXS29" s="184"/>
      <c r="NXT29" s="184"/>
      <c r="NXU29" s="184"/>
      <c r="NXV29" s="184"/>
      <c r="NXW29" s="184"/>
      <c r="NXX29" s="184"/>
      <c r="NXY29" s="184"/>
      <c r="NXZ29" s="184"/>
      <c r="NYA29" s="184"/>
      <c r="NYB29" s="184"/>
      <c r="NYC29" s="184"/>
      <c r="NYD29" s="184"/>
      <c r="NYE29" s="184"/>
      <c r="NYF29" s="184"/>
      <c r="NYG29" s="184"/>
      <c r="NYH29" s="184"/>
      <c r="NYI29" s="184"/>
      <c r="NYJ29" s="184"/>
      <c r="NYK29" s="184"/>
      <c r="NYL29" s="184"/>
      <c r="NYM29" s="184"/>
      <c r="NYN29" s="184"/>
      <c r="NYO29" s="184"/>
      <c r="NYP29" s="184"/>
      <c r="NYQ29" s="184"/>
      <c r="NYR29" s="184"/>
      <c r="NYS29" s="184"/>
      <c r="NYT29" s="184"/>
      <c r="NYU29" s="184"/>
      <c r="NYV29" s="184"/>
      <c r="NYW29" s="184"/>
      <c r="NYX29" s="184"/>
      <c r="NYY29" s="184"/>
      <c r="NYZ29" s="184"/>
      <c r="NZA29" s="184"/>
      <c r="NZB29" s="184"/>
      <c r="NZC29" s="184"/>
      <c r="NZD29" s="184"/>
      <c r="NZE29" s="184"/>
      <c r="NZF29" s="184"/>
      <c r="NZG29" s="184"/>
      <c r="NZH29" s="184"/>
      <c r="NZI29" s="184"/>
      <c r="NZJ29" s="184"/>
      <c r="NZK29" s="184"/>
      <c r="NZL29" s="184"/>
      <c r="NZM29" s="184"/>
      <c r="NZN29" s="184"/>
      <c r="NZO29" s="184"/>
      <c r="NZP29" s="184"/>
      <c r="NZQ29" s="184"/>
      <c r="NZR29" s="184"/>
      <c r="NZS29" s="184"/>
      <c r="NZT29" s="184"/>
      <c r="NZU29" s="184"/>
      <c r="NZV29" s="184"/>
      <c r="NZW29" s="184"/>
      <c r="NZX29" s="184"/>
      <c r="NZY29" s="184"/>
      <c r="NZZ29" s="184"/>
      <c r="OAA29" s="184"/>
      <c r="OAB29" s="184"/>
      <c r="OAC29" s="184"/>
      <c r="OAD29" s="184"/>
      <c r="OAE29" s="184"/>
      <c r="OAF29" s="184"/>
      <c r="OAG29" s="184"/>
      <c r="OAH29" s="184"/>
      <c r="OAI29" s="184"/>
      <c r="OAJ29" s="184"/>
      <c r="OAK29" s="184"/>
      <c r="OAL29" s="184"/>
      <c r="OAM29" s="184"/>
      <c r="OAN29" s="184"/>
      <c r="OAO29" s="184"/>
      <c r="OAP29" s="184"/>
      <c r="OAQ29" s="184"/>
      <c r="OAR29" s="184"/>
      <c r="OAS29" s="184"/>
      <c r="OAT29" s="184"/>
      <c r="OAU29" s="184"/>
      <c r="OAV29" s="184"/>
      <c r="OAW29" s="184"/>
      <c r="OAX29" s="184"/>
      <c r="OAY29" s="184"/>
      <c r="OAZ29" s="184"/>
      <c r="OBA29" s="184"/>
      <c r="OBB29" s="184"/>
      <c r="OBC29" s="184"/>
      <c r="OBD29" s="184"/>
      <c r="OBE29" s="184"/>
      <c r="OBF29" s="184"/>
      <c r="OBG29" s="184"/>
      <c r="OBH29" s="184"/>
      <c r="OBI29" s="184"/>
      <c r="OBJ29" s="184"/>
      <c r="OBK29" s="184"/>
      <c r="OBL29" s="184"/>
      <c r="OBM29" s="184"/>
      <c r="OBN29" s="184"/>
      <c r="OBO29" s="184"/>
      <c r="OBP29" s="184"/>
      <c r="OBQ29" s="184"/>
      <c r="OBR29" s="184"/>
      <c r="OBS29" s="184"/>
      <c r="OBT29" s="184"/>
      <c r="OBU29" s="184"/>
      <c r="OBV29" s="184"/>
      <c r="OBW29" s="184"/>
      <c r="OBX29" s="184"/>
      <c r="OBY29" s="184"/>
      <c r="OBZ29" s="184"/>
      <c r="OCA29" s="184"/>
      <c r="OCB29" s="184"/>
      <c r="OCC29" s="184"/>
      <c r="OCD29" s="184"/>
      <c r="OCE29" s="184"/>
      <c r="OCF29" s="184"/>
      <c r="OCG29" s="184"/>
      <c r="OCH29" s="184"/>
      <c r="OCI29" s="184"/>
      <c r="OCJ29" s="184"/>
      <c r="OCK29" s="184"/>
      <c r="OCL29" s="184"/>
      <c r="OCM29" s="184"/>
      <c r="OCN29" s="184"/>
      <c r="OCO29" s="184"/>
      <c r="OCP29" s="184"/>
      <c r="OCQ29" s="184"/>
      <c r="OCR29" s="184"/>
      <c r="OCS29" s="184"/>
      <c r="OCT29" s="184"/>
      <c r="OCU29" s="184"/>
      <c r="OCV29" s="184"/>
      <c r="OCW29" s="184"/>
      <c r="OCX29" s="184"/>
      <c r="OCY29" s="184"/>
      <c r="OCZ29" s="184"/>
      <c r="ODA29" s="184"/>
      <c r="ODB29" s="184"/>
      <c r="ODC29" s="184"/>
      <c r="ODD29" s="184"/>
      <c r="ODE29" s="184"/>
      <c r="ODF29" s="184"/>
      <c r="ODG29" s="184"/>
      <c r="ODH29" s="184"/>
      <c r="ODI29" s="184"/>
      <c r="ODJ29" s="184"/>
      <c r="ODK29" s="184"/>
      <c r="ODL29" s="184"/>
      <c r="ODM29" s="184"/>
      <c r="ODN29" s="184"/>
      <c r="ODO29" s="184"/>
      <c r="ODP29" s="184"/>
      <c r="ODQ29" s="184"/>
      <c r="ODR29" s="184"/>
      <c r="ODS29" s="184"/>
      <c r="ODT29" s="184"/>
      <c r="ODU29" s="184"/>
      <c r="ODV29" s="184"/>
      <c r="ODW29" s="184"/>
      <c r="ODX29" s="184"/>
      <c r="ODY29" s="184"/>
      <c r="ODZ29" s="184"/>
      <c r="OEA29" s="184"/>
      <c r="OEB29" s="184"/>
      <c r="OEC29" s="184"/>
      <c r="OED29" s="184"/>
      <c r="OEE29" s="184"/>
      <c r="OEF29" s="184"/>
      <c r="OEG29" s="184"/>
      <c r="OEH29" s="184"/>
      <c r="OEI29" s="184"/>
      <c r="OEJ29" s="184"/>
      <c r="OEK29" s="184"/>
      <c r="OEL29" s="184"/>
      <c r="OEM29" s="184"/>
      <c r="OEN29" s="184"/>
      <c r="OEO29" s="184"/>
      <c r="OEP29" s="184"/>
      <c r="OEQ29" s="184"/>
      <c r="OER29" s="184"/>
      <c r="OES29" s="184"/>
      <c r="OET29" s="184"/>
      <c r="OEU29" s="184"/>
      <c r="OEV29" s="184"/>
      <c r="OEW29" s="184"/>
      <c r="OEX29" s="184"/>
      <c r="OEY29" s="184"/>
      <c r="OEZ29" s="184"/>
      <c r="OFA29" s="184"/>
      <c r="OFB29" s="184"/>
      <c r="OFC29" s="184"/>
      <c r="OFD29" s="184"/>
      <c r="OFE29" s="184"/>
      <c r="OFF29" s="184"/>
      <c r="OFG29" s="184"/>
      <c r="OFH29" s="184"/>
      <c r="OFI29" s="184"/>
      <c r="OFJ29" s="184"/>
      <c r="OFK29" s="184"/>
      <c r="OFL29" s="184"/>
      <c r="OFM29" s="184"/>
      <c r="OFN29" s="184"/>
      <c r="OFO29" s="184"/>
      <c r="OFP29" s="184"/>
      <c r="OFQ29" s="184"/>
      <c r="OFR29" s="184"/>
      <c r="OFS29" s="184"/>
      <c r="OFT29" s="184"/>
      <c r="OFU29" s="184"/>
      <c r="OFV29" s="184"/>
      <c r="OFW29" s="184"/>
      <c r="OFX29" s="184"/>
      <c r="OFY29" s="184"/>
      <c r="OFZ29" s="184"/>
      <c r="OGA29" s="184"/>
      <c r="OGB29" s="184"/>
      <c r="OGC29" s="184"/>
      <c r="OGD29" s="184"/>
      <c r="OGE29" s="184"/>
      <c r="OGF29" s="184"/>
      <c r="OGG29" s="184"/>
      <c r="OGH29" s="184"/>
      <c r="OGI29" s="184"/>
      <c r="OGJ29" s="184"/>
      <c r="OGK29" s="184"/>
      <c r="OGL29" s="184"/>
      <c r="OGM29" s="184"/>
      <c r="OGN29" s="184"/>
      <c r="OGO29" s="184"/>
      <c r="OGP29" s="184"/>
      <c r="OGQ29" s="184"/>
      <c r="OGR29" s="184"/>
      <c r="OGS29" s="184"/>
      <c r="OGT29" s="184"/>
      <c r="OGU29" s="184"/>
      <c r="OGV29" s="184"/>
      <c r="OGW29" s="184"/>
      <c r="OGX29" s="184"/>
      <c r="OGY29" s="184"/>
      <c r="OGZ29" s="184"/>
      <c r="OHA29" s="184"/>
      <c r="OHB29" s="184"/>
      <c r="OHC29" s="184"/>
      <c r="OHD29" s="184"/>
      <c r="OHE29" s="184"/>
      <c r="OHF29" s="184"/>
      <c r="OHG29" s="184"/>
      <c r="OHH29" s="184"/>
      <c r="OHI29" s="184"/>
      <c r="OHJ29" s="184"/>
      <c r="OHK29" s="184"/>
      <c r="OHL29" s="184"/>
      <c r="OHM29" s="184"/>
      <c r="OHN29" s="184"/>
      <c r="OHO29" s="184"/>
      <c r="OHP29" s="184"/>
      <c r="OHQ29" s="184"/>
      <c r="OHR29" s="184"/>
      <c r="OHS29" s="184"/>
      <c r="OHT29" s="184"/>
      <c r="OHU29" s="184"/>
      <c r="OHV29" s="184"/>
      <c r="OHW29" s="184"/>
      <c r="OHX29" s="184"/>
      <c r="OHY29" s="184"/>
      <c r="OHZ29" s="184"/>
      <c r="OIA29" s="184"/>
      <c r="OIB29" s="184"/>
      <c r="OIC29" s="184"/>
      <c r="OID29" s="184"/>
      <c r="OIE29" s="184"/>
      <c r="OIF29" s="184"/>
      <c r="OIG29" s="184"/>
      <c r="OIH29" s="184"/>
      <c r="OII29" s="184"/>
      <c r="OIJ29" s="184"/>
      <c r="OIK29" s="184"/>
      <c r="OIL29" s="184"/>
      <c r="OIM29" s="184"/>
      <c r="OIN29" s="184"/>
      <c r="OIO29" s="184"/>
      <c r="OIP29" s="184"/>
      <c r="OIQ29" s="184"/>
      <c r="OIR29" s="184"/>
      <c r="OIS29" s="184"/>
      <c r="OIT29" s="184"/>
      <c r="OIU29" s="184"/>
      <c r="OIV29" s="184"/>
      <c r="OIW29" s="184"/>
      <c r="OIX29" s="184"/>
      <c r="OIY29" s="184"/>
      <c r="OIZ29" s="184"/>
      <c r="OJA29" s="184"/>
      <c r="OJB29" s="184"/>
      <c r="OJC29" s="184"/>
      <c r="OJD29" s="184"/>
      <c r="OJE29" s="184"/>
      <c r="OJF29" s="184"/>
      <c r="OJG29" s="184"/>
      <c r="OJH29" s="184"/>
      <c r="OJI29" s="184"/>
      <c r="OJJ29" s="184"/>
      <c r="OJK29" s="184"/>
      <c r="OJL29" s="184"/>
      <c r="OJM29" s="184"/>
      <c r="OJN29" s="184"/>
      <c r="OJO29" s="184"/>
      <c r="OJP29" s="184"/>
      <c r="OJQ29" s="184"/>
      <c r="OJR29" s="184"/>
      <c r="OJS29" s="184"/>
      <c r="OJT29" s="184"/>
      <c r="OJU29" s="184"/>
      <c r="OJV29" s="184"/>
      <c r="OJW29" s="184"/>
      <c r="OJX29" s="184"/>
      <c r="OJY29" s="184"/>
      <c r="OJZ29" s="184"/>
      <c r="OKA29" s="184"/>
      <c r="OKB29" s="184"/>
      <c r="OKC29" s="184"/>
      <c r="OKD29" s="184"/>
      <c r="OKE29" s="184"/>
      <c r="OKF29" s="184"/>
      <c r="OKG29" s="184"/>
      <c r="OKH29" s="184"/>
      <c r="OKI29" s="184"/>
      <c r="OKJ29" s="184"/>
      <c r="OKK29" s="184"/>
      <c r="OKL29" s="184"/>
      <c r="OKM29" s="184"/>
      <c r="OKN29" s="184"/>
      <c r="OKO29" s="184"/>
      <c r="OKP29" s="184"/>
      <c r="OKQ29" s="184"/>
      <c r="OKR29" s="184"/>
      <c r="OKS29" s="184"/>
      <c r="OKT29" s="184"/>
      <c r="OKU29" s="184"/>
      <c r="OKV29" s="184"/>
      <c r="OKW29" s="184"/>
      <c r="OKX29" s="184"/>
      <c r="OKY29" s="184"/>
      <c r="OKZ29" s="184"/>
      <c r="OLA29" s="184"/>
      <c r="OLB29" s="184"/>
      <c r="OLC29" s="184"/>
      <c r="OLD29" s="184"/>
      <c r="OLE29" s="184"/>
      <c r="OLF29" s="184"/>
      <c r="OLG29" s="184"/>
      <c r="OLH29" s="184"/>
      <c r="OLI29" s="184"/>
      <c r="OLJ29" s="184"/>
      <c r="OLK29" s="184"/>
      <c r="OLL29" s="184"/>
      <c r="OLM29" s="184"/>
      <c r="OLN29" s="184"/>
      <c r="OLO29" s="184"/>
      <c r="OLP29" s="184"/>
      <c r="OLQ29" s="184"/>
      <c r="OLR29" s="184"/>
      <c r="OLS29" s="184"/>
      <c r="OLT29" s="184"/>
      <c r="OLU29" s="184"/>
      <c r="OLV29" s="184"/>
      <c r="OLW29" s="184"/>
      <c r="OLX29" s="184"/>
      <c r="OLY29" s="184"/>
      <c r="OLZ29" s="184"/>
      <c r="OMA29" s="184"/>
      <c r="OMB29" s="184"/>
      <c r="OMC29" s="184"/>
      <c r="OMD29" s="184"/>
      <c r="OME29" s="184"/>
      <c r="OMF29" s="184"/>
      <c r="OMG29" s="184"/>
      <c r="OMH29" s="184"/>
      <c r="OMI29" s="184"/>
      <c r="OMJ29" s="184"/>
      <c r="OMK29" s="184"/>
      <c r="OML29" s="184"/>
      <c r="OMM29" s="184"/>
      <c r="OMN29" s="184"/>
      <c r="OMO29" s="184"/>
      <c r="OMP29" s="184"/>
      <c r="OMQ29" s="184"/>
      <c r="OMR29" s="184"/>
      <c r="OMS29" s="184"/>
      <c r="OMT29" s="184"/>
      <c r="OMU29" s="184"/>
      <c r="OMV29" s="184"/>
      <c r="OMW29" s="184"/>
      <c r="OMX29" s="184"/>
      <c r="OMY29" s="184"/>
      <c r="OMZ29" s="184"/>
      <c r="ONA29" s="184"/>
      <c r="ONB29" s="184"/>
      <c r="ONC29" s="184"/>
      <c r="OND29" s="184"/>
      <c r="ONE29" s="184"/>
      <c r="ONF29" s="184"/>
      <c r="ONG29" s="184"/>
      <c r="ONH29" s="184"/>
      <c r="ONI29" s="184"/>
      <c r="ONJ29" s="184"/>
      <c r="ONK29" s="184"/>
      <c r="ONL29" s="184"/>
      <c r="ONM29" s="184"/>
      <c r="ONN29" s="184"/>
      <c r="ONO29" s="184"/>
      <c r="ONP29" s="184"/>
      <c r="ONQ29" s="184"/>
      <c r="ONR29" s="184"/>
      <c r="ONS29" s="184"/>
      <c r="ONT29" s="184"/>
      <c r="ONU29" s="184"/>
      <c r="ONV29" s="184"/>
      <c r="ONW29" s="184"/>
      <c r="ONX29" s="184"/>
      <c r="ONY29" s="184"/>
      <c r="ONZ29" s="184"/>
      <c r="OOA29" s="184"/>
      <c r="OOB29" s="184"/>
      <c r="OOC29" s="184"/>
      <c r="OOD29" s="184"/>
      <c r="OOE29" s="184"/>
      <c r="OOF29" s="184"/>
      <c r="OOG29" s="184"/>
      <c r="OOH29" s="184"/>
      <c r="OOI29" s="184"/>
      <c r="OOJ29" s="184"/>
      <c r="OOK29" s="184"/>
      <c r="OOL29" s="184"/>
      <c r="OOM29" s="184"/>
      <c r="OON29" s="184"/>
      <c r="OOO29" s="184"/>
      <c r="OOP29" s="184"/>
      <c r="OOQ29" s="184"/>
      <c r="OOR29" s="184"/>
      <c r="OOS29" s="184"/>
      <c r="OOT29" s="184"/>
      <c r="OOU29" s="184"/>
      <c r="OOV29" s="184"/>
      <c r="OOW29" s="184"/>
      <c r="OOX29" s="184"/>
      <c r="OOY29" s="184"/>
      <c r="OOZ29" s="184"/>
      <c r="OPA29" s="184"/>
      <c r="OPB29" s="184"/>
      <c r="OPC29" s="184"/>
      <c r="OPD29" s="184"/>
      <c r="OPE29" s="184"/>
      <c r="OPF29" s="184"/>
      <c r="OPG29" s="184"/>
      <c r="OPH29" s="184"/>
      <c r="OPI29" s="184"/>
      <c r="OPJ29" s="184"/>
      <c r="OPK29" s="184"/>
      <c r="OPL29" s="184"/>
      <c r="OPM29" s="184"/>
      <c r="OPN29" s="184"/>
      <c r="OPO29" s="184"/>
      <c r="OPP29" s="184"/>
      <c r="OPQ29" s="184"/>
      <c r="OPR29" s="184"/>
      <c r="OPS29" s="184"/>
      <c r="OPT29" s="184"/>
      <c r="OPU29" s="184"/>
      <c r="OPV29" s="184"/>
      <c r="OPW29" s="184"/>
      <c r="OPX29" s="184"/>
      <c r="OPY29" s="184"/>
      <c r="OPZ29" s="184"/>
      <c r="OQA29" s="184"/>
      <c r="OQB29" s="184"/>
      <c r="OQC29" s="184"/>
      <c r="OQD29" s="184"/>
      <c r="OQE29" s="184"/>
      <c r="OQF29" s="184"/>
      <c r="OQG29" s="184"/>
      <c r="OQH29" s="184"/>
      <c r="OQI29" s="184"/>
      <c r="OQJ29" s="184"/>
      <c r="OQK29" s="184"/>
      <c r="OQL29" s="184"/>
      <c r="OQM29" s="184"/>
      <c r="OQN29" s="184"/>
      <c r="OQO29" s="184"/>
      <c r="OQP29" s="184"/>
      <c r="OQQ29" s="184"/>
      <c r="OQR29" s="184"/>
      <c r="OQS29" s="184"/>
      <c r="OQT29" s="184"/>
      <c r="OQU29" s="184"/>
      <c r="OQV29" s="184"/>
      <c r="OQW29" s="184"/>
      <c r="OQX29" s="184"/>
      <c r="OQY29" s="184"/>
      <c r="OQZ29" s="184"/>
      <c r="ORA29" s="184"/>
      <c r="ORB29" s="184"/>
      <c r="ORC29" s="184"/>
      <c r="ORD29" s="184"/>
      <c r="ORE29" s="184"/>
      <c r="ORF29" s="184"/>
      <c r="ORG29" s="184"/>
      <c r="ORH29" s="184"/>
      <c r="ORI29" s="184"/>
      <c r="ORJ29" s="184"/>
      <c r="ORK29" s="184"/>
      <c r="ORL29" s="184"/>
      <c r="ORM29" s="184"/>
      <c r="ORN29" s="184"/>
      <c r="ORO29" s="184"/>
      <c r="ORP29" s="184"/>
      <c r="ORQ29" s="184"/>
      <c r="ORR29" s="184"/>
      <c r="ORS29" s="184"/>
      <c r="ORT29" s="184"/>
      <c r="ORU29" s="184"/>
      <c r="ORV29" s="184"/>
      <c r="ORW29" s="184"/>
      <c r="ORX29" s="184"/>
      <c r="ORY29" s="184"/>
      <c r="ORZ29" s="184"/>
      <c r="OSA29" s="184"/>
      <c r="OSB29" s="184"/>
      <c r="OSC29" s="184"/>
      <c r="OSD29" s="184"/>
      <c r="OSE29" s="184"/>
      <c r="OSF29" s="184"/>
      <c r="OSG29" s="184"/>
      <c r="OSH29" s="184"/>
      <c r="OSI29" s="184"/>
      <c r="OSJ29" s="184"/>
      <c r="OSK29" s="184"/>
      <c r="OSL29" s="184"/>
      <c r="OSM29" s="184"/>
      <c r="OSN29" s="184"/>
      <c r="OSO29" s="184"/>
      <c r="OSP29" s="184"/>
      <c r="OSQ29" s="184"/>
      <c r="OSR29" s="184"/>
      <c r="OSS29" s="184"/>
      <c r="OST29" s="184"/>
      <c r="OSU29" s="184"/>
      <c r="OSV29" s="184"/>
      <c r="OSW29" s="184"/>
      <c r="OSX29" s="184"/>
      <c r="OSY29" s="184"/>
      <c r="OSZ29" s="184"/>
      <c r="OTA29" s="184"/>
      <c r="OTB29" s="184"/>
      <c r="OTC29" s="184"/>
      <c r="OTD29" s="184"/>
      <c r="OTE29" s="184"/>
      <c r="OTF29" s="184"/>
      <c r="OTG29" s="184"/>
      <c r="OTH29" s="184"/>
      <c r="OTI29" s="184"/>
      <c r="OTJ29" s="184"/>
      <c r="OTK29" s="184"/>
      <c r="OTL29" s="184"/>
      <c r="OTM29" s="184"/>
      <c r="OTN29" s="184"/>
      <c r="OTO29" s="184"/>
      <c r="OTP29" s="184"/>
      <c r="OTQ29" s="184"/>
      <c r="OTR29" s="184"/>
      <c r="OTS29" s="184"/>
      <c r="OTT29" s="184"/>
      <c r="OTU29" s="184"/>
      <c r="OTV29" s="184"/>
      <c r="OTW29" s="184"/>
      <c r="OTX29" s="184"/>
      <c r="OTY29" s="184"/>
      <c r="OTZ29" s="184"/>
      <c r="OUA29" s="184"/>
      <c r="OUB29" s="184"/>
      <c r="OUC29" s="184"/>
      <c r="OUD29" s="184"/>
      <c r="OUE29" s="184"/>
      <c r="OUF29" s="184"/>
      <c r="OUG29" s="184"/>
      <c r="OUH29" s="184"/>
      <c r="OUI29" s="184"/>
      <c r="OUJ29" s="184"/>
      <c r="OUK29" s="184"/>
      <c r="OUL29" s="184"/>
      <c r="OUM29" s="184"/>
      <c r="OUN29" s="184"/>
      <c r="OUO29" s="184"/>
      <c r="OUP29" s="184"/>
      <c r="OUQ29" s="184"/>
      <c r="OUR29" s="184"/>
      <c r="OUS29" s="184"/>
      <c r="OUT29" s="184"/>
      <c r="OUU29" s="184"/>
      <c r="OUV29" s="184"/>
      <c r="OUW29" s="184"/>
      <c r="OUX29" s="184"/>
      <c r="OUY29" s="184"/>
      <c r="OUZ29" s="184"/>
      <c r="OVA29" s="184"/>
      <c r="OVB29" s="184"/>
      <c r="OVC29" s="184"/>
      <c r="OVD29" s="184"/>
      <c r="OVE29" s="184"/>
      <c r="OVF29" s="184"/>
      <c r="OVG29" s="184"/>
      <c r="OVH29" s="184"/>
      <c r="OVI29" s="184"/>
      <c r="OVJ29" s="184"/>
      <c r="OVK29" s="184"/>
      <c r="OVL29" s="184"/>
      <c r="OVM29" s="184"/>
      <c r="OVN29" s="184"/>
      <c r="OVO29" s="184"/>
      <c r="OVP29" s="184"/>
      <c r="OVQ29" s="184"/>
      <c r="OVR29" s="184"/>
      <c r="OVS29" s="184"/>
      <c r="OVT29" s="184"/>
      <c r="OVU29" s="184"/>
      <c r="OVV29" s="184"/>
      <c r="OVW29" s="184"/>
      <c r="OVX29" s="184"/>
      <c r="OVY29" s="184"/>
      <c r="OVZ29" s="184"/>
      <c r="OWA29" s="184"/>
      <c r="OWB29" s="184"/>
      <c r="OWC29" s="184"/>
      <c r="OWD29" s="184"/>
      <c r="OWE29" s="184"/>
      <c r="OWF29" s="184"/>
      <c r="OWG29" s="184"/>
      <c r="OWH29" s="184"/>
      <c r="OWI29" s="184"/>
      <c r="OWJ29" s="184"/>
      <c r="OWK29" s="184"/>
      <c r="OWL29" s="184"/>
      <c r="OWM29" s="184"/>
      <c r="OWN29" s="184"/>
      <c r="OWO29" s="184"/>
      <c r="OWP29" s="184"/>
      <c r="OWQ29" s="184"/>
      <c r="OWR29" s="184"/>
      <c r="OWS29" s="184"/>
      <c r="OWT29" s="184"/>
      <c r="OWU29" s="184"/>
      <c r="OWV29" s="184"/>
      <c r="OWW29" s="184"/>
      <c r="OWX29" s="184"/>
      <c r="OWY29" s="184"/>
      <c r="OWZ29" s="184"/>
      <c r="OXA29" s="184"/>
      <c r="OXB29" s="184"/>
      <c r="OXC29" s="184"/>
      <c r="OXD29" s="184"/>
      <c r="OXE29" s="184"/>
      <c r="OXF29" s="184"/>
      <c r="OXG29" s="184"/>
      <c r="OXH29" s="184"/>
      <c r="OXI29" s="184"/>
      <c r="OXJ29" s="184"/>
      <c r="OXK29" s="184"/>
      <c r="OXL29" s="184"/>
      <c r="OXM29" s="184"/>
      <c r="OXN29" s="184"/>
      <c r="OXO29" s="184"/>
      <c r="OXP29" s="184"/>
      <c r="OXQ29" s="184"/>
      <c r="OXR29" s="184"/>
      <c r="OXS29" s="184"/>
      <c r="OXT29" s="184"/>
      <c r="OXU29" s="184"/>
      <c r="OXV29" s="184"/>
      <c r="OXW29" s="184"/>
      <c r="OXX29" s="184"/>
      <c r="OXY29" s="184"/>
      <c r="OXZ29" s="184"/>
      <c r="OYA29" s="184"/>
      <c r="OYB29" s="184"/>
      <c r="OYC29" s="184"/>
      <c r="OYD29" s="184"/>
      <c r="OYE29" s="184"/>
      <c r="OYF29" s="184"/>
      <c r="OYG29" s="184"/>
      <c r="OYH29" s="184"/>
      <c r="OYI29" s="184"/>
      <c r="OYJ29" s="184"/>
      <c r="OYK29" s="184"/>
      <c r="OYL29" s="184"/>
      <c r="OYM29" s="184"/>
      <c r="OYN29" s="184"/>
      <c r="OYO29" s="184"/>
      <c r="OYP29" s="184"/>
      <c r="OYQ29" s="184"/>
      <c r="OYR29" s="184"/>
      <c r="OYS29" s="184"/>
      <c r="OYT29" s="184"/>
      <c r="OYU29" s="184"/>
      <c r="OYV29" s="184"/>
      <c r="OYW29" s="184"/>
      <c r="OYX29" s="184"/>
      <c r="OYY29" s="184"/>
      <c r="OYZ29" s="184"/>
      <c r="OZA29" s="184"/>
      <c r="OZB29" s="184"/>
      <c r="OZC29" s="184"/>
      <c r="OZD29" s="184"/>
      <c r="OZE29" s="184"/>
      <c r="OZF29" s="184"/>
      <c r="OZG29" s="184"/>
      <c r="OZH29" s="184"/>
      <c r="OZI29" s="184"/>
      <c r="OZJ29" s="184"/>
      <c r="OZK29" s="184"/>
      <c r="OZL29" s="184"/>
      <c r="OZM29" s="184"/>
      <c r="OZN29" s="184"/>
      <c r="OZO29" s="184"/>
      <c r="OZP29" s="184"/>
      <c r="OZQ29" s="184"/>
      <c r="OZR29" s="184"/>
      <c r="OZS29" s="184"/>
      <c r="OZT29" s="184"/>
      <c r="OZU29" s="184"/>
      <c r="OZV29" s="184"/>
      <c r="OZW29" s="184"/>
      <c r="OZX29" s="184"/>
      <c r="OZY29" s="184"/>
      <c r="OZZ29" s="184"/>
      <c r="PAA29" s="184"/>
      <c r="PAB29" s="184"/>
      <c r="PAC29" s="184"/>
      <c r="PAD29" s="184"/>
      <c r="PAE29" s="184"/>
      <c r="PAF29" s="184"/>
      <c r="PAG29" s="184"/>
      <c r="PAH29" s="184"/>
      <c r="PAI29" s="184"/>
      <c r="PAJ29" s="184"/>
      <c r="PAK29" s="184"/>
      <c r="PAL29" s="184"/>
      <c r="PAM29" s="184"/>
      <c r="PAN29" s="184"/>
      <c r="PAO29" s="184"/>
      <c r="PAP29" s="184"/>
      <c r="PAQ29" s="184"/>
      <c r="PAR29" s="184"/>
      <c r="PAS29" s="184"/>
      <c r="PAT29" s="184"/>
      <c r="PAU29" s="184"/>
      <c r="PAV29" s="184"/>
      <c r="PAW29" s="184"/>
      <c r="PAX29" s="184"/>
      <c r="PAY29" s="184"/>
      <c r="PAZ29" s="184"/>
      <c r="PBA29" s="184"/>
      <c r="PBB29" s="184"/>
      <c r="PBC29" s="184"/>
      <c r="PBD29" s="184"/>
      <c r="PBE29" s="184"/>
      <c r="PBF29" s="184"/>
      <c r="PBG29" s="184"/>
      <c r="PBH29" s="184"/>
      <c r="PBI29" s="184"/>
      <c r="PBJ29" s="184"/>
      <c r="PBK29" s="184"/>
      <c r="PBL29" s="184"/>
      <c r="PBM29" s="184"/>
      <c r="PBN29" s="184"/>
      <c r="PBO29" s="184"/>
      <c r="PBP29" s="184"/>
      <c r="PBQ29" s="184"/>
      <c r="PBR29" s="184"/>
      <c r="PBS29" s="184"/>
      <c r="PBT29" s="184"/>
      <c r="PBU29" s="184"/>
      <c r="PBV29" s="184"/>
      <c r="PBW29" s="184"/>
      <c r="PBX29" s="184"/>
      <c r="PBY29" s="184"/>
      <c r="PBZ29" s="184"/>
      <c r="PCA29" s="184"/>
      <c r="PCB29" s="184"/>
      <c r="PCC29" s="184"/>
      <c r="PCD29" s="184"/>
      <c r="PCE29" s="184"/>
      <c r="PCF29" s="184"/>
      <c r="PCG29" s="184"/>
      <c r="PCH29" s="184"/>
      <c r="PCI29" s="184"/>
      <c r="PCJ29" s="184"/>
      <c r="PCK29" s="184"/>
      <c r="PCL29" s="184"/>
      <c r="PCM29" s="184"/>
      <c r="PCN29" s="184"/>
      <c r="PCO29" s="184"/>
      <c r="PCP29" s="184"/>
      <c r="PCQ29" s="184"/>
      <c r="PCR29" s="184"/>
      <c r="PCS29" s="184"/>
      <c r="PCT29" s="184"/>
      <c r="PCU29" s="184"/>
      <c r="PCV29" s="184"/>
      <c r="PCW29" s="184"/>
      <c r="PCX29" s="184"/>
      <c r="PCY29" s="184"/>
      <c r="PCZ29" s="184"/>
      <c r="PDA29" s="184"/>
      <c r="PDB29" s="184"/>
      <c r="PDC29" s="184"/>
      <c r="PDD29" s="184"/>
      <c r="PDE29" s="184"/>
      <c r="PDF29" s="184"/>
      <c r="PDG29" s="184"/>
      <c r="PDH29" s="184"/>
      <c r="PDI29" s="184"/>
      <c r="PDJ29" s="184"/>
      <c r="PDK29" s="184"/>
      <c r="PDL29" s="184"/>
      <c r="PDM29" s="184"/>
      <c r="PDN29" s="184"/>
      <c r="PDO29" s="184"/>
      <c r="PDP29" s="184"/>
      <c r="PDQ29" s="184"/>
      <c r="PDR29" s="184"/>
      <c r="PDS29" s="184"/>
      <c r="PDT29" s="184"/>
      <c r="PDU29" s="184"/>
      <c r="PDV29" s="184"/>
      <c r="PDW29" s="184"/>
      <c r="PDX29" s="184"/>
      <c r="PDY29" s="184"/>
      <c r="PDZ29" s="184"/>
      <c r="PEA29" s="184"/>
      <c r="PEB29" s="184"/>
      <c r="PEC29" s="184"/>
      <c r="PED29" s="184"/>
      <c r="PEE29" s="184"/>
      <c r="PEF29" s="184"/>
      <c r="PEG29" s="184"/>
      <c r="PEH29" s="184"/>
      <c r="PEI29" s="184"/>
      <c r="PEJ29" s="184"/>
      <c r="PEK29" s="184"/>
      <c r="PEL29" s="184"/>
      <c r="PEM29" s="184"/>
      <c r="PEN29" s="184"/>
      <c r="PEO29" s="184"/>
      <c r="PEP29" s="184"/>
      <c r="PEQ29" s="184"/>
      <c r="PER29" s="184"/>
      <c r="PES29" s="184"/>
      <c r="PET29" s="184"/>
      <c r="PEU29" s="184"/>
      <c r="PEV29" s="184"/>
      <c r="PEW29" s="184"/>
      <c r="PEX29" s="184"/>
      <c r="PEY29" s="184"/>
      <c r="PEZ29" s="184"/>
      <c r="PFA29" s="184"/>
      <c r="PFB29" s="184"/>
      <c r="PFC29" s="184"/>
      <c r="PFD29" s="184"/>
      <c r="PFE29" s="184"/>
      <c r="PFF29" s="184"/>
      <c r="PFG29" s="184"/>
      <c r="PFH29" s="184"/>
      <c r="PFI29" s="184"/>
      <c r="PFJ29" s="184"/>
      <c r="PFK29" s="184"/>
      <c r="PFL29" s="184"/>
      <c r="PFM29" s="184"/>
      <c r="PFN29" s="184"/>
      <c r="PFO29" s="184"/>
      <c r="PFP29" s="184"/>
      <c r="PFQ29" s="184"/>
      <c r="PFR29" s="184"/>
      <c r="PFS29" s="184"/>
      <c r="PFT29" s="184"/>
      <c r="PFU29" s="184"/>
      <c r="PFV29" s="184"/>
      <c r="PFW29" s="184"/>
      <c r="PFX29" s="184"/>
      <c r="PFY29" s="184"/>
      <c r="PFZ29" s="184"/>
      <c r="PGA29" s="184"/>
      <c r="PGB29" s="184"/>
      <c r="PGC29" s="184"/>
      <c r="PGD29" s="184"/>
      <c r="PGE29" s="184"/>
      <c r="PGF29" s="184"/>
      <c r="PGG29" s="184"/>
      <c r="PGH29" s="184"/>
      <c r="PGI29" s="184"/>
      <c r="PGJ29" s="184"/>
      <c r="PGK29" s="184"/>
      <c r="PGL29" s="184"/>
      <c r="PGM29" s="184"/>
      <c r="PGN29" s="184"/>
      <c r="PGO29" s="184"/>
      <c r="PGP29" s="184"/>
      <c r="PGQ29" s="184"/>
      <c r="PGR29" s="184"/>
      <c r="PGS29" s="184"/>
      <c r="PGT29" s="184"/>
      <c r="PGU29" s="184"/>
      <c r="PGV29" s="184"/>
      <c r="PGW29" s="184"/>
      <c r="PGX29" s="184"/>
      <c r="PGY29" s="184"/>
      <c r="PGZ29" s="184"/>
      <c r="PHA29" s="184"/>
      <c r="PHB29" s="184"/>
      <c r="PHC29" s="184"/>
      <c r="PHD29" s="184"/>
      <c r="PHE29" s="184"/>
      <c r="PHF29" s="184"/>
      <c r="PHG29" s="184"/>
      <c r="PHH29" s="184"/>
      <c r="PHI29" s="184"/>
      <c r="PHJ29" s="184"/>
      <c r="PHK29" s="184"/>
      <c r="PHL29" s="184"/>
      <c r="PHM29" s="184"/>
      <c r="PHN29" s="184"/>
      <c r="PHO29" s="184"/>
      <c r="PHP29" s="184"/>
      <c r="PHQ29" s="184"/>
      <c r="PHR29" s="184"/>
      <c r="PHS29" s="184"/>
      <c r="PHT29" s="184"/>
      <c r="PHU29" s="184"/>
      <c r="PHV29" s="184"/>
      <c r="PHW29" s="184"/>
      <c r="PHX29" s="184"/>
      <c r="PHY29" s="184"/>
      <c r="PHZ29" s="184"/>
      <c r="PIA29" s="184"/>
      <c r="PIB29" s="184"/>
      <c r="PIC29" s="184"/>
      <c r="PID29" s="184"/>
      <c r="PIE29" s="184"/>
      <c r="PIF29" s="184"/>
      <c r="PIG29" s="184"/>
      <c r="PIH29" s="184"/>
      <c r="PII29" s="184"/>
      <c r="PIJ29" s="184"/>
      <c r="PIK29" s="184"/>
      <c r="PIL29" s="184"/>
      <c r="PIM29" s="184"/>
      <c r="PIN29" s="184"/>
      <c r="PIO29" s="184"/>
      <c r="PIP29" s="184"/>
      <c r="PIQ29" s="184"/>
      <c r="PIR29" s="184"/>
      <c r="PIS29" s="184"/>
      <c r="PIT29" s="184"/>
      <c r="PIU29" s="184"/>
      <c r="PIV29" s="184"/>
      <c r="PIW29" s="184"/>
      <c r="PIX29" s="184"/>
      <c r="PIY29" s="184"/>
      <c r="PIZ29" s="184"/>
      <c r="PJA29" s="184"/>
      <c r="PJB29" s="184"/>
      <c r="PJC29" s="184"/>
      <c r="PJD29" s="184"/>
      <c r="PJE29" s="184"/>
      <c r="PJF29" s="184"/>
      <c r="PJG29" s="184"/>
      <c r="PJH29" s="184"/>
      <c r="PJI29" s="184"/>
      <c r="PJJ29" s="184"/>
      <c r="PJK29" s="184"/>
      <c r="PJL29" s="184"/>
      <c r="PJM29" s="184"/>
      <c r="PJN29" s="184"/>
      <c r="PJO29" s="184"/>
      <c r="PJP29" s="184"/>
      <c r="PJQ29" s="184"/>
      <c r="PJR29" s="184"/>
      <c r="PJS29" s="184"/>
      <c r="PJT29" s="184"/>
      <c r="PJU29" s="184"/>
      <c r="PJV29" s="184"/>
      <c r="PJW29" s="184"/>
      <c r="PJX29" s="184"/>
      <c r="PJY29" s="184"/>
      <c r="PJZ29" s="184"/>
      <c r="PKA29" s="184"/>
      <c r="PKB29" s="184"/>
      <c r="PKC29" s="184"/>
      <c r="PKD29" s="184"/>
      <c r="PKE29" s="184"/>
      <c r="PKF29" s="184"/>
      <c r="PKG29" s="184"/>
      <c r="PKH29" s="184"/>
      <c r="PKI29" s="184"/>
      <c r="PKJ29" s="184"/>
      <c r="PKK29" s="184"/>
      <c r="PKL29" s="184"/>
      <c r="PKM29" s="184"/>
      <c r="PKN29" s="184"/>
      <c r="PKO29" s="184"/>
      <c r="PKP29" s="184"/>
      <c r="PKQ29" s="184"/>
      <c r="PKR29" s="184"/>
      <c r="PKS29" s="184"/>
      <c r="PKT29" s="184"/>
      <c r="PKU29" s="184"/>
      <c r="PKV29" s="184"/>
      <c r="PKW29" s="184"/>
      <c r="PKX29" s="184"/>
      <c r="PKY29" s="184"/>
      <c r="PKZ29" s="184"/>
      <c r="PLA29" s="184"/>
      <c r="PLB29" s="184"/>
      <c r="PLC29" s="184"/>
      <c r="PLD29" s="184"/>
      <c r="PLE29" s="184"/>
      <c r="PLF29" s="184"/>
      <c r="PLG29" s="184"/>
      <c r="PLH29" s="184"/>
      <c r="PLI29" s="184"/>
      <c r="PLJ29" s="184"/>
      <c r="PLK29" s="184"/>
      <c r="PLL29" s="184"/>
      <c r="PLM29" s="184"/>
      <c r="PLN29" s="184"/>
      <c r="PLO29" s="184"/>
      <c r="PLP29" s="184"/>
      <c r="PLQ29" s="184"/>
      <c r="PLR29" s="184"/>
      <c r="PLS29" s="184"/>
      <c r="PLT29" s="184"/>
      <c r="PLU29" s="184"/>
      <c r="PLV29" s="184"/>
      <c r="PLW29" s="184"/>
      <c r="PLX29" s="184"/>
      <c r="PLY29" s="184"/>
      <c r="PLZ29" s="184"/>
      <c r="PMA29" s="184"/>
      <c r="PMB29" s="184"/>
      <c r="PMC29" s="184"/>
      <c r="PMD29" s="184"/>
      <c r="PME29" s="184"/>
      <c r="PMF29" s="184"/>
      <c r="PMG29" s="184"/>
      <c r="PMH29" s="184"/>
      <c r="PMI29" s="184"/>
      <c r="PMJ29" s="184"/>
      <c r="PMK29" s="184"/>
      <c r="PML29" s="184"/>
      <c r="PMM29" s="184"/>
      <c r="PMN29" s="184"/>
      <c r="PMO29" s="184"/>
      <c r="PMP29" s="184"/>
      <c r="PMQ29" s="184"/>
      <c r="PMR29" s="184"/>
      <c r="PMS29" s="184"/>
      <c r="PMT29" s="184"/>
      <c r="PMU29" s="184"/>
      <c r="PMV29" s="184"/>
      <c r="PMW29" s="184"/>
      <c r="PMX29" s="184"/>
      <c r="PMY29" s="184"/>
      <c r="PMZ29" s="184"/>
      <c r="PNA29" s="184"/>
      <c r="PNB29" s="184"/>
      <c r="PNC29" s="184"/>
      <c r="PND29" s="184"/>
      <c r="PNE29" s="184"/>
      <c r="PNF29" s="184"/>
      <c r="PNG29" s="184"/>
      <c r="PNH29" s="184"/>
      <c r="PNI29" s="184"/>
      <c r="PNJ29" s="184"/>
      <c r="PNK29" s="184"/>
      <c r="PNL29" s="184"/>
      <c r="PNM29" s="184"/>
      <c r="PNN29" s="184"/>
      <c r="PNO29" s="184"/>
      <c r="PNP29" s="184"/>
      <c r="PNQ29" s="184"/>
      <c r="PNR29" s="184"/>
      <c r="PNS29" s="184"/>
      <c r="PNT29" s="184"/>
      <c r="PNU29" s="184"/>
      <c r="PNV29" s="184"/>
      <c r="PNW29" s="184"/>
      <c r="PNX29" s="184"/>
      <c r="PNY29" s="184"/>
      <c r="PNZ29" s="184"/>
      <c r="POA29" s="184"/>
      <c r="POB29" s="184"/>
      <c r="POC29" s="184"/>
      <c r="POD29" s="184"/>
      <c r="POE29" s="184"/>
      <c r="POF29" s="184"/>
      <c r="POG29" s="184"/>
      <c r="POH29" s="184"/>
      <c r="POI29" s="184"/>
      <c r="POJ29" s="184"/>
      <c r="POK29" s="184"/>
      <c r="POL29" s="184"/>
      <c r="POM29" s="184"/>
      <c r="PON29" s="184"/>
      <c r="POO29" s="184"/>
      <c r="POP29" s="184"/>
      <c r="POQ29" s="184"/>
      <c r="POR29" s="184"/>
      <c r="POS29" s="184"/>
      <c r="POT29" s="184"/>
      <c r="POU29" s="184"/>
      <c r="POV29" s="184"/>
      <c r="POW29" s="184"/>
      <c r="POX29" s="184"/>
      <c r="POY29" s="184"/>
      <c r="POZ29" s="184"/>
      <c r="PPA29" s="184"/>
      <c r="PPB29" s="184"/>
      <c r="PPC29" s="184"/>
      <c r="PPD29" s="184"/>
      <c r="PPE29" s="184"/>
      <c r="PPF29" s="184"/>
      <c r="PPG29" s="184"/>
      <c r="PPH29" s="184"/>
      <c r="PPI29" s="184"/>
      <c r="PPJ29" s="184"/>
      <c r="PPK29" s="184"/>
      <c r="PPL29" s="184"/>
      <c r="PPM29" s="184"/>
      <c r="PPN29" s="184"/>
      <c r="PPO29" s="184"/>
      <c r="PPP29" s="184"/>
      <c r="PPQ29" s="184"/>
      <c r="PPR29" s="184"/>
      <c r="PPS29" s="184"/>
      <c r="PPT29" s="184"/>
      <c r="PPU29" s="184"/>
      <c r="PPV29" s="184"/>
      <c r="PPW29" s="184"/>
      <c r="PPX29" s="184"/>
      <c r="PPY29" s="184"/>
      <c r="PPZ29" s="184"/>
      <c r="PQA29" s="184"/>
      <c r="PQB29" s="184"/>
      <c r="PQC29" s="184"/>
      <c r="PQD29" s="184"/>
      <c r="PQE29" s="184"/>
      <c r="PQF29" s="184"/>
      <c r="PQG29" s="184"/>
      <c r="PQH29" s="184"/>
      <c r="PQI29" s="184"/>
      <c r="PQJ29" s="184"/>
      <c r="PQK29" s="184"/>
      <c r="PQL29" s="184"/>
      <c r="PQM29" s="184"/>
      <c r="PQN29" s="184"/>
      <c r="PQO29" s="184"/>
      <c r="PQP29" s="184"/>
      <c r="PQQ29" s="184"/>
      <c r="PQR29" s="184"/>
      <c r="PQS29" s="184"/>
      <c r="PQT29" s="184"/>
      <c r="PQU29" s="184"/>
      <c r="PQV29" s="184"/>
      <c r="PQW29" s="184"/>
      <c r="PQX29" s="184"/>
      <c r="PQY29" s="184"/>
      <c r="PQZ29" s="184"/>
      <c r="PRA29" s="184"/>
      <c r="PRB29" s="184"/>
      <c r="PRC29" s="184"/>
      <c r="PRD29" s="184"/>
      <c r="PRE29" s="184"/>
      <c r="PRF29" s="184"/>
      <c r="PRG29" s="184"/>
      <c r="PRH29" s="184"/>
      <c r="PRI29" s="184"/>
      <c r="PRJ29" s="184"/>
      <c r="PRK29" s="184"/>
      <c r="PRL29" s="184"/>
      <c r="PRM29" s="184"/>
      <c r="PRN29" s="184"/>
      <c r="PRO29" s="184"/>
      <c r="PRP29" s="184"/>
      <c r="PRQ29" s="184"/>
      <c r="PRR29" s="184"/>
      <c r="PRS29" s="184"/>
      <c r="PRT29" s="184"/>
      <c r="PRU29" s="184"/>
      <c r="PRV29" s="184"/>
      <c r="PRW29" s="184"/>
      <c r="PRX29" s="184"/>
      <c r="PRY29" s="184"/>
      <c r="PRZ29" s="184"/>
      <c r="PSA29" s="184"/>
      <c r="PSB29" s="184"/>
      <c r="PSC29" s="184"/>
      <c r="PSD29" s="184"/>
      <c r="PSE29" s="184"/>
      <c r="PSF29" s="184"/>
      <c r="PSG29" s="184"/>
      <c r="PSH29" s="184"/>
      <c r="PSI29" s="184"/>
      <c r="PSJ29" s="184"/>
      <c r="PSK29" s="184"/>
      <c r="PSL29" s="184"/>
      <c r="PSM29" s="184"/>
      <c r="PSN29" s="184"/>
      <c r="PSO29" s="184"/>
      <c r="PSP29" s="184"/>
      <c r="PSQ29" s="184"/>
      <c r="PSR29" s="184"/>
      <c r="PSS29" s="184"/>
      <c r="PST29" s="184"/>
      <c r="PSU29" s="184"/>
      <c r="PSV29" s="184"/>
      <c r="PSW29" s="184"/>
      <c r="PSX29" s="184"/>
      <c r="PSY29" s="184"/>
      <c r="PSZ29" s="184"/>
      <c r="PTA29" s="184"/>
      <c r="PTB29" s="184"/>
      <c r="PTC29" s="184"/>
      <c r="PTD29" s="184"/>
      <c r="PTE29" s="184"/>
      <c r="PTF29" s="184"/>
      <c r="PTG29" s="184"/>
      <c r="PTH29" s="184"/>
      <c r="PTI29" s="184"/>
      <c r="PTJ29" s="184"/>
      <c r="PTK29" s="184"/>
      <c r="PTL29" s="184"/>
      <c r="PTM29" s="184"/>
      <c r="PTN29" s="184"/>
      <c r="PTO29" s="184"/>
      <c r="PTP29" s="184"/>
      <c r="PTQ29" s="184"/>
      <c r="PTR29" s="184"/>
      <c r="PTS29" s="184"/>
      <c r="PTT29" s="184"/>
      <c r="PTU29" s="184"/>
      <c r="PTV29" s="184"/>
      <c r="PTW29" s="184"/>
      <c r="PTX29" s="184"/>
      <c r="PTY29" s="184"/>
      <c r="PTZ29" s="184"/>
      <c r="PUA29" s="184"/>
      <c r="PUB29" s="184"/>
      <c r="PUC29" s="184"/>
      <c r="PUD29" s="184"/>
      <c r="PUE29" s="184"/>
      <c r="PUF29" s="184"/>
      <c r="PUG29" s="184"/>
      <c r="PUH29" s="184"/>
      <c r="PUI29" s="184"/>
      <c r="PUJ29" s="184"/>
      <c r="PUK29" s="184"/>
      <c r="PUL29" s="184"/>
      <c r="PUM29" s="184"/>
      <c r="PUN29" s="184"/>
      <c r="PUO29" s="184"/>
      <c r="PUP29" s="184"/>
      <c r="PUQ29" s="184"/>
      <c r="PUR29" s="184"/>
      <c r="PUS29" s="184"/>
      <c r="PUT29" s="184"/>
      <c r="PUU29" s="184"/>
      <c r="PUV29" s="184"/>
      <c r="PUW29" s="184"/>
      <c r="PUX29" s="184"/>
      <c r="PUY29" s="184"/>
      <c r="PUZ29" s="184"/>
      <c r="PVA29" s="184"/>
      <c r="PVB29" s="184"/>
      <c r="PVC29" s="184"/>
      <c r="PVD29" s="184"/>
      <c r="PVE29" s="184"/>
      <c r="PVF29" s="184"/>
      <c r="PVG29" s="184"/>
      <c r="PVH29" s="184"/>
      <c r="PVI29" s="184"/>
      <c r="PVJ29" s="184"/>
      <c r="PVK29" s="184"/>
      <c r="PVL29" s="184"/>
      <c r="PVM29" s="184"/>
      <c r="PVN29" s="184"/>
      <c r="PVO29" s="184"/>
      <c r="PVP29" s="184"/>
      <c r="PVQ29" s="184"/>
      <c r="PVR29" s="184"/>
      <c r="PVS29" s="184"/>
      <c r="PVT29" s="184"/>
      <c r="PVU29" s="184"/>
      <c r="PVV29" s="184"/>
      <c r="PVW29" s="184"/>
      <c r="PVX29" s="184"/>
      <c r="PVY29" s="184"/>
      <c r="PVZ29" s="184"/>
      <c r="PWA29" s="184"/>
      <c r="PWB29" s="184"/>
      <c r="PWC29" s="184"/>
      <c r="PWD29" s="184"/>
      <c r="PWE29" s="184"/>
      <c r="PWF29" s="184"/>
      <c r="PWG29" s="184"/>
      <c r="PWH29" s="184"/>
      <c r="PWI29" s="184"/>
      <c r="PWJ29" s="184"/>
      <c r="PWK29" s="184"/>
      <c r="PWL29" s="184"/>
      <c r="PWM29" s="184"/>
      <c r="PWN29" s="184"/>
      <c r="PWO29" s="184"/>
      <c r="PWP29" s="184"/>
      <c r="PWQ29" s="184"/>
      <c r="PWR29" s="184"/>
      <c r="PWS29" s="184"/>
      <c r="PWT29" s="184"/>
      <c r="PWU29" s="184"/>
      <c r="PWV29" s="184"/>
      <c r="PWW29" s="184"/>
      <c r="PWX29" s="184"/>
      <c r="PWY29" s="184"/>
      <c r="PWZ29" s="184"/>
      <c r="PXA29" s="184"/>
      <c r="PXB29" s="184"/>
      <c r="PXC29" s="184"/>
      <c r="PXD29" s="184"/>
      <c r="PXE29" s="184"/>
      <c r="PXF29" s="184"/>
      <c r="PXG29" s="184"/>
      <c r="PXH29" s="184"/>
      <c r="PXI29" s="184"/>
      <c r="PXJ29" s="184"/>
      <c r="PXK29" s="184"/>
      <c r="PXL29" s="184"/>
      <c r="PXM29" s="184"/>
      <c r="PXN29" s="184"/>
      <c r="PXO29" s="184"/>
      <c r="PXP29" s="184"/>
      <c r="PXQ29" s="184"/>
      <c r="PXR29" s="184"/>
      <c r="PXS29" s="184"/>
      <c r="PXT29" s="184"/>
      <c r="PXU29" s="184"/>
      <c r="PXV29" s="184"/>
      <c r="PXW29" s="184"/>
      <c r="PXX29" s="184"/>
      <c r="PXY29" s="184"/>
      <c r="PXZ29" s="184"/>
      <c r="PYA29" s="184"/>
      <c r="PYB29" s="184"/>
      <c r="PYC29" s="184"/>
      <c r="PYD29" s="184"/>
      <c r="PYE29" s="184"/>
      <c r="PYF29" s="184"/>
      <c r="PYG29" s="184"/>
      <c r="PYH29" s="184"/>
      <c r="PYI29" s="184"/>
      <c r="PYJ29" s="184"/>
      <c r="PYK29" s="184"/>
      <c r="PYL29" s="184"/>
      <c r="PYM29" s="184"/>
      <c r="PYN29" s="184"/>
      <c r="PYO29" s="184"/>
      <c r="PYP29" s="184"/>
      <c r="PYQ29" s="184"/>
      <c r="PYR29" s="184"/>
      <c r="PYS29" s="184"/>
      <c r="PYT29" s="184"/>
      <c r="PYU29" s="184"/>
      <c r="PYV29" s="184"/>
      <c r="PYW29" s="184"/>
      <c r="PYX29" s="184"/>
      <c r="PYY29" s="184"/>
      <c r="PYZ29" s="184"/>
      <c r="PZA29" s="184"/>
      <c r="PZB29" s="184"/>
      <c r="PZC29" s="184"/>
      <c r="PZD29" s="184"/>
      <c r="PZE29" s="184"/>
      <c r="PZF29" s="184"/>
      <c r="PZG29" s="184"/>
      <c r="PZH29" s="184"/>
      <c r="PZI29" s="184"/>
      <c r="PZJ29" s="184"/>
      <c r="PZK29" s="184"/>
      <c r="PZL29" s="184"/>
      <c r="PZM29" s="184"/>
      <c r="PZN29" s="184"/>
      <c r="PZO29" s="184"/>
      <c r="PZP29" s="184"/>
      <c r="PZQ29" s="184"/>
      <c r="PZR29" s="184"/>
      <c r="PZS29" s="184"/>
      <c r="PZT29" s="184"/>
      <c r="PZU29" s="184"/>
      <c r="PZV29" s="184"/>
      <c r="PZW29" s="184"/>
      <c r="PZX29" s="184"/>
      <c r="PZY29" s="184"/>
      <c r="PZZ29" s="184"/>
      <c r="QAA29" s="184"/>
      <c r="QAB29" s="184"/>
      <c r="QAC29" s="184"/>
      <c r="QAD29" s="184"/>
      <c r="QAE29" s="184"/>
      <c r="QAF29" s="184"/>
      <c r="QAG29" s="184"/>
      <c r="QAH29" s="184"/>
      <c r="QAI29" s="184"/>
      <c r="QAJ29" s="184"/>
      <c r="QAK29" s="184"/>
      <c r="QAL29" s="184"/>
      <c r="QAM29" s="184"/>
      <c r="QAN29" s="184"/>
      <c r="QAO29" s="184"/>
      <c r="QAP29" s="184"/>
      <c r="QAQ29" s="184"/>
      <c r="QAR29" s="184"/>
      <c r="QAS29" s="184"/>
      <c r="QAT29" s="184"/>
      <c r="QAU29" s="184"/>
      <c r="QAV29" s="184"/>
      <c r="QAW29" s="184"/>
      <c r="QAX29" s="184"/>
      <c r="QAY29" s="184"/>
      <c r="QAZ29" s="184"/>
      <c r="QBA29" s="184"/>
      <c r="QBB29" s="184"/>
      <c r="QBC29" s="184"/>
      <c r="QBD29" s="184"/>
      <c r="QBE29" s="184"/>
      <c r="QBF29" s="184"/>
      <c r="QBG29" s="184"/>
      <c r="QBH29" s="184"/>
      <c r="QBI29" s="184"/>
      <c r="QBJ29" s="184"/>
      <c r="QBK29" s="184"/>
      <c r="QBL29" s="184"/>
      <c r="QBM29" s="184"/>
      <c r="QBN29" s="184"/>
      <c r="QBO29" s="184"/>
      <c r="QBP29" s="184"/>
      <c r="QBQ29" s="184"/>
      <c r="QBR29" s="184"/>
      <c r="QBS29" s="184"/>
      <c r="QBT29" s="184"/>
      <c r="QBU29" s="184"/>
      <c r="QBV29" s="184"/>
      <c r="QBW29" s="184"/>
      <c r="QBX29" s="184"/>
      <c r="QBY29" s="184"/>
      <c r="QBZ29" s="184"/>
      <c r="QCA29" s="184"/>
      <c r="QCB29" s="184"/>
      <c r="QCC29" s="184"/>
      <c r="QCD29" s="184"/>
      <c r="QCE29" s="184"/>
      <c r="QCF29" s="184"/>
      <c r="QCG29" s="184"/>
      <c r="QCH29" s="184"/>
      <c r="QCI29" s="184"/>
      <c r="QCJ29" s="184"/>
      <c r="QCK29" s="184"/>
      <c r="QCL29" s="184"/>
      <c r="QCM29" s="184"/>
      <c r="QCN29" s="184"/>
      <c r="QCO29" s="184"/>
      <c r="QCP29" s="184"/>
      <c r="QCQ29" s="184"/>
      <c r="QCR29" s="184"/>
      <c r="QCS29" s="184"/>
      <c r="QCT29" s="184"/>
      <c r="QCU29" s="184"/>
      <c r="QCV29" s="184"/>
      <c r="QCW29" s="184"/>
      <c r="QCX29" s="184"/>
      <c r="QCY29" s="184"/>
      <c r="QCZ29" s="184"/>
      <c r="QDA29" s="184"/>
      <c r="QDB29" s="184"/>
      <c r="QDC29" s="184"/>
      <c r="QDD29" s="184"/>
      <c r="QDE29" s="184"/>
      <c r="QDF29" s="184"/>
      <c r="QDG29" s="184"/>
      <c r="QDH29" s="184"/>
      <c r="QDI29" s="184"/>
      <c r="QDJ29" s="184"/>
      <c r="QDK29" s="184"/>
      <c r="QDL29" s="184"/>
      <c r="QDM29" s="184"/>
      <c r="QDN29" s="184"/>
      <c r="QDO29" s="184"/>
      <c r="QDP29" s="184"/>
      <c r="QDQ29" s="184"/>
      <c r="QDR29" s="184"/>
      <c r="QDS29" s="184"/>
      <c r="QDT29" s="184"/>
      <c r="QDU29" s="184"/>
      <c r="QDV29" s="184"/>
      <c r="QDW29" s="184"/>
      <c r="QDX29" s="184"/>
      <c r="QDY29" s="184"/>
      <c r="QDZ29" s="184"/>
      <c r="QEA29" s="184"/>
      <c r="QEB29" s="184"/>
      <c r="QEC29" s="184"/>
      <c r="QED29" s="184"/>
      <c r="QEE29" s="184"/>
      <c r="QEF29" s="184"/>
      <c r="QEG29" s="184"/>
      <c r="QEH29" s="184"/>
      <c r="QEI29" s="184"/>
      <c r="QEJ29" s="184"/>
      <c r="QEK29" s="184"/>
      <c r="QEL29" s="184"/>
      <c r="QEM29" s="184"/>
      <c r="QEN29" s="184"/>
      <c r="QEO29" s="184"/>
      <c r="QEP29" s="184"/>
      <c r="QEQ29" s="184"/>
      <c r="QER29" s="184"/>
      <c r="QES29" s="184"/>
      <c r="QET29" s="184"/>
      <c r="QEU29" s="184"/>
      <c r="QEV29" s="184"/>
      <c r="QEW29" s="184"/>
      <c r="QEX29" s="184"/>
      <c r="QEY29" s="184"/>
      <c r="QEZ29" s="184"/>
      <c r="QFA29" s="184"/>
      <c r="QFB29" s="184"/>
      <c r="QFC29" s="184"/>
      <c r="QFD29" s="184"/>
      <c r="QFE29" s="184"/>
      <c r="QFF29" s="184"/>
      <c r="QFG29" s="184"/>
      <c r="QFH29" s="184"/>
      <c r="QFI29" s="184"/>
      <c r="QFJ29" s="184"/>
      <c r="QFK29" s="184"/>
      <c r="QFL29" s="184"/>
      <c r="QFM29" s="184"/>
      <c r="QFN29" s="184"/>
      <c r="QFO29" s="184"/>
      <c r="QFP29" s="184"/>
      <c r="QFQ29" s="184"/>
      <c r="QFR29" s="184"/>
      <c r="QFS29" s="184"/>
      <c r="QFT29" s="184"/>
      <c r="QFU29" s="184"/>
      <c r="QFV29" s="184"/>
      <c r="QFW29" s="184"/>
      <c r="QFX29" s="184"/>
      <c r="QFY29" s="184"/>
      <c r="QFZ29" s="184"/>
      <c r="QGA29" s="184"/>
      <c r="QGB29" s="184"/>
      <c r="QGC29" s="184"/>
      <c r="QGD29" s="184"/>
      <c r="QGE29" s="184"/>
      <c r="QGF29" s="184"/>
      <c r="QGG29" s="184"/>
      <c r="QGH29" s="184"/>
      <c r="QGI29" s="184"/>
      <c r="QGJ29" s="184"/>
      <c r="QGK29" s="184"/>
      <c r="QGL29" s="184"/>
      <c r="QGM29" s="184"/>
      <c r="QGN29" s="184"/>
      <c r="QGO29" s="184"/>
      <c r="QGP29" s="184"/>
      <c r="QGQ29" s="184"/>
      <c r="QGR29" s="184"/>
      <c r="QGS29" s="184"/>
      <c r="QGT29" s="184"/>
      <c r="QGU29" s="184"/>
      <c r="QGV29" s="184"/>
      <c r="QGW29" s="184"/>
      <c r="QGX29" s="184"/>
      <c r="QGY29" s="184"/>
      <c r="QGZ29" s="184"/>
      <c r="QHA29" s="184"/>
      <c r="QHB29" s="184"/>
      <c r="QHC29" s="184"/>
      <c r="QHD29" s="184"/>
      <c r="QHE29" s="184"/>
      <c r="QHF29" s="184"/>
      <c r="QHG29" s="184"/>
      <c r="QHH29" s="184"/>
      <c r="QHI29" s="184"/>
      <c r="QHJ29" s="184"/>
      <c r="QHK29" s="184"/>
      <c r="QHL29" s="184"/>
      <c r="QHM29" s="184"/>
      <c r="QHN29" s="184"/>
      <c r="QHO29" s="184"/>
      <c r="QHP29" s="184"/>
      <c r="QHQ29" s="184"/>
      <c r="QHR29" s="184"/>
      <c r="QHS29" s="184"/>
      <c r="QHT29" s="184"/>
      <c r="QHU29" s="184"/>
      <c r="QHV29" s="184"/>
      <c r="QHW29" s="184"/>
      <c r="QHX29" s="184"/>
      <c r="QHY29" s="184"/>
      <c r="QHZ29" s="184"/>
      <c r="QIA29" s="184"/>
      <c r="QIB29" s="184"/>
      <c r="QIC29" s="184"/>
      <c r="QID29" s="184"/>
      <c r="QIE29" s="184"/>
      <c r="QIF29" s="184"/>
      <c r="QIG29" s="184"/>
      <c r="QIH29" s="184"/>
      <c r="QII29" s="184"/>
      <c r="QIJ29" s="184"/>
      <c r="QIK29" s="184"/>
      <c r="QIL29" s="184"/>
      <c r="QIM29" s="184"/>
      <c r="QIN29" s="184"/>
      <c r="QIO29" s="184"/>
      <c r="QIP29" s="184"/>
      <c r="QIQ29" s="184"/>
      <c r="QIR29" s="184"/>
      <c r="QIS29" s="184"/>
      <c r="QIT29" s="184"/>
      <c r="QIU29" s="184"/>
      <c r="QIV29" s="184"/>
      <c r="QIW29" s="184"/>
      <c r="QIX29" s="184"/>
      <c r="QIY29" s="184"/>
      <c r="QIZ29" s="184"/>
      <c r="QJA29" s="184"/>
      <c r="QJB29" s="184"/>
      <c r="QJC29" s="184"/>
      <c r="QJD29" s="184"/>
      <c r="QJE29" s="184"/>
      <c r="QJF29" s="184"/>
      <c r="QJG29" s="184"/>
      <c r="QJH29" s="184"/>
      <c r="QJI29" s="184"/>
      <c r="QJJ29" s="184"/>
      <c r="QJK29" s="184"/>
      <c r="QJL29" s="184"/>
      <c r="QJM29" s="184"/>
      <c r="QJN29" s="184"/>
      <c r="QJO29" s="184"/>
      <c r="QJP29" s="184"/>
      <c r="QJQ29" s="184"/>
      <c r="QJR29" s="184"/>
      <c r="QJS29" s="184"/>
      <c r="QJT29" s="184"/>
      <c r="QJU29" s="184"/>
      <c r="QJV29" s="184"/>
      <c r="QJW29" s="184"/>
      <c r="QJX29" s="184"/>
      <c r="QJY29" s="184"/>
      <c r="QJZ29" s="184"/>
      <c r="QKA29" s="184"/>
      <c r="QKB29" s="184"/>
      <c r="QKC29" s="184"/>
      <c r="QKD29" s="184"/>
      <c r="QKE29" s="184"/>
      <c r="QKF29" s="184"/>
      <c r="QKG29" s="184"/>
      <c r="QKH29" s="184"/>
      <c r="QKI29" s="184"/>
      <c r="QKJ29" s="184"/>
      <c r="QKK29" s="184"/>
      <c r="QKL29" s="184"/>
      <c r="QKM29" s="184"/>
      <c r="QKN29" s="184"/>
      <c r="QKO29" s="184"/>
      <c r="QKP29" s="184"/>
      <c r="QKQ29" s="184"/>
      <c r="QKR29" s="184"/>
      <c r="QKS29" s="184"/>
      <c r="QKT29" s="184"/>
      <c r="QKU29" s="184"/>
      <c r="QKV29" s="184"/>
      <c r="QKW29" s="184"/>
      <c r="QKX29" s="184"/>
      <c r="QKY29" s="184"/>
      <c r="QKZ29" s="184"/>
      <c r="QLA29" s="184"/>
      <c r="QLB29" s="184"/>
      <c r="QLC29" s="184"/>
      <c r="QLD29" s="184"/>
      <c r="QLE29" s="184"/>
      <c r="QLF29" s="184"/>
      <c r="QLG29" s="184"/>
      <c r="QLH29" s="184"/>
      <c r="QLI29" s="184"/>
      <c r="QLJ29" s="184"/>
      <c r="QLK29" s="184"/>
      <c r="QLL29" s="184"/>
      <c r="QLM29" s="184"/>
      <c r="QLN29" s="184"/>
      <c r="QLO29" s="184"/>
      <c r="QLP29" s="184"/>
      <c r="QLQ29" s="184"/>
      <c r="QLR29" s="184"/>
      <c r="QLS29" s="184"/>
      <c r="QLT29" s="184"/>
      <c r="QLU29" s="184"/>
      <c r="QLV29" s="184"/>
      <c r="QLW29" s="184"/>
      <c r="QLX29" s="184"/>
      <c r="QLY29" s="184"/>
      <c r="QLZ29" s="184"/>
      <c r="QMA29" s="184"/>
      <c r="QMB29" s="184"/>
      <c r="QMC29" s="184"/>
      <c r="QMD29" s="184"/>
      <c r="QME29" s="184"/>
      <c r="QMF29" s="184"/>
      <c r="QMG29" s="184"/>
      <c r="QMH29" s="184"/>
      <c r="QMI29" s="184"/>
      <c r="QMJ29" s="184"/>
      <c r="QMK29" s="184"/>
      <c r="QML29" s="184"/>
      <c r="QMM29" s="184"/>
      <c r="QMN29" s="184"/>
      <c r="QMO29" s="184"/>
      <c r="QMP29" s="184"/>
      <c r="QMQ29" s="184"/>
      <c r="QMR29" s="184"/>
      <c r="QMS29" s="184"/>
      <c r="QMT29" s="184"/>
      <c r="QMU29" s="184"/>
      <c r="QMV29" s="184"/>
      <c r="QMW29" s="184"/>
      <c r="QMX29" s="184"/>
      <c r="QMY29" s="184"/>
      <c r="QMZ29" s="184"/>
      <c r="QNA29" s="184"/>
      <c r="QNB29" s="184"/>
      <c r="QNC29" s="184"/>
      <c r="QND29" s="184"/>
      <c r="QNE29" s="184"/>
      <c r="QNF29" s="184"/>
      <c r="QNG29" s="184"/>
      <c r="QNH29" s="184"/>
      <c r="QNI29" s="184"/>
      <c r="QNJ29" s="184"/>
      <c r="QNK29" s="184"/>
      <c r="QNL29" s="184"/>
      <c r="QNM29" s="184"/>
      <c r="QNN29" s="184"/>
      <c r="QNO29" s="184"/>
      <c r="QNP29" s="184"/>
      <c r="QNQ29" s="184"/>
      <c r="QNR29" s="184"/>
      <c r="QNS29" s="184"/>
      <c r="QNT29" s="184"/>
      <c r="QNU29" s="184"/>
      <c r="QNV29" s="184"/>
      <c r="QNW29" s="184"/>
      <c r="QNX29" s="184"/>
      <c r="QNY29" s="184"/>
      <c r="QNZ29" s="184"/>
      <c r="QOA29" s="184"/>
      <c r="QOB29" s="184"/>
      <c r="QOC29" s="184"/>
      <c r="QOD29" s="184"/>
      <c r="QOE29" s="184"/>
      <c r="QOF29" s="184"/>
      <c r="QOG29" s="184"/>
      <c r="QOH29" s="184"/>
      <c r="QOI29" s="184"/>
      <c r="QOJ29" s="184"/>
      <c r="QOK29" s="184"/>
      <c r="QOL29" s="184"/>
      <c r="QOM29" s="184"/>
      <c r="QON29" s="184"/>
      <c r="QOO29" s="184"/>
      <c r="QOP29" s="184"/>
      <c r="QOQ29" s="184"/>
      <c r="QOR29" s="184"/>
      <c r="QOS29" s="184"/>
      <c r="QOT29" s="184"/>
      <c r="QOU29" s="184"/>
      <c r="QOV29" s="184"/>
      <c r="QOW29" s="184"/>
      <c r="QOX29" s="184"/>
      <c r="QOY29" s="184"/>
      <c r="QOZ29" s="184"/>
      <c r="QPA29" s="184"/>
      <c r="QPB29" s="184"/>
      <c r="QPC29" s="184"/>
      <c r="QPD29" s="184"/>
      <c r="QPE29" s="184"/>
      <c r="QPF29" s="184"/>
      <c r="QPG29" s="184"/>
      <c r="QPH29" s="184"/>
      <c r="QPI29" s="184"/>
      <c r="QPJ29" s="184"/>
      <c r="QPK29" s="184"/>
      <c r="QPL29" s="184"/>
      <c r="QPM29" s="184"/>
      <c r="QPN29" s="184"/>
      <c r="QPO29" s="184"/>
      <c r="QPP29" s="184"/>
      <c r="QPQ29" s="184"/>
      <c r="QPR29" s="184"/>
      <c r="QPS29" s="184"/>
      <c r="QPT29" s="184"/>
      <c r="QPU29" s="184"/>
      <c r="QPV29" s="184"/>
      <c r="QPW29" s="184"/>
      <c r="QPX29" s="184"/>
      <c r="QPY29" s="184"/>
      <c r="QPZ29" s="184"/>
      <c r="QQA29" s="184"/>
      <c r="QQB29" s="184"/>
      <c r="QQC29" s="184"/>
      <c r="QQD29" s="184"/>
      <c r="QQE29" s="184"/>
      <c r="QQF29" s="184"/>
      <c r="QQG29" s="184"/>
      <c r="QQH29" s="184"/>
      <c r="QQI29" s="184"/>
      <c r="QQJ29" s="184"/>
      <c r="QQK29" s="184"/>
      <c r="QQL29" s="184"/>
      <c r="QQM29" s="184"/>
      <c r="QQN29" s="184"/>
      <c r="QQO29" s="184"/>
      <c r="QQP29" s="184"/>
      <c r="QQQ29" s="184"/>
      <c r="QQR29" s="184"/>
      <c r="QQS29" s="184"/>
      <c r="QQT29" s="184"/>
      <c r="QQU29" s="184"/>
      <c r="QQV29" s="184"/>
      <c r="QQW29" s="184"/>
      <c r="QQX29" s="184"/>
      <c r="QQY29" s="184"/>
      <c r="QQZ29" s="184"/>
      <c r="QRA29" s="184"/>
      <c r="QRB29" s="184"/>
      <c r="QRC29" s="184"/>
      <c r="QRD29" s="184"/>
      <c r="QRE29" s="184"/>
      <c r="QRF29" s="184"/>
      <c r="QRG29" s="184"/>
      <c r="QRH29" s="184"/>
      <c r="QRI29" s="184"/>
      <c r="QRJ29" s="184"/>
      <c r="QRK29" s="184"/>
      <c r="QRL29" s="184"/>
      <c r="QRM29" s="184"/>
      <c r="QRN29" s="184"/>
      <c r="QRO29" s="184"/>
      <c r="QRP29" s="184"/>
      <c r="QRQ29" s="184"/>
      <c r="QRR29" s="184"/>
      <c r="QRS29" s="184"/>
      <c r="QRT29" s="184"/>
      <c r="QRU29" s="184"/>
      <c r="QRV29" s="184"/>
      <c r="QRW29" s="184"/>
      <c r="QRX29" s="184"/>
      <c r="QRY29" s="184"/>
      <c r="QRZ29" s="184"/>
      <c r="QSA29" s="184"/>
      <c r="QSB29" s="184"/>
      <c r="QSC29" s="184"/>
      <c r="QSD29" s="184"/>
      <c r="QSE29" s="184"/>
      <c r="QSF29" s="184"/>
      <c r="QSG29" s="184"/>
      <c r="QSH29" s="184"/>
      <c r="QSI29" s="184"/>
      <c r="QSJ29" s="184"/>
      <c r="QSK29" s="184"/>
      <c r="QSL29" s="184"/>
      <c r="QSM29" s="184"/>
      <c r="QSN29" s="184"/>
      <c r="QSO29" s="184"/>
      <c r="QSP29" s="184"/>
      <c r="QSQ29" s="184"/>
      <c r="QSR29" s="184"/>
      <c r="QSS29" s="184"/>
      <c r="QST29" s="184"/>
      <c r="QSU29" s="184"/>
      <c r="QSV29" s="184"/>
      <c r="QSW29" s="184"/>
      <c r="QSX29" s="184"/>
      <c r="QSY29" s="184"/>
      <c r="QSZ29" s="184"/>
      <c r="QTA29" s="184"/>
      <c r="QTB29" s="184"/>
      <c r="QTC29" s="184"/>
      <c r="QTD29" s="184"/>
      <c r="QTE29" s="184"/>
      <c r="QTF29" s="184"/>
      <c r="QTG29" s="184"/>
      <c r="QTH29" s="184"/>
      <c r="QTI29" s="184"/>
      <c r="QTJ29" s="184"/>
      <c r="QTK29" s="184"/>
      <c r="QTL29" s="184"/>
      <c r="QTM29" s="184"/>
      <c r="QTN29" s="184"/>
      <c r="QTO29" s="184"/>
      <c r="QTP29" s="184"/>
      <c r="QTQ29" s="184"/>
      <c r="QTR29" s="184"/>
      <c r="QTS29" s="184"/>
      <c r="QTT29" s="184"/>
      <c r="QTU29" s="184"/>
      <c r="QTV29" s="184"/>
      <c r="QTW29" s="184"/>
      <c r="QTX29" s="184"/>
      <c r="QTY29" s="184"/>
      <c r="QTZ29" s="184"/>
      <c r="QUA29" s="184"/>
      <c r="QUB29" s="184"/>
      <c r="QUC29" s="184"/>
      <c r="QUD29" s="184"/>
      <c r="QUE29" s="184"/>
      <c r="QUF29" s="184"/>
      <c r="QUG29" s="184"/>
      <c r="QUH29" s="184"/>
      <c r="QUI29" s="184"/>
      <c r="QUJ29" s="184"/>
      <c r="QUK29" s="184"/>
      <c r="QUL29" s="184"/>
      <c r="QUM29" s="184"/>
      <c r="QUN29" s="184"/>
      <c r="QUO29" s="184"/>
      <c r="QUP29" s="184"/>
      <c r="QUQ29" s="184"/>
      <c r="QUR29" s="184"/>
      <c r="QUS29" s="184"/>
      <c r="QUT29" s="184"/>
      <c r="QUU29" s="184"/>
      <c r="QUV29" s="184"/>
      <c r="QUW29" s="184"/>
      <c r="QUX29" s="184"/>
      <c r="QUY29" s="184"/>
      <c r="QUZ29" s="184"/>
      <c r="QVA29" s="184"/>
      <c r="QVB29" s="184"/>
      <c r="QVC29" s="184"/>
      <c r="QVD29" s="184"/>
      <c r="QVE29" s="184"/>
      <c r="QVF29" s="184"/>
      <c r="QVG29" s="184"/>
      <c r="QVH29" s="184"/>
      <c r="QVI29" s="184"/>
      <c r="QVJ29" s="184"/>
      <c r="QVK29" s="184"/>
      <c r="QVL29" s="184"/>
      <c r="QVM29" s="184"/>
      <c r="QVN29" s="184"/>
      <c r="QVO29" s="184"/>
      <c r="QVP29" s="184"/>
      <c r="QVQ29" s="184"/>
      <c r="QVR29" s="184"/>
      <c r="QVS29" s="184"/>
      <c r="QVT29" s="184"/>
      <c r="QVU29" s="184"/>
      <c r="QVV29" s="184"/>
      <c r="QVW29" s="184"/>
      <c r="QVX29" s="184"/>
      <c r="QVY29" s="184"/>
      <c r="QVZ29" s="184"/>
      <c r="QWA29" s="184"/>
      <c r="QWB29" s="184"/>
      <c r="QWC29" s="184"/>
      <c r="QWD29" s="184"/>
      <c r="QWE29" s="184"/>
      <c r="QWF29" s="184"/>
      <c r="QWG29" s="184"/>
      <c r="QWH29" s="184"/>
      <c r="QWI29" s="184"/>
      <c r="QWJ29" s="184"/>
      <c r="QWK29" s="184"/>
      <c r="QWL29" s="184"/>
      <c r="QWM29" s="184"/>
      <c r="QWN29" s="184"/>
      <c r="QWO29" s="184"/>
      <c r="QWP29" s="184"/>
      <c r="QWQ29" s="184"/>
      <c r="QWR29" s="184"/>
      <c r="QWS29" s="184"/>
      <c r="QWT29" s="184"/>
      <c r="QWU29" s="184"/>
      <c r="QWV29" s="184"/>
      <c r="QWW29" s="184"/>
      <c r="QWX29" s="184"/>
      <c r="QWY29" s="184"/>
      <c r="QWZ29" s="184"/>
      <c r="QXA29" s="184"/>
      <c r="QXB29" s="184"/>
      <c r="QXC29" s="184"/>
      <c r="QXD29" s="184"/>
      <c r="QXE29" s="184"/>
      <c r="QXF29" s="184"/>
      <c r="QXG29" s="184"/>
      <c r="QXH29" s="184"/>
      <c r="QXI29" s="184"/>
      <c r="QXJ29" s="184"/>
      <c r="QXK29" s="184"/>
      <c r="QXL29" s="184"/>
      <c r="QXM29" s="184"/>
      <c r="QXN29" s="184"/>
      <c r="QXO29" s="184"/>
      <c r="QXP29" s="184"/>
      <c r="QXQ29" s="184"/>
      <c r="QXR29" s="184"/>
      <c r="QXS29" s="184"/>
      <c r="QXT29" s="184"/>
      <c r="QXU29" s="184"/>
      <c r="QXV29" s="184"/>
      <c r="QXW29" s="184"/>
      <c r="QXX29" s="184"/>
      <c r="QXY29" s="184"/>
      <c r="QXZ29" s="184"/>
      <c r="QYA29" s="184"/>
      <c r="QYB29" s="184"/>
      <c r="QYC29" s="184"/>
      <c r="QYD29" s="184"/>
      <c r="QYE29" s="184"/>
      <c r="QYF29" s="184"/>
      <c r="QYG29" s="184"/>
      <c r="QYH29" s="184"/>
      <c r="QYI29" s="184"/>
      <c r="QYJ29" s="184"/>
      <c r="QYK29" s="184"/>
      <c r="QYL29" s="184"/>
      <c r="QYM29" s="184"/>
      <c r="QYN29" s="184"/>
      <c r="QYO29" s="184"/>
      <c r="QYP29" s="184"/>
      <c r="QYQ29" s="184"/>
      <c r="QYR29" s="184"/>
      <c r="QYS29" s="184"/>
      <c r="QYT29" s="184"/>
      <c r="QYU29" s="184"/>
      <c r="QYV29" s="184"/>
      <c r="QYW29" s="184"/>
      <c r="QYX29" s="184"/>
      <c r="QYY29" s="184"/>
      <c r="QYZ29" s="184"/>
      <c r="QZA29" s="184"/>
      <c r="QZB29" s="184"/>
      <c r="QZC29" s="184"/>
      <c r="QZD29" s="184"/>
      <c r="QZE29" s="184"/>
      <c r="QZF29" s="184"/>
      <c r="QZG29" s="184"/>
      <c r="QZH29" s="184"/>
      <c r="QZI29" s="184"/>
      <c r="QZJ29" s="184"/>
      <c r="QZK29" s="184"/>
      <c r="QZL29" s="184"/>
      <c r="QZM29" s="184"/>
      <c r="QZN29" s="184"/>
      <c r="QZO29" s="184"/>
      <c r="QZP29" s="184"/>
      <c r="QZQ29" s="184"/>
      <c r="QZR29" s="184"/>
      <c r="QZS29" s="184"/>
      <c r="QZT29" s="184"/>
      <c r="QZU29" s="184"/>
      <c r="QZV29" s="184"/>
      <c r="QZW29" s="184"/>
      <c r="QZX29" s="184"/>
      <c r="QZY29" s="184"/>
      <c r="QZZ29" s="184"/>
      <c r="RAA29" s="184"/>
      <c r="RAB29" s="184"/>
      <c r="RAC29" s="184"/>
      <c r="RAD29" s="184"/>
      <c r="RAE29" s="184"/>
      <c r="RAF29" s="184"/>
      <c r="RAG29" s="184"/>
      <c r="RAH29" s="184"/>
      <c r="RAI29" s="184"/>
      <c r="RAJ29" s="184"/>
      <c r="RAK29" s="184"/>
      <c r="RAL29" s="184"/>
      <c r="RAM29" s="184"/>
      <c r="RAN29" s="184"/>
      <c r="RAO29" s="184"/>
      <c r="RAP29" s="184"/>
      <c r="RAQ29" s="184"/>
      <c r="RAR29" s="184"/>
      <c r="RAS29" s="184"/>
      <c r="RAT29" s="184"/>
      <c r="RAU29" s="184"/>
      <c r="RAV29" s="184"/>
      <c r="RAW29" s="184"/>
      <c r="RAX29" s="184"/>
      <c r="RAY29" s="184"/>
      <c r="RAZ29" s="184"/>
      <c r="RBA29" s="184"/>
      <c r="RBB29" s="184"/>
      <c r="RBC29" s="184"/>
      <c r="RBD29" s="184"/>
      <c r="RBE29" s="184"/>
      <c r="RBF29" s="184"/>
      <c r="RBG29" s="184"/>
      <c r="RBH29" s="184"/>
      <c r="RBI29" s="184"/>
      <c r="RBJ29" s="184"/>
      <c r="RBK29" s="184"/>
      <c r="RBL29" s="184"/>
      <c r="RBM29" s="184"/>
      <c r="RBN29" s="184"/>
      <c r="RBO29" s="184"/>
      <c r="RBP29" s="184"/>
      <c r="RBQ29" s="184"/>
      <c r="RBR29" s="184"/>
      <c r="RBS29" s="184"/>
      <c r="RBT29" s="184"/>
      <c r="RBU29" s="184"/>
      <c r="RBV29" s="184"/>
      <c r="RBW29" s="184"/>
      <c r="RBX29" s="184"/>
      <c r="RBY29" s="184"/>
      <c r="RBZ29" s="184"/>
      <c r="RCA29" s="184"/>
      <c r="RCB29" s="184"/>
      <c r="RCC29" s="184"/>
      <c r="RCD29" s="184"/>
      <c r="RCE29" s="184"/>
      <c r="RCF29" s="184"/>
      <c r="RCG29" s="184"/>
      <c r="RCH29" s="184"/>
      <c r="RCI29" s="184"/>
      <c r="RCJ29" s="184"/>
      <c r="RCK29" s="184"/>
      <c r="RCL29" s="184"/>
      <c r="RCM29" s="184"/>
      <c r="RCN29" s="184"/>
      <c r="RCO29" s="184"/>
      <c r="RCP29" s="184"/>
      <c r="RCQ29" s="184"/>
      <c r="RCR29" s="184"/>
      <c r="RCS29" s="184"/>
      <c r="RCT29" s="184"/>
      <c r="RCU29" s="184"/>
      <c r="RCV29" s="184"/>
      <c r="RCW29" s="184"/>
      <c r="RCX29" s="184"/>
      <c r="RCY29" s="184"/>
      <c r="RCZ29" s="184"/>
      <c r="RDA29" s="184"/>
      <c r="RDB29" s="184"/>
      <c r="RDC29" s="184"/>
      <c r="RDD29" s="184"/>
      <c r="RDE29" s="184"/>
      <c r="RDF29" s="184"/>
      <c r="RDG29" s="184"/>
      <c r="RDH29" s="184"/>
      <c r="RDI29" s="184"/>
      <c r="RDJ29" s="184"/>
      <c r="RDK29" s="184"/>
      <c r="RDL29" s="184"/>
      <c r="RDM29" s="184"/>
      <c r="RDN29" s="184"/>
      <c r="RDO29" s="184"/>
      <c r="RDP29" s="184"/>
      <c r="RDQ29" s="184"/>
      <c r="RDR29" s="184"/>
      <c r="RDS29" s="184"/>
      <c r="RDT29" s="184"/>
      <c r="RDU29" s="184"/>
      <c r="RDV29" s="184"/>
      <c r="RDW29" s="184"/>
      <c r="RDX29" s="184"/>
      <c r="RDY29" s="184"/>
      <c r="RDZ29" s="184"/>
      <c r="REA29" s="184"/>
      <c r="REB29" s="184"/>
      <c r="REC29" s="184"/>
      <c r="RED29" s="184"/>
      <c r="REE29" s="184"/>
      <c r="REF29" s="184"/>
      <c r="REG29" s="184"/>
      <c r="REH29" s="184"/>
      <c r="REI29" s="184"/>
      <c r="REJ29" s="184"/>
      <c r="REK29" s="184"/>
      <c r="REL29" s="184"/>
      <c r="REM29" s="184"/>
      <c r="REN29" s="184"/>
      <c r="REO29" s="184"/>
      <c r="REP29" s="184"/>
      <c r="REQ29" s="184"/>
      <c r="RER29" s="184"/>
      <c r="RES29" s="184"/>
      <c r="RET29" s="184"/>
      <c r="REU29" s="184"/>
      <c r="REV29" s="184"/>
      <c r="REW29" s="184"/>
      <c r="REX29" s="184"/>
      <c r="REY29" s="184"/>
      <c r="REZ29" s="184"/>
      <c r="RFA29" s="184"/>
      <c r="RFB29" s="184"/>
      <c r="RFC29" s="184"/>
      <c r="RFD29" s="184"/>
      <c r="RFE29" s="184"/>
      <c r="RFF29" s="184"/>
      <c r="RFG29" s="184"/>
      <c r="RFH29" s="184"/>
      <c r="RFI29" s="184"/>
      <c r="RFJ29" s="184"/>
      <c r="RFK29" s="184"/>
      <c r="RFL29" s="184"/>
      <c r="RFM29" s="184"/>
      <c r="RFN29" s="184"/>
      <c r="RFO29" s="184"/>
      <c r="RFP29" s="184"/>
      <c r="RFQ29" s="184"/>
      <c r="RFR29" s="184"/>
      <c r="RFS29" s="184"/>
      <c r="RFT29" s="184"/>
      <c r="RFU29" s="184"/>
      <c r="RFV29" s="184"/>
      <c r="RFW29" s="184"/>
      <c r="RFX29" s="184"/>
      <c r="RFY29" s="184"/>
      <c r="RFZ29" s="184"/>
      <c r="RGA29" s="184"/>
      <c r="RGB29" s="184"/>
      <c r="RGC29" s="184"/>
      <c r="RGD29" s="184"/>
      <c r="RGE29" s="184"/>
      <c r="RGF29" s="184"/>
      <c r="RGG29" s="184"/>
      <c r="RGH29" s="184"/>
      <c r="RGI29" s="184"/>
      <c r="RGJ29" s="184"/>
      <c r="RGK29" s="184"/>
      <c r="RGL29" s="184"/>
      <c r="RGM29" s="184"/>
      <c r="RGN29" s="184"/>
      <c r="RGO29" s="184"/>
      <c r="RGP29" s="184"/>
      <c r="RGQ29" s="184"/>
      <c r="RGR29" s="184"/>
      <c r="RGS29" s="184"/>
      <c r="RGT29" s="184"/>
      <c r="RGU29" s="184"/>
      <c r="RGV29" s="184"/>
      <c r="RGW29" s="184"/>
      <c r="RGX29" s="184"/>
      <c r="RGY29" s="184"/>
      <c r="RGZ29" s="184"/>
      <c r="RHA29" s="184"/>
      <c r="RHB29" s="184"/>
      <c r="RHC29" s="184"/>
      <c r="RHD29" s="184"/>
      <c r="RHE29" s="184"/>
      <c r="RHF29" s="184"/>
      <c r="RHG29" s="184"/>
      <c r="RHH29" s="184"/>
      <c r="RHI29" s="184"/>
      <c r="RHJ29" s="184"/>
      <c r="RHK29" s="184"/>
      <c r="RHL29" s="184"/>
      <c r="RHM29" s="184"/>
      <c r="RHN29" s="184"/>
      <c r="RHO29" s="184"/>
      <c r="RHP29" s="184"/>
      <c r="RHQ29" s="184"/>
      <c r="RHR29" s="184"/>
      <c r="RHS29" s="184"/>
      <c r="RHT29" s="184"/>
      <c r="RHU29" s="184"/>
      <c r="RHV29" s="184"/>
      <c r="RHW29" s="184"/>
      <c r="RHX29" s="184"/>
      <c r="RHY29" s="184"/>
      <c r="RHZ29" s="184"/>
      <c r="RIA29" s="184"/>
      <c r="RIB29" s="184"/>
      <c r="RIC29" s="184"/>
      <c r="RID29" s="184"/>
      <c r="RIE29" s="184"/>
      <c r="RIF29" s="184"/>
      <c r="RIG29" s="184"/>
      <c r="RIH29" s="184"/>
      <c r="RII29" s="184"/>
      <c r="RIJ29" s="184"/>
      <c r="RIK29" s="184"/>
      <c r="RIL29" s="184"/>
      <c r="RIM29" s="184"/>
      <c r="RIN29" s="184"/>
      <c r="RIO29" s="184"/>
      <c r="RIP29" s="184"/>
      <c r="RIQ29" s="184"/>
      <c r="RIR29" s="184"/>
      <c r="RIS29" s="184"/>
      <c r="RIT29" s="184"/>
      <c r="RIU29" s="184"/>
      <c r="RIV29" s="184"/>
      <c r="RIW29" s="184"/>
      <c r="RIX29" s="184"/>
      <c r="RIY29" s="184"/>
      <c r="RIZ29" s="184"/>
      <c r="RJA29" s="184"/>
      <c r="RJB29" s="184"/>
      <c r="RJC29" s="184"/>
      <c r="RJD29" s="184"/>
      <c r="RJE29" s="184"/>
      <c r="RJF29" s="184"/>
      <c r="RJG29" s="184"/>
      <c r="RJH29" s="184"/>
      <c r="RJI29" s="184"/>
      <c r="RJJ29" s="184"/>
      <c r="RJK29" s="184"/>
      <c r="RJL29" s="184"/>
      <c r="RJM29" s="184"/>
      <c r="RJN29" s="184"/>
      <c r="RJO29" s="184"/>
      <c r="RJP29" s="184"/>
      <c r="RJQ29" s="184"/>
      <c r="RJR29" s="184"/>
      <c r="RJS29" s="184"/>
      <c r="RJT29" s="184"/>
      <c r="RJU29" s="184"/>
      <c r="RJV29" s="184"/>
      <c r="RJW29" s="184"/>
      <c r="RJX29" s="184"/>
      <c r="RJY29" s="184"/>
      <c r="RJZ29" s="184"/>
      <c r="RKA29" s="184"/>
      <c r="RKB29" s="184"/>
      <c r="RKC29" s="184"/>
      <c r="RKD29" s="184"/>
      <c r="RKE29" s="184"/>
      <c r="RKF29" s="184"/>
      <c r="RKG29" s="184"/>
      <c r="RKH29" s="184"/>
      <c r="RKI29" s="184"/>
      <c r="RKJ29" s="184"/>
      <c r="RKK29" s="184"/>
      <c r="RKL29" s="184"/>
      <c r="RKM29" s="184"/>
      <c r="RKN29" s="184"/>
      <c r="RKO29" s="184"/>
      <c r="RKP29" s="184"/>
      <c r="RKQ29" s="184"/>
      <c r="RKR29" s="184"/>
      <c r="RKS29" s="184"/>
      <c r="RKT29" s="184"/>
      <c r="RKU29" s="184"/>
      <c r="RKV29" s="184"/>
      <c r="RKW29" s="184"/>
      <c r="RKX29" s="184"/>
      <c r="RKY29" s="184"/>
      <c r="RKZ29" s="184"/>
      <c r="RLA29" s="184"/>
      <c r="RLB29" s="184"/>
      <c r="RLC29" s="184"/>
      <c r="RLD29" s="184"/>
      <c r="RLE29" s="184"/>
      <c r="RLF29" s="184"/>
      <c r="RLG29" s="184"/>
      <c r="RLH29" s="184"/>
      <c r="RLI29" s="184"/>
      <c r="RLJ29" s="184"/>
      <c r="RLK29" s="184"/>
      <c r="RLL29" s="184"/>
      <c r="RLM29" s="184"/>
      <c r="RLN29" s="184"/>
      <c r="RLO29" s="184"/>
      <c r="RLP29" s="184"/>
      <c r="RLQ29" s="184"/>
      <c r="RLR29" s="184"/>
      <c r="RLS29" s="184"/>
      <c r="RLT29" s="184"/>
      <c r="RLU29" s="184"/>
      <c r="RLV29" s="184"/>
      <c r="RLW29" s="184"/>
      <c r="RLX29" s="184"/>
      <c r="RLY29" s="184"/>
      <c r="RLZ29" s="184"/>
      <c r="RMA29" s="184"/>
      <c r="RMB29" s="184"/>
      <c r="RMC29" s="184"/>
      <c r="RMD29" s="184"/>
      <c r="RME29" s="184"/>
      <c r="RMF29" s="184"/>
      <c r="RMG29" s="184"/>
      <c r="RMH29" s="184"/>
      <c r="RMI29" s="184"/>
      <c r="RMJ29" s="184"/>
      <c r="RMK29" s="184"/>
      <c r="RML29" s="184"/>
      <c r="RMM29" s="184"/>
      <c r="RMN29" s="184"/>
      <c r="RMO29" s="184"/>
      <c r="RMP29" s="184"/>
      <c r="RMQ29" s="184"/>
      <c r="RMR29" s="184"/>
      <c r="RMS29" s="184"/>
      <c r="RMT29" s="184"/>
      <c r="RMU29" s="184"/>
      <c r="RMV29" s="184"/>
      <c r="RMW29" s="184"/>
      <c r="RMX29" s="184"/>
      <c r="RMY29" s="184"/>
      <c r="RMZ29" s="184"/>
      <c r="RNA29" s="184"/>
      <c r="RNB29" s="184"/>
      <c r="RNC29" s="184"/>
      <c r="RND29" s="184"/>
      <c r="RNE29" s="184"/>
      <c r="RNF29" s="184"/>
      <c r="RNG29" s="184"/>
      <c r="RNH29" s="184"/>
      <c r="RNI29" s="184"/>
      <c r="RNJ29" s="184"/>
      <c r="RNK29" s="184"/>
      <c r="RNL29" s="184"/>
      <c r="RNM29" s="184"/>
      <c r="RNN29" s="184"/>
      <c r="RNO29" s="184"/>
      <c r="RNP29" s="184"/>
      <c r="RNQ29" s="184"/>
      <c r="RNR29" s="184"/>
      <c r="RNS29" s="184"/>
      <c r="RNT29" s="184"/>
      <c r="RNU29" s="184"/>
      <c r="RNV29" s="184"/>
      <c r="RNW29" s="184"/>
      <c r="RNX29" s="184"/>
      <c r="RNY29" s="184"/>
      <c r="RNZ29" s="184"/>
      <c r="ROA29" s="184"/>
      <c r="ROB29" s="184"/>
      <c r="ROC29" s="184"/>
      <c r="ROD29" s="184"/>
      <c r="ROE29" s="184"/>
      <c r="ROF29" s="184"/>
      <c r="ROG29" s="184"/>
      <c r="ROH29" s="184"/>
      <c r="ROI29" s="184"/>
      <c r="ROJ29" s="184"/>
      <c r="ROK29" s="184"/>
      <c r="ROL29" s="184"/>
      <c r="ROM29" s="184"/>
      <c r="RON29" s="184"/>
      <c r="ROO29" s="184"/>
      <c r="ROP29" s="184"/>
      <c r="ROQ29" s="184"/>
      <c r="ROR29" s="184"/>
      <c r="ROS29" s="184"/>
      <c r="ROT29" s="184"/>
      <c r="ROU29" s="184"/>
      <c r="ROV29" s="184"/>
      <c r="ROW29" s="184"/>
      <c r="ROX29" s="184"/>
      <c r="ROY29" s="184"/>
      <c r="ROZ29" s="184"/>
      <c r="RPA29" s="184"/>
      <c r="RPB29" s="184"/>
      <c r="RPC29" s="184"/>
      <c r="RPD29" s="184"/>
      <c r="RPE29" s="184"/>
      <c r="RPF29" s="184"/>
      <c r="RPG29" s="184"/>
      <c r="RPH29" s="184"/>
      <c r="RPI29" s="184"/>
      <c r="RPJ29" s="184"/>
      <c r="RPK29" s="184"/>
      <c r="RPL29" s="184"/>
      <c r="RPM29" s="184"/>
      <c r="RPN29" s="184"/>
      <c r="RPO29" s="184"/>
      <c r="RPP29" s="184"/>
      <c r="RPQ29" s="184"/>
      <c r="RPR29" s="184"/>
      <c r="RPS29" s="184"/>
      <c r="RPT29" s="184"/>
      <c r="RPU29" s="184"/>
      <c r="RPV29" s="184"/>
      <c r="RPW29" s="184"/>
      <c r="RPX29" s="184"/>
      <c r="RPY29" s="184"/>
      <c r="RPZ29" s="184"/>
      <c r="RQA29" s="184"/>
      <c r="RQB29" s="184"/>
      <c r="RQC29" s="184"/>
      <c r="RQD29" s="184"/>
      <c r="RQE29" s="184"/>
      <c r="RQF29" s="184"/>
      <c r="RQG29" s="184"/>
      <c r="RQH29" s="184"/>
      <c r="RQI29" s="184"/>
      <c r="RQJ29" s="184"/>
      <c r="RQK29" s="184"/>
      <c r="RQL29" s="184"/>
      <c r="RQM29" s="184"/>
      <c r="RQN29" s="184"/>
      <c r="RQO29" s="184"/>
      <c r="RQP29" s="184"/>
      <c r="RQQ29" s="184"/>
      <c r="RQR29" s="184"/>
      <c r="RQS29" s="184"/>
      <c r="RQT29" s="184"/>
      <c r="RQU29" s="184"/>
      <c r="RQV29" s="184"/>
      <c r="RQW29" s="184"/>
      <c r="RQX29" s="184"/>
      <c r="RQY29" s="184"/>
      <c r="RQZ29" s="184"/>
      <c r="RRA29" s="184"/>
      <c r="RRB29" s="184"/>
      <c r="RRC29" s="184"/>
      <c r="RRD29" s="184"/>
      <c r="RRE29" s="184"/>
      <c r="RRF29" s="184"/>
      <c r="RRG29" s="184"/>
      <c r="RRH29" s="184"/>
      <c r="RRI29" s="184"/>
      <c r="RRJ29" s="184"/>
      <c r="RRK29" s="184"/>
      <c r="RRL29" s="184"/>
      <c r="RRM29" s="184"/>
      <c r="RRN29" s="184"/>
      <c r="RRO29" s="184"/>
      <c r="RRP29" s="184"/>
      <c r="RRQ29" s="184"/>
      <c r="RRR29" s="184"/>
      <c r="RRS29" s="184"/>
      <c r="RRT29" s="184"/>
      <c r="RRU29" s="184"/>
      <c r="RRV29" s="184"/>
      <c r="RRW29" s="184"/>
      <c r="RRX29" s="184"/>
      <c r="RRY29" s="184"/>
      <c r="RRZ29" s="184"/>
      <c r="RSA29" s="184"/>
      <c r="RSB29" s="184"/>
      <c r="RSC29" s="184"/>
      <c r="RSD29" s="184"/>
      <c r="RSE29" s="184"/>
      <c r="RSF29" s="184"/>
      <c r="RSG29" s="184"/>
      <c r="RSH29" s="184"/>
      <c r="RSI29" s="184"/>
      <c r="RSJ29" s="184"/>
      <c r="RSK29" s="184"/>
      <c r="RSL29" s="184"/>
      <c r="RSM29" s="184"/>
      <c r="RSN29" s="184"/>
      <c r="RSO29" s="184"/>
      <c r="RSP29" s="184"/>
      <c r="RSQ29" s="184"/>
      <c r="RSR29" s="184"/>
      <c r="RSS29" s="184"/>
      <c r="RST29" s="184"/>
      <c r="RSU29" s="184"/>
      <c r="RSV29" s="184"/>
      <c r="RSW29" s="184"/>
      <c r="RSX29" s="184"/>
      <c r="RSY29" s="184"/>
      <c r="RSZ29" s="184"/>
      <c r="RTA29" s="184"/>
      <c r="RTB29" s="184"/>
      <c r="RTC29" s="184"/>
      <c r="RTD29" s="184"/>
      <c r="RTE29" s="184"/>
      <c r="RTF29" s="184"/>
      <c r="RTG29" s="184"/>
      <c r="RTH29" s="184"/>
      <c r="RTI29" s="184"/>
      <c r="RTJ29" s="184"/>
      <c r="RTK29" s="184"/>
      <c r="RTL29" s="184"/>
      <c r="RTM29" s="184"/>
      <c r="RTN29" s="184"/>
      <c r="RTO29" s="184"/>
      <c r="RTP29" s="184"/>
      <c r="RTQ29" s="184"/>
      <c r="RTR29" s="184"/>
      <c r="RTS29" s="184"/>
      <c r="RTT29" s="184"/>
      <c r="RTU29" s="184"/>
      <c r="RTV29" s="184"/>
      <c r="RTW29" s="184"/>
      <c r="RTX29" s="184"/>
      <c r="RTY29" s="184"/>
      <c r="RTZ29" s="184"/>
      <c r="RUA29" s="184"/>
      <c r="RUB29" s="184"/>
      <c r="RUC29" s="184"/>
      <c r="RUD29" s="184"/>
      <c r="RUE29" s="184"/>
      <c r="RUF29" s="184"/>
      <c r="RUG29" s="184"/>
      <c r="RUH29" s="184"/>
      <c r="RUI29" s="184"/>
      <c r="RUJ29" s="184"/>
      <c r="RUK29" s="184"/>
      <c r="RUL29" s="184"/>
      <c r="RUM29" s="184"/>
      <c r="RUN29" s="184"/>
      <c r="RUO29" s="184"/>
      <c r="RUP29" s="184"/>
      <c r="RUQ29" s="184"/>
      <c r="RUR29" s="184"/>
      <c r="RUS29" s="184"/>
      <c r="RUT29" s="184"/>
      <c r="RUU29" s="184"/>
      <c r="RUV29" s="184"/>
      <c r="RUW29" s="184"/>
      <c r="RUX29" s="184"/>
      <c r="RUY29" s="184"/>
      <c r="RUZ29" s="184"/>
      <c r="RVA29" s="184"/>
      <c r="RVB29" s="184"/>
      <c r="RVC29" s="184"/>
      <c r="RVD29" s="184"/>
      <c r="RVE29" s="184"/>
      <c r="RVF29" s="184"/>
      <c r="RVG29" s="184"/>
      <c r="RVH29" s="184"/>
      <c r="RVI29" s="184"/>
      <c r="RVJ29" s="184"/>
      <c r="RVK29" s="184"/>
      <c r="RVL29" s="184"/>
      <c r="RVM29" s="184"/>
      <c r="RVN29" s="184"/>
      <c r="RVO29" s="184"/>
      <c r="RVP29" s="184"/>
      <c r="RVQ29" s="184"/>
      <c r="RVR29" s="184"/>
      <c r="RVS29" s="184"/>
      <c r="RVT29" s="184"/>
      <c r="RVU29" s="184"/>
      <c r="RVV29" s="184"/>
      <c r="RVW29" s="184"/>
      <c r="RVX29" s="184"/>
      <c r="RVY29" s="184"/>
      <c r="RVZ29" s="184"/>
      <c r="RWA29" s="184"/>
      <c r="RWB29" s="184"/>
      <c r="RWC29" s="184"/>
      <c r="RWD29" s="184"/>
      <c r="RWE29" s="184"/>
      <c r="RWF29" s="184"/>
      <c r="RWG29" s="184"/>
      <c r="RWH29" s="184"/>
      <c r="RWI29" s="184"/>
      <c r="RWJ29" s="184"/>
      <c r="RWK29" s="184"/>
      <c r="RWL29" s="184"/>
      <c r="RWM29" s="184"/>
      <c r="RWN29" s="184"/>
      <c r="RWO29" s="184"/>
      <c r="RWP29" s="184"/>
      <c r="RWQ29" s="184"/>
      <c r="RWR29" s="184"/>
      <c r="RWS29" s="184"/>
      <c r="RWT29" s="184"/>
      <c r="RWU29" s="184"/>
      <c r="RWV29" s="184"/>
      <c r="RWW29" s="184"/>
      <c r="RWX29" s="184"/>
      <c r="RWY29" s="184"/>
      <c r="RWZ29" s="184"/>
      <c r="RXA29" s="184"/>
      <c r="RXB29" s="184"/>
      <c r="RXC29" s="184"/>
      <c r="RXD29" s="184"/>
      <c r="RXE29" s="184"/>
      <c r="RXF29" s="184"/>
      <c r="RXG29" s="184"/>
      <c r="RXH29" s="184"/>
      <c r="RXI29" s="184"/>
      <c r="RXJ29" s="184"/>
      <c r="RXK29" s="184"/>
      <c r="RXL29" s="184"/>
      <c r="RXM29" s="184"/>
      <c r="RXN29" s="184"/>
      <c r="RXO29" s="184"/>
      <c r="RXP29" s="184"/>
      <c r="RXQ29" s="184"/>
      <c r="RXR29" s="184"/>
      <c r="RXS29" s="184"/>
      <c r="RXT29" s="184"/>
      <c r="RXU29" s="184"/>
      <c r="RXV29" s="184"/>
      <c r="RXW29" s="184"/>
      <c r="RXX29" s="184"/>
      <c r="RXY29" s="184"/>
      <c r="RXZ29" s="184"/>
      <c r="RYA29" s="184"/>
      <c r="RYB29" s="184"/>
      <c r="RYC29" s="184"/>
      <c r="RYD29" s="184"/>
      <c r="RYE29" s="184"/>
      <c r="RYF29" s="184"/>
      <c r="RYG29" s="184"/>
      <c r="RYH29" s="184"/>
      <c r="RYI29" s="184"/>
      <c r="RYJ29" s="184"/>
      <c r="RYK29" s="184"/>
      <c r="RYL29" s="184"/>
      <c r="RYM29" s="184"/>
      <c r="RYN29" s="184"/>
      <c r="RYO29" s="184"/>
      <c r="RYP29" s="184"/>
      <c r="RYQ29" s="184"/>
      <c r="RYR29" s="184"/>
      <c r="RYS29" s="184"/>
      <c r="RYT29" s="184"/>
      <c r="RYU29" s="184"/>
      <c r="RYV29" s="184"/>
      <c r="RYW29" s="184"/>
      <c r="RYX29" s="184"/>
      <c r="RYY29" s="184"/>
      <c r="RYZ29" s="184"/>
      <c r="RZA29" s="184"/>
      <c r="RZB29" s="184"/>
      <c r="RZC29" s="184"/>
      <c r="RZD29" s="184"/>
      <c r="RZE29" s="184"/>
      <c r="RZF29" s="184"/>
      <c r="RZG29" s="184"/>
      <c r="RZH29" s="184"/>
      <c r="RZI29" s="184"/>
      <c r="RZJ29" s="184"/>
      <c r="RZK29" s="184"/>
      <c r="RZL29" s="184"/>
      <c r="RZM29" s="184"/>
      <c r="RZN29" s="184"/>
      <c r="RZO29" s="184"/>
      <c r="RZP29" s="184"/>
      <c r="RZQ29" s="184"/>
      <c r="RZR29" s="184"/>
      <c r="RZS29" s="184"/>
      <c r="RZT29" s="184"/>
      <c r="RZU29" s="184"/>
      <c r="RZV29" s="184"/>
      <c r="RZW29" s="184"/>
      <c r="RZX29" s="184"/>
      <c r="RZY29" s="184"/>
      <c r="RZZ29" s="184"/>
      <c r="SAA29" s="184"/>
      <c r="SAB29" s="184"/>
      <c r="SAC29" s="184"/>
      <c r="SAD29" s="184"/>
      <c r="SAE29" s="184"/>
      <c r="SAF29" s="184"/>
      <c r="SAG29" s="184"/>
      <c r="SAH29" s="184"/>
      <c r="SAI29" s="184"/>
      <c r="SAJ29" s="184"/>
      <c r="SAK29" s="184"/>
      <c r="SAL29" s="184"/>
      <c r="SAM29" s="184"/>
      <c r="SAN29" s="184"/>
      <c r="SAO29" s="184"/>
      <c r="SAP29" s="184"/>
      <c r="SAQ29" s="184"/>
      <c r="SAR29" s="184"/>
      <c r="SAS29" s="184"/>
      <c r="SAT29" s="184"/>
      <c r="SAU29" s="184"/>
      <c r="SAV29" s="184"/>
      <c r="SAW29" s="184"/>
      <c r="SAX29" s="184"/>
      <c r="SAY29" s="184"/>
      <c r="SAZ29" s="184"/>
      <c r="SBA29" s="184"/>
      <c r="SBB29" s="184"/>
      <c r="SBC29" s="184"/>
      <c r="SBD29" s="184"/>
      <c r="SBE29" s="184"/>
      <c r="SBF29" s="184"/>
      <c r="SBG29" s="184"/>
      <c r="SBH29" s="184"/>
      <c r="SBI29" s="184"/>
      <c r="SBJ29" s="184"/>
      <c r="SBK29" s="184"/>
      <c r="SBL29" s="184"/>
      <c r="SBM29" s="184"/>
      <c r="SBN29" s="184"/>
      <c r="SBO29" s="184"/>
      <c r="SBP29" s="184"/>
      <c r="SBQ29" s="184"/>
      <c r="SBR29" s="184"/>
      <c r="SBS29" s="184"/>
      <c r="SBT29" s="184"/>
      <c r="SBU29" s="184"/>
      <c r="SBV29" s="184"/>
      <c r="SBW29" s="184"/>
      <c r="SBX29" s="184"/>
      <c r="SBY29" s="184"/>
      <c r="SBZ29" s="184"/>
      <c r="SCA29" s="184"/>
      <c r="SCB29" s="184"/>
      <c r="SCC29" s="184"/>
      <c r="SCD29" s="184"/>
      <c r="SCE29" s="184"/>
      <c r="SCF29" s="184"/>
      <c r="SCG29" s="184"/>
      <c r="SCH29" s="184"/>
      <c r="SCI29" s="184"/>
      <c r="SCJ29" s="184"/>
      <c r="SCK29" s="184"/>
      <c r="SCL29" s="184"/>
      <c r="SCM29" s="184"/>
      <c r="SCN29" s="184"/>
      <c r="SCO29" s="184"/>
      <c r="SCP29" s="184"/>
      <c r="SCQ29" s="184"/>
      <c r="SCR29" s="184"/>
      <c r="SCS29" s="184"/>
      <c r="SCT29" s="184"/>
      <c r="SCU29" s="184"/>
      <c r="SCV29" s="184"/>
      <c r="SCW29" s="184"/>
      <c r="SCX29" s="184"/>
      <c r="SCY29" s="184"/>
      <c r="SCZ29" s="184"/>
      <c r="SDA29" s="184"/>
      <c r="SDB29" s="184"/>
      <c r="SDC29" s="184"/>
      <c r="SDD29" s="184"/>
      <c r="SDE29" s="184"/>
      <c r="SDF29" s="184"/>
      <c r="SDG29" s="184"/>
      <c r="SDH29" s="184"/>
      <c r="SDI29" s="184"/>
      <c r="SDJ29" s="184"/>
      <c r="SDK29" s="184"/>
      <c r="SDL29" s="184"/>
      <c r="SDM29" s="184"/>
      <c r="SDN29" s="184"/>
      <c r="SDO29" s="184"/>
      <c r="SDP29" s="184"/>
      <c r="SDQ29" s="184"/>
      <c r="SDR29" s="184"/>
      <c r="SDS29" s="184"/>
      <c r="SDT29" s="184"/>
      <c r="SDU29" s="184"/>
      <c r="SDV29" s="184"/>
      <c r="SDW29" s="184"/>
      <c r="SDX29" s="184"/>
      <c r="SDY29" s="184"/>
      <c r="SDZ29" s="184"/>
      <c r="SEA29" s="184"/>
      <c r="SEB29" s="184"/>
      <c r="SEC29" s="184"/>
      <c r="SED29" s="184"/>
      <c r="SEE29" s="184"/>
      <c r="SEF29" s="184"/>
      <c r="SEG29" s="184"/>
      <c r="SEH29" s="184"/>
      <c r="SEI29" s="184"/>
      <c r="SEJ29" s="184"/>
      <c r="SEK29" s="184"/>
      <c r="SEL29" s="184"/>
      <c r="SEM29" s="184"/>
      <c r="SEN29" s="184"/>
      <c r="SEO29" s="184"/>
      <c r="SEP29" s="184"/>
      <c r="SEQ29" s="184"/>
      <c r="SER29" s="184"/>
      <c r="SES29" s="184"/>
      <c r="SET29" s="184"/>
      <c r="SEU29" s="184"/>
      <c r="SEV29" s="184"/>
      <c r="SEW29" s="184"/>
      <c r="SEX29" s="184"/>
      <c r="SEY29" s="184"/>
      <c r="SEZ29" s="184"/>
      <c r="SFA29" s="184"/>
      <c r="SFB29" s="184"/>
      <c r="SFC29" s="184"/>
      <c r="SFD29" s="184"/>
      <c r="SFE29" s="184"/>
      <c r="SFF29" s="184"/>
      <c r="SFG29" s="184"/>
      <c r="SFH29" s="184"/>
      <c r="SFI29" s="184"/>
      <c r="SFJ29" s="184"/>
      <c r="SFK29" s="184"/>
      <c r="SFL29" s="184"/>
      <c r="SFM29" s="184"/>
      <c r="SFN29" s="184"/>
      <c r="SFO29" s="184"/>
      <c r="SFP29" s="184"/>
      <c r="SFQ29" s="184"/>
      <c r="SFR29" s="184"/>
      <c r="SFS29" s="184"/>
      <c r="SFT29" s="184"/>
      <c r="SFU29" s="184"/>
      <c r="SFV29" s="184"/>
      <c r="SFW29" s="184"/>
      <c r="SFX29" s="184"/>
      <c r="SFY29" s="184"/>
      <c r="SFZ29" s="184"/>
      <c r="SGA29" s="184"/>
      <c r="SGB29" s="184"/>
      <c r="SGC29" s="184"/>
      <c r="SGD29" s="184"/>
      <c r="SGE29" s="184"/>
      <c r="SGF29" s="184"/>
      <c r="SGG29" s="184"/>
      <c r="SGH29" s="184"/>
      <c r="SGI29" s="184"/>
      <c r="SGJ29" s="184"/>
      <c r="SGK29" s="184"/>
      <c r="SGL29" s="184"/>
      <c r="SGM29" s="184"/>
      <c r="SGN29" s="184"/>
      <c r="SGO29" s="184"/>
      <c r="SGP29" s="184"/>
      <c r="SGQ29" s="184"/>
      <c r="SGR29" s="184"/>
      <c r="SGS29" s="184"/>
      <c r="SGT29" s="184"/>
      <c r="SGU29" s="184"/>
      <c r="SGV29" s="184"/>
      <c r="SGW29" s="184"/>
      <c r="SGX29" s="184"/>
      <c r="SGY29" s="184"/>
      <c r="SGZ29" s="184"/>
      <c r="SHA29" s="184"/>
      <c r="SHB29" s="184"/>
      <c r="SHC29" s="184"/>
      <c r="SHD29" s="184"/>
      <c r="SHE29" s="184"/>
      <c r="SHF29" s="184"/>
      <c r="SHG29" s="184"/>
      <c r="SHH29" s="184"/>
      <c r="SHI29" s="184"/>
      <c r="SHJ29" s="184"/>
      <c r="SHK29" s="184"/>
      <c r="SHL29" s="184"/>
      <c r="SHM29" s="184"/>
      <c r="SHN29" s="184"/>
      <c r="SHO29" s="184"/>
      <c r="SHP29" s="184"/>
      <c r="SHQ29" s="184"/>
      <c r="SHR29" s="184"/>
      <c r="SHS29" s="184"/>
      <c r="SHT29" s="184"/>
      <c r="SHU29" s="184"/>
      <c r="SHV29" s="184"/>
      <c r="SHW29" s="184"/>
      <c r="SHX29" s="184"/>
      <c r="SHY29" s="184"/>
      <c r="SHZ29" s="184"/>
      <c r="SIA29" s="184"/>
      <c r="SIB29" s="184"/>
      <c r="SIC29" s="184"/>
      <c r="SID29" s="184"/>
      <c r="SIE29" s="184"/>
      <c r="SIF29" s="184"/>
      <c r="SIG29" s="184"/>
      <c r="SIH29" s="184"/>
      <c r="SII29" s="184"/>
      <c r="SIJ29" s="184"/>
      <c r="SIK29" s="184"/>
      <c r="SIL29" s="184"/>
      <c r="SIM29" s="184"/>
      <c r="SIN29" s="184"/>
      <c r="SIO29" s="184"/>
      <c r="SIP29" s="184"/>
      <c r="SIQ29" s="184"/>
      <c r="SIR29" s="184"/>
      <c r="SIS29" s="184"/>
      <c r="SIT29" s="184"/>
      <c r="SIU29" s="184"/>
      <c r="SIV29" s="184"/>
      <c r="SIW29" s="184"/>
      <c r="SIX29" s="184"/>
      <c r="SIY29" s="184"/>
      <c r="SIZ29" s="184"/>
      <c r="SJA29" s="184"/>
      <c r="SJB29" s="184"/>
      <c r="SJC29" s="184"/>
      <c r="SJD29" s="184"/>
      <c r="SJE29" s="184"/>
      <c r="SJF29" s="184"/>
      <c r="SJG29" s="184"/>
      <c r="SJH29" s="184"/>
      <c r="SJI29" s="184"/>
      <c r="SJJ29" s="184"/>
      <c r="SJK29" s="184"/>
      <c r="SJL29" s="184"/>
      <c r="SJM29" s="184"/>
      <c r="SJN29" s="184"/>
      <c r="SJO29" s="184"/>
      <c r="SJP29" s="184"/>
      <c r="SJQ29" s="184"/>
      <c r="SJR29" s="184"/>
      <c r="SJS29" s="184"/>
      <c r="SJT29" s="184"/>
      <c r="SJU29" s="184"/>
      <c r="SJV29" s="184"/>
      <c r="SJW29" s="184"/>
      <c r="SJX29" s="184"/>
      <c r="SJY29" s="184"/>
      <c r="SJZ29" s="184"/>
      <c r="SKA29" s="184"/>
      <c r="SKB29" s="184"/>
      <c r="SKC29" s="184"/>
      <c r="SKD29" s="184"/>
      <c r="SKE29" s="184"/>
      <c r="SKF29" s="184"/>
      <c r="SKG29" s="184"/>
      <c r="SKH29" s="184"/>
      <c r="SKI29" s="184"/>
      <c r="SKJ29" s="184"/>
      <c r="SKK29" s="184"/>
      <c r="SKL29" s="184"/>
      <c r="SKM29" s="184"/>
      <c r="SKN29" s="184"/>
      <c r="SKO29" s="184"/>
      <c r="SKP29" s="184"/>
      <c r="SKQ29" s="184"/>
      <c r="SKR29" s="184"/>
      <c r="SKS29" s="184"/>
      <c r="SKT29" s="184"/>
      <c r="SKU29" s="184"/>
      <c r="SKV29" s="184"/>
      <c r="SKW29" s="184"/>
      <c r="SKX29" s="184"/>
      <c r="SKY29" s="184"/>
      <c r="SKZ29" s="184"/>
      <c r="SLA29" s="184"/>
      <c r="SLB29" s="184"/>
      <c r="SLC29" s="184"/>
      <c r="SLD29" s="184"/>
      <c r="SLE29" s="184"/>
      <c r="SLF29" s="184"/>
      <c r="SLG29" s="184"/>
      <c r="SLH29" s="184"/>
      <c r="SLI29" s="184"/>
      <c r="SLJ29" s="184"/>
      <c r="SLK29" s="184"/>
      <c r="SLL29" s="184"/>
      <c r="SLM29" s="184"/>
      <c r="SLN29" s="184"/>
      <c r="SLO29" s="184"/>
      <c r="SLP29" s="184"/>
      <c r="SLQ29" s="184"/>
      <c r="SLR29" s="184"/>
      <c r="SLS29" s="184"/>
      <c r="SLT29" s="184"/>
      <c r="SLU29" s="184"/>
      <c r="SLV29" s="184"/>
      <c r="SLW29" s="184"/>
      <c r="SLX29" s="184"/>
      <c r="SLY29" s="184"/>
      <c r="SLZ29" s="184"/>
      <c r="SMA29" s="184"/>
      <c r="SMB29" s="184"/>
      <c r="SMC29" s="184"/>
      <c r="SMD29" s="184"/>
      <c r="SME29" s="184"/>
      <c r="SMF29" s="184"/>
      <c r="SMG29" s="184"/>
      <c r="SMH29" s="184"/>
      <c r="SMI29" s="184"/>
      <c r="SMJ29" s="184"/>
      <c r="SMK29" s="184"/>
      <c r="SML29" s="184"/>
      <c r="SMM29" s="184"/>
      <c r="SMN29" s="184"/>
      <c r="SMO29" s="184"/>
      <c r="SMP29" s="184"/>
      <c r="SMQ29" s="184"/>
      <c r="SMR29" s="184"/>
      <c r="SMS29" s="184"/>
      <c r="SMT29" s="184"/>
      <c r="SMU29" s="184"/>
      <c r="SMV29" s="184"/>
      <c r="SMW29" s="184"/>
      <c r="SMX29" s="184"/>
      <c r="SMY29" s="184"/>
      <c r="SMZ29" s="184"/>
      <c r="SNA29" s="184"/>
      <c r="SNB29" s="184"/>
      <c r="SNC29" s="184"/>
      <c r="SND29" s="184"/>
      <c r="SNE29" s="184"/>
      <c r="SNF29" s="184"/>
      <c r="SNG29" s="184"/>
      <c r="SNH29" s="184"/>
      <c r="SNI29" s="184"/>
      <c r="SNJ29" s="184"/>
      <c r="SNK29" s="184"/>
      <c r="SNL29" s="184"/>
      <c r="SNM29" s="184"/>
      <c r="SNN29" s="184"/>
      <c r="SNO29" s="184"/>
      <c r="SNP29" s="184"/>
      <c r="SNQ29" s="184"/>
      <c r="SNR29" s="184"/>
      <c r="SNS29" s="184"/>
      <c r="SNT29" s="184"/>
      <c r="SNU29" s="184"/>
      <c r="SNV29" s="184"/>
      <c r="SNW29" s="184"/>
      <c r="SNX29" s="184"/>
      <c r="SNY29" s="184"/>
      <c r="SNZ29" s="184"/>
      <c r="SOA29" s="184"/>
      <c r="SOB29" s="184"/>
      <c r="SOC29" s="184"/>
      <c r="SOD29" s="184"/>
      <c r="SOE29" s="184"/>
      <c r="SOF29" s="184"/>
      <c r="SOG29" s="184"/>
      <c r="SOH29" s="184"/>
      <c r="SOI29" s="184"/>
      <c r="SOJ29" s="184"/>
      <c r="SOK29" s="184"/>
      <c r="SOL29" s="184"/>
      <c r="SOM29" s="184"/>
      <c r="SON29" s="184"/>
      <c r="SOO29" s="184"/>
      <c r="SOP29" s="184"/>
      <c r="SOQ29" s="184"/>
      <c r="SOR29" s="184"/>
      <c r="SOS29" s="184"/>
      <c r="SOT29" s="184"/>
      <c r="SOU29" s="184"/>
      <c r="SOV29" s="184"/>
      <c r="SOW29" s="184"/>
      <c r="SOX29" s="184"/>
      <c r="SOY29" s="184"/>
      <c r="SOZ29" s="184"/>
      <c r="SPA29" s="184"/>
      <c r="SPB29" s="184"/>
      <c r="SPC29" s="184"/>
      <c r="SPD29" s="184"/>
      <c r="SPE29" s="184"/>
      <c r="SPF29" s="184"/>
      <c r="SPG29" s="184"/>
      <c r="SPH29" s="184"/>
      <c r="SPI29" s="184"/>
      <c r="SPJ29" s="184"/>
      <c r="SPK29" s="184"/>
      <c r="SPL29" s="184"/>
      <c r="SPM29" s="184"/>
      <c r="SPN29" s="184"/>
      <c r="SPO29" s="184"/>
      <c r="SPP29" s="184"/>
      <c r="SPQ29" s="184"/>
      <c r="SPR29" s="184"/>
      <c r="SPS29" s="184"/>
      <c r="SPT29" s="184"/>
      <c r="SPU29" s="184"/>
      <c r="SPV29" s="184"/>
      <c r="SPW29" s="184"/>
      <c r="SPX29" s="184"/>
      <c r="SPY29" s="184"/>
      <c r="SPZ29" s="184"/>
      <c r="SQA29" s="184"/>
      <c r="SQB29" s="184"/>
      <c r="SQC29" s="184"/>
      <c r="SQD29" s="184"/>
      <c r="SQE29" s="184"/>
      <c r="SQF29" s="184"/>
      <c r="SQG29" s="184"/>
      <c r="SQH29" s="184"/>
      <c r="SQI29" s="184"/>
      <c r="SQJ29" s="184"/>
      <c r="SQK29" s="184"/>
      <c r="SQL29" s="184"/>
      <c r="SQM29" s="184"/>
      <c r="SQN29" s="184"/>
      <c r="SQO29" s="184"/>
      <c r="SQP29" s="184"/>
      <c r="SQQ29" s="184"/>
      <c r="SQR29" s="184"/>
      <c r="SQS29" s="184"/>
      <c r="SQT29" s="184"/>
      <c r="SQU29" s="184"/>
      <c r="SQV29" s="184"/>
      <c r="SQW29" s="184"/>
      <c r="SQX29" s="184"/>
      <c r="SQY29" s="184"/>
      <c r="SQZ29" s="184"/>
      <c r="SRA29" s="184"/>
      <c r="SRB29" s="184"/>
      <c r="SRC29" s="184"/>
      <c r="SRD29" s="184"/>
      <c r="SRE29" s="184"/>
      <c r="SRF29" s="184"/>
      <c r="SRG29" s="184"/>
      <c r="SRH29" s="184"/>
      <c r="SRI29" s="184"/>
      <c r="SRJ29" s="184"/>
      <c r="SRK29" s="184"/>
      <c r="SRL29" s="184"/>
      <c r="SRM29" s="184"/>
      <c r="SRN29" s="184"/>
      <c r="SRO29" s="184"/>
      <c r="SRP29" s="184"/>
      <c r="SRQ29" s="184"/>
      <c r="SRR29" s="184"/>
      <c r="SRS29" s="184"/>
      <c r="SRT29" s="184"/>
      <c r="SRU29" s="184"/>
      <c r="SRV29" s="184"/>
      <c r="SRW29" s="184"/>
      <c r="SRX29" s="184"/>
      <c r="SRY29" s="184"/>
      <c r="SRZ29" s="184"/>
      <c r="SSA29" s="184"/>
      <c r="SSB29" s="184"/>
      <c r="SSC29" s="184"/>
      <c r="SSD29" s="184"/>
      <c r="SSE29" s="184"/>
      <c r="SSF29" s="184"/>
      <c r="SSG29" s="184"/>
      <c r="SSH29" s="184"/>
      <c r="SSI29" s="184"/>
      <c r="SSJ29" s="184"/>
      <c r="SSK29" s="184"/>
      <c r="SSL29" s="184"/>
      <c r="SSM29" s="184"/>
      <c r="SSN29" s="184"/>
      <c r="SSO29" s="184"/>
      <c r="SSP29" s="184"/>
      <c r="SSQ29" s="184"/>
      <c r="SSR29" s="184"/>
      <c r="SSS29" s="184"/>
      <c r="SST29" s="184"/>
      <c r="SSU29" s="184"/>
      <c r="SSV29" s="184"/>
      <c r="SSW29" s="184"/>
      <c r="SSX29" s="184"/>
      <c r="SSY29" s="184"/>
      <c r="SSZ29" s="184"/>
      <c r="STA29" s="184"/>
      <c r="STB29" s="184"/>
      <c r="STC29" s="184"/>
      <c r="STD29" s="184"/>
      <c r="STE29" s="184"/>
      <c r="STF29" s="184"/>
      <c r="STG29" s="184"/>
      <c r="STH29" s="184"/>
      <c r="STI29" s="184"/>
      <c r="STJ29" s="184"/>
      <c r="STK29" s="184"/>
      <c r="STL29" s="184"/>
      <c r="STM29" s="184"/>
      <c r="STN29" s="184"/>
      <c r="STO29" s="184"/>
      <c r="STP29" s="184"/>
      <c r="STQ29" s="184"/>
      <c r="STR29" s="184"/>
      <c r="STS29" s="184"/>
      <c r="STT29" s="184"/>
      <c r="STU29" s="184"/>
      <c r="STV29" s="184"/>
      <c r="STW29" s="184"/>
      <c r="STX29" s="184"/>
      <c r="STY29" s="184"/>
      <c r="STZ29" s="184"/>
      <c r="SUA29" s="184"/>
      <c r="SUB29" s="184"/>
      <c r="SUC29" s="184"/>
      <c r="SUD29" s="184"/>
      <c r="SUE29" s="184"/>
      <c r="SUF29" s="184"/>
      <c r="SUG29" s="184"/>
      <c r="SUH29" s="184"/>
      <c r="SUI29" s="184"/>
      <c r="SUJ29" s="184"/>
      <c r="SUK29" s="184"/>
      <c r="SUL29" s="184"/>
      <c r="SUM29" s="184"/>
      <c r="SUN29" s="184"/>
      <c r="SUO29" s="184"/>
      <c r="SUP29" s="184"/>
      <c r="SUQ29" s="184"/>
      <c r="SUR29" s="184"/>
      <c r="SUS29" s="184"/>
      <c r="SUT29" s="184"/>
      <c r="SUU29" s="184"/>
      <c r="SUV29" s="184"/>
      <c r="SUW29" s="184"/>
      <c r="SUX29" s="184"/>
      <c r="SUY29" s="184"/>
      <c r="SUZ29" s="184"/>
      <c r="SVA29" s="184"/>
      <c r="SVB29" s="184"/>
      <c r="SVC29" s="184"/>
      <c r="SVD29" s="184"/>
      <c r="SVE29" s="184"/>
      <c r="SVF29" s="184"/>
      <c r="SVG29" s="184"/>
      <c r="SVH29" s="184"/>
      <c r="SVI29" s="184"/>
      <c r="SVJ29" s="184"/>
      <c r="SVK29" s="184"/>
      <c r="SVL29" s="184"/>
      <c r="SVM29" s="184"/>
      <c r="SVN29" s="184"/>
      <c r="SVO29" s="184"/>
      <c r="SVP29" s="184"/>
      <c r="SVQ29" s="184"/>
      <c r="SVR29" s="184"/>
      <c r="SVS29" s="184"/>
      <c r="SVT29" s="184"/>
      <c r="SVU29" s="184"/>
      <c r="SVV29" s="184"/>
      <c r="SVW29" s="184"/>
      <c r="SVX29" s="184"/>
      <c r="SVY29" s="184"/>
      <c r="SVZ29" s="184"/>
      <c r="SWA29" s="184"/>
      <c r="SWB29" s="184"/>
      <c r="SWC29" s="184"/>
      <c r="SWD29" s="184"/>
      <c r="SWE29" s="184"/>
      <c r="SWF29" s="184"/>
      <c r="SWG29" s="184"/>
      <c r="SWH29" s="184"/>
      <c r="SWI29" s="184"/>
      <c r="SWJ29" s="184"/>
      <c r="SWK29" s="184"/>
      <c r="SWL29" s="184"/>
      <c r="SWM29" s="184"/>
      <c r="SWN29" s="184"/>
      <c r="SWO29" s="184"/>
      <c r="SWP29" s="184"/>
      <c r="SWQ29" s="184"/>
      <c r="SWR29" s="184"/>
      <c r="SWS29" s="184"/>
      <c r="SWT29" s="184"/>
      <c r="SWU29" s="184"/>
      <c r="SWV29" s="184"/>
      <c r="SWW29" s="184"/>
      <c r="SWX29" s="184"/>
      <c r="SWY29" s="184"/>
      <c r="SWZ29" s="184"/>
      <c r="SXA29" s="184"/>
      <c r="SXB29" s="184"/>
      <c r="SXC29" s="184"/>
      <c r="SXD29" s="184"/>
      <c r="SXE29" s="184"/>
      <c r="SXF29" s="184"/>
      <c r="SXG29" s="184"/>
      <c r="SXH29" s="184"/>
      <c r="SXI29" s="184"/>
      <c r="SXJ29" s="184"/>
      <c r="SXK29" s="184"/>
      <c r="SXL29" s="184"/>
      <c r="SXM29" s="184"/>
      <c r="SXN29" s="184"/>
      <c r="SXO29" s="184"/>
      <c r="SXP29" s="184"/>
      <c r="SXQ29" s="184"/>
      <c r="SXR29" s="184"/>
      <c r="SXS29" s="184"/>
      <c r="SXT29" s="184"/>
      <c r="SXU29" s="184"/>
      <c r="SXV29" s="184"/>
      <c r="SXW29" s="184"/>
      <c r="SXX29" s="184"/>
      <c r="SXY29" s="184"/>
      <c r="SXZ29" s="184"/>
      <c r="SYA29" s="184"/>
      <c r="SYB29" s="184"/>
      <c r="SYC29" s="184"/>
      <c r="SYD29" s="184"/>
      <c r="SYE29" s="184"/>
      <c r="SYF29" s="184"/>
      <c r="SYG29" s="184"/>
      <c r="SYH29" s="184"/>
      <c r="SYI29" s="184"/>
      <c r="SYJ29" s="184"/>
      <c r="SYK29" s="184"/>
      <c r="SYL29" s="184"/>
      <c r="SYM29" s="184"/>
      <c r="SYN29" s="184"/>
      <c r="SYO29" s="184"/>
      <c r="SYP29" s="184"/>
      <c r="SYQ29" s="184"/>
      <c r="SYR29" s="184"/>
      <c r="SYS29" s="184"/>
      <c r="SYT29" s="184"/>
      <c r="SYU29" s="184"/>
      <c r="SYV29" s="184"/>
      <c r="SYW29" s="184"/>
      <c r="SYX29" s="184"/>
      <c r="SYY29" s="184"/>
      <c r="SYZ29" s="184"/>
      <c r="SZA29" s="184"/>
      <c r="SZB29" s="184"/>
      <c r="SZC29" s="184"/>
      <c r="SZD29" s="184"/>
      <c r="SZE29" s="184"/>
      <c r="SZF29" s="184"/>
      <c r="SZG29" s="184"/>
      <c r="SZH29" s="184"/>
      <c r="SZI29" s="184"/>
      <c r="SZJ29" s="184"/>
      <c r="SZK29" s="184"/>
      <c r="SZL29" s="184"/>
      <c r="SZM29" s="184"/>
      <c r="SZN29" s="184"/>
      <c r="SZO29" s="184"/>
      <c r="SZP29" s="184"/>
      <c r="SZQ29" s="184"/>
      <c r="SZR29" s="184"/>
      <c r="SZS29" s="184"/>
      <c r="SZT29" s="184"/>
      <c r="SZU29" s="184"/>
      <c r="SZV29" s="184"/>
      <c r="SZW29" s="184"/>
      <c r="SZX29" s="184"/>
      <c r="SZY29" s="184"/>
      <c r="SZZ29" s="184"/>
      <c r="TAA29" s="184"/>
      <c r="TAB29" s="184"/>
      <c r="TAC29" s="184"/>
      <c r="TAD29" s="184"/>
      <c r="TAE29" s="184"/>
      <c r="TAF29" s="184"/>
      <c r="TAG29" s="184"/>
      <c r="TAH29" s="184"/>
      <c r="TAI29" s="184"/>
      <c r="TAJ29" s="184"/>
      <c r="TAK29" s="184"/>
      <c r="TAL29" s="184"/>
      <c r="TAM29" s="184"/>
      <c r="TAN29" s="184"/>
      <c r="TAO29" s="184"/>
      <c r="TAP29" s="184"/>
      <c r="TAQ29" s="184"/>
      <c r="TAR29" s="184"/>
      <c r="TAS29" s="184"/>
      <c r="TAT29" s="184"/>
      <c r="TAU29" s="184"/>
      <c r="TAV29" s="184"/>
      <c r="TAW29" s="184"/>
      <c r="TAX29" s="184"/>
      <c r="TAY29" s="184"/>
      <c r="TAZ29" s="184"/>
      <c r="TBA29" s="184"/>
      <c r="TBB29" s="184"/>
      <c r="TBC29" s="184"/>
      <c r="TBD29" s="184"/>
      <c r="TBE29" s="184"/>
      <c r="TBF29" s="184"/>
      <c r="TBG29" s="184"/>
      <c r="TBH29" s="184"/>
      <c r="TBI29" s="184"/>
      <c r="TBJ29" s="184"/>
      <c r="TBK29" s="184"/>
      <c r="TBL29" s="184"/>
      <c r="TBM29" s="184"/>
      <c r="TBN29" s="184"/>
      <c r="TBO29" s="184"/>
      <c r="TBP29" s="184"/>
      <c r="TBQ29" s="184"/>
      <c r="TBR29" s="184"/>
      <c r="TBS29" s="184"/>
      <c r="TBT29" s="184"/>
      <c r="TBU29" s="184"/>
      <c r="TBV29" s="184"/>
      <c r="TBW29" s="184"/>
      <c r="TBX29" s="184"/>
      <c r="TBY29" s="184"/>
      <c r="TBZ29" s="184"/>
      <c r="TCA29" s="184"/>
      <c r="TCB29" s="184"/>
      <c r="TCC29" s="184"/>
      <c r="TCD29" s="184"/>
      <c r="TCE29" s="184"/>
      <c r="TCF29" s="184"/>
      <c r="TCG29" s="184"/>
      <c r="TCH29" s="184"/>
      <c r="TCI29" s="184"/>
      <c r="TCJ29" s="184"/>
      <c r="TCK29" s="184"/>
      <c r="TCL29" s="184"/>
      <c r="TCM29" s="184"/>
      <c r="TCN29" s="184"/>
      <c r="TCO29" s="184"/>
      <c r="TCP29" s="184"/>
      <c r="TCQ29" s="184"/>
      <c r="TCR29" s="184"/>
      <c r="TCS29" s="184"/>
      <c r="TCT29" s="184"/>
      <c r="TCU29" s="184"/>
      <c r="TCV29" s="184"/>
      <c r="TCW29" s="184"/>
      <c r="TCX29" s="184"/>
      <c r="TCY29" s="184"/>
      <c r="TCZ29" s="184"/>
      <c r="TDA29" s="184"/>
      <c r="TDB29" s="184"/>
      <c r="TDC29" s="184"/>
      <c r="TDD29" s="184"/>
      <c r="TDE29" s="184"/>
      <c r="TDF29" s="184"/>
      <c r="TDG29" s="184"/>
      <c r="TDH29" s="184"/>
      <c r="TDI29" s="184"/>
      <c r="TDJ29" s="184"/>
      <c r="TDK29" s="184"/>
      <c r="TDL29" s="184"/>
      <c r="TDM29" s="184"/>
      <c r="TDN29" s="184"/>
      <c r="TDO29" s="184"/>
      <c r="TDP29" s="184"/>
      <c r="TDQ29" s="184"/>
      <c r="TDR29" s="184"/>
      <c r="TDS29" s="184"/>
      <c r="TDT29" s="184"/>
      <c r="TDU29" s="184"/>
      <c r="TDV29" s="184"/>
      <c r="TDW29" s="184"/>
      <c r="TDX29" s="184"/>
      <c r="TDY29" s="184"/>
      <c r="TDZ29" s="184"/>
      <c r="TEA29" s="184"/>
      <c r="TEB29" s="184"/>
      <c r="TEC29" s="184"/>
      <c r="TED29" s="184"/>
      <c r="TEE29" s="184"/>
      <c r="TEF29" s="184"/>
      <c r="TEG29" s="184"/>
      <c r="TEH29" s="184"/>
      <c r="TEI29" s="184"/>
      <c r="TEJ29" s="184"/>
      <c r="TEK29" s="184"/>
      <c r="TEL29" s="184"/>
      <c r="TEM29" s="184"/>
      <c r="TEN29" s="184"/>
      <c r="TEO29" s="184"/>
      <c r="TEP29" s="184"/>
      <c r="TEQ29" s="184"/>
      <c r="TER29" s="184"/>
      <c r="TES29" s="184"/>
      <c r="TET29" s="184"/>
      <c r="TEU29" s="184"/>
      <c r="TEV29" s="184"/>
      <c r="TEW29" s="184"/>
      <c r="TEX29" s="184"/>
      <c r="TEY29" s="184"/>
      <c r="TEZ29" s="184"/>
      <c r="TFA29" s="184"/>
      <c r="TFB29" s="184"/>
      <c r="TFC29" s="184"/>
      <c r="TFD29" s="184"/>
      <c r="TFE29" s="184"/>
      <c r="TFF29" s="184"/>
      <c r="TFG29" s="184"/>
      <c r="TFH29" s="184"/>
      <c r="TFI29" s="184"/>
      <c r="TFJ29" s="184"/>
      <c r="TFK29" s="184"/>
      <c r="TFL29" s="184"/>
      <c r="TFM29" s="184"/>
      <c r="TFN29" s="184"/>
      <c r="TFO29" s="184"/>
      <c r="TFP29" s="184"/>
      <c r="TFQ29" s="184"/>
      <c r="TFR29" s="184"/>
      <c r="TFS29" s="184"/>
      <c r="TFT29" s="184"/>
      <c r="TFU29" s="184"/>
      <c r="TFV29" s="184"/>
      <c r="TFW29" s="184"/>
      <c r="TFX29" s="184"/>
      <c r="TFY29" s="184"/>
      <c r="TFZ29" s="184"/>
      <c r="TGA29" s="184"/>
      <c r="TGB29" s="184"/>
      <c r="TGC29" s="184"/>
      <c r="TGD29" s="184"/>
      <c r="TGE29" s="184"/>
      <c r="TGF29" s="184"/>
      <c r="TGG29" s="184"/>
      <c r="TGH29" s="184"/>
      <c r="TGI29" s="184"/>
      <c r="TGJ29" s="184"/>
      <c r="TGK29" s="184"/>
      <c r="TGL29" s="184"/>
      <c r="TGM29" s="184"/>
      <c r="TGN29" s="184"/>
      <c r="TGO29" s="184"/>
      <c r="TGP29" s="184"/>
      <c r="TGQ29" s="184"/>
      <c r="TGR29" s="184"/>
      <c r="TGS29" s="184"/>
      <c r="TGT29" s="184"/>
      <c r="TGU29" s="184"/>
      <c r="TGV29" s="184"/>
      <c r="TGW29" s="184"/>
      <c r="TGX29" s="184"/>
      <c r="TGY29" s="184"/>
      <c r="TGZ29" s="184"/>
      <c r="THA29" s="184"/>
      <c r="THB29" s="184"/>
      <c r="THC29" s="184"/>
      <c r="THD29" s="184"/>
      <c r="THE29" s="184"/>
      <c r="THF29" s="184"/>
      <c r="THG29" s="184"/>
      <c r="THH29" s="184"/>
      <c r="THI29" s="184"/>
      <c r="THJ29" s="184"/>
      <c r="THK29" s="184"/>
      <c r="THL29" s="184"/>
      <c r="THM29" s="184"/>
      <c r="THN29" s="184"/>
      <c r="THO29" s="184"/>
      <c r="THP29" s="184"/>
      <c r="THQ29" s="184"/>
      <c r="THR29" s="184"/>
      <c r="THS29" s="184"/>
      <c r="THT29" s="184"/>
      <c r="THU29" s="184"/>
      <c r="THV29" s="184"/>
      <c r="THW29" s="184"/>
      <c r="THX29" s="184"/>
      <c r="THY29" s="184"/>
      <c r="THZ29" s="184"/>
      <c r="TIA29" s="184"/>
      <c r="TIB29" s="184"/>
      <c r="TIC29" s="184"/>
      <c r="TID29" s="184"/>
      <c r="TIE29" s="184"/>
      <c r="TIF29" s="184"/>
      <c r="TIG29" s="184"/>
      <c r="TIH29" s="184"/>
      <c r="TII29" s="184"/>
      <c r="TIJ29" s="184"/>
      <c r="TIK29" s="184"/>
      <c r="TIL29" s="184"/>
      <c r="TIM29" s="184"/>
      <c r="TIN29" s="184"/>
      <c r="TIO29" s="184"/>
      <c r="TIP29" s="184"/>
      <c r="TIQ29" s="184"/>
      <c r="TIR29" s="184"/>
      <c r="TIS29" s="184"/>
      <c r="TIT29" s="184"/>
      <c r="TIU29" s="184"/>
      <c r="TIV29" s="184"/>
      <c r="TIW29" s="184"/>
      <c r="TIX29" s="184"/>
      <c r="TIY29" s="184"/>
      <c r="TIZ29" s="184"/>
      <c r="TJA29" s="184"/>
      <c r="TJB29" s="184"/>
      <c r="TJC29" s="184"/>
      <c r="TJD29" s="184"/>
      <c r="TJE29" s="184"/>
      <c r="TJF29" s="184"/>
      <c r="TJG29" s="184"/>
      <c r="TJH29" s="184"/>
      <c r="TJI29" s="184"/>
      <c r="TJJ29" s="184"/>
      <c r="TJK29" s="184"/>
      <c r="TJL29" s="184"/>
      <c r="TJM29" s="184"/>
      <c r="TJN29" s="184"/>
      <c r="TJO29" s="184"/>
      <c r="TJP29" s="184"/>
      <c r="TJQ29" s="184"/>
      <c r="TJR29" s="184"/>
      <c r="TJS29" s="184"/>
      <c r="TJT29" s="184"/>
      <c r="TJU29" s="184"/>
      <c r="TJV29" s="184"/>
      <c r="TJW29" s="184"/>
      <c r="TJX29" s="184"/>
      <c r="TJY29" s="184"/>
      <c r="TJZ29" s="184"/>
      <c r="TKA29" s="184"/>
      <c r="TKB29" s="184"/>
      <c r="TKC29" s="184"/>
      <c r="TKD29" s="184"/>
      <c r="TKE29" s="184"/>
      <c r="TKF29" s="184"/>
      <c r="TKG29" s="184"/>
      <c r="TKH29" s="184"/>
      <c r="TKI29" s="184"/>
      <c r="TKJ29" s="184"/>
      <c r="TKK29" s="184"/>
      <c r="TKL29" s="184"/>
      <c r="TKM29" s="184"/>
      <c r="TKN29" s="184"/>
      <c r="TKO29" s="184"/>
      <c r="TKP29" s="184"/>
      <c r="TKQ29" s="184"/>
      <c r="TKR29" s="184"/>
      <c r="TKS29" s="184"/>
      <c r="TKT29" s="184"/>
      <c r="TKU29" s="184"/>
      <c r="TKV29" s="184"/>
      <c r="TKW29" s="184"/>
      <c r="TKX29" s="184"/>
      <c r="TKY29" s="184"/>
      <c r="TKZ29" s="184"/>
      <c r="TLA29" s="184"/>
      <c r="TLB29" s="184"/>
      <c r="TLC29" s="184"/>
      <c r="TLD29" s="184"/>
      <c r="TLE29" s="184"/>
      <c r="TLF29" s="184"/>
      <c r="TLG29" s="184"/>
      <c r="TLH29" s="184"/>
      <c r="TLI29" s="184"/>
      <c r="TLJ29" s="184"/>
      <c r="TLK29" s="184"/>
      <c r="TLL29" s="184"/>
      <c r="TLM29" s="184"/>
      <c r="TLN29" s="184"/>
      <c r="TLO29" s="184"/>
      <c r="TLP29" s="184"/>
      <c r="TLQ29" s="184"/>
      <c r="TLR29" s="184"/>
      <c r="TLS29" s="184"/>
      <c r="TLT29" s="184"/>
      <c r="TLU29" s="184"/>
      <c r="TLV29" s="184"/>
      <c r="TLW29" s="184"/>
      <c r="TLX29" s="184"/>
      <c r="TLY29" s="184"/>
      <c r="TLZ29" s="184"/>
      <c r="TMA29" s="184"/>
      <c r="TMB29" s="184"/>
      <c r="TMC29" s="184"/>
      <c r="TMD29" s="184"/>
      <c r="TME29" s="184"/>
      <c r="TMF29" s="184"/>
      <c r="TMG29" s="184"/>
      <c r="TMH29" s="184"/>
      <c r="TMI29" s="184"/>
      <c r="TMJ29" s="184"/>
      <c r="TMK29" s="184"/>
      <c r="TML29" s="184"/>
      <c r="TMM29" s="184"/>
      <c r="TMN29" s="184"/>
      <c r="TMO29" s="184"/>
      <c r="TMP29" s="184"/>
      <c r="TMQ29" s="184"/>
      <c r="TMR29" s="184"/>
      <c r="TMS29" s="184"/>
      <c r="TMT29" s="184"/>
      <c r="TMU29" s="184"/>
      <c r="TMV29" s="184"/>
      <c r="TMW29" s="184"/>
      <c r="TMX29" s="184"/>
      <c r="TMY29" s="184"/>
      <c r="TMZ29" s="184"/>
      <c r="TNA29" s="184"/>
      <c r="TNB29" s="184"/>
      <c r="TNC29" s="184"/>
      <c r="TND29" s="184"/>
      <c r="TNE29" s="184"/>
      <c r="TNF29" s="184"/>
      <c r="TNG29" s="184"/>
      <c r="TNH29" s="184"/>
      <c r="TNI29" s="184"/>
      <c r="TNJ29" s="184"/>
      <c r="TNK29" s="184"/>
      <c r="TNL29" s="184"/>
      <c r="TNM29" s="184"/>
      <c r="TNN29" s="184"/>
      <c r="TNO29" s="184"/>
      <c r="TNP29" s="184"/>
      <c r="TNQ29" s="184"/>
      <c r="TNR29" s="184"/>
      <c r="TNS29" s="184"/>
      <c r="TNT29" s="184"/>
      <c r="TNU29" s="184"/>
      <c r="TNV29" s="184"/>
      <c r="TNW29" s="184"/>
      <c r="TNX29" s="184"/>
      <c r="TNY29" s="184"/>
      <c r="TNZ29" s="184"/>
      <c r="TOA29" s="184"/>
      <c r="TOB29" s="184"/>
      <c r="TOC29" s="184"/>
      <c r="TOD29" s="184"/>
      <c r="TOE29" s="184"/>
      <c r="TOF29" s="184"/>
      <c r="TOG29" s="184"/>
      <c r="TOH29" s="184"/>
      <c r="TOI29" s="184"/>
      <c r="TOJ29" s="184"/>
      <c r="TOK29" s="184"/>
      <c r="TOL29" s="184"/>
      <c r="TOM29" s="184"/>
      <c r="TON29" s="184"/>
      <c r="TOO29" s="184"/>
      <c r="TOP29" s="184"/>
      <c r="TOQ29" s="184"/>
      <c r="TOR29" s="184"/>
      <c r="TOS29" s="184"/>
      <c r="TOT29" s="184"/>
      <c r="TOU29" s="184"/>
      <c r="TOV29" s="184"/>
      <c r="TOW29" s="184"/>
      <c r="TOX29" s="184"/>
      <c r="TOY29" s="184"/>
      <c r="TOZ29" s="184"/>
      <c r="TPA29" s="184"/>
      <c r="TPB29" s="184"/>
      <c r="TPC29" s="184"/>
      <c r="TPD29" s="184"/>
      <c r="TPE29" s="184"/>
      <c r="TPF29" s="184"/>
      <c r="TPG29" s="184"/>
      <c r="TPH29" s="184"/>
      <c r="TPI29" s="184"/>
      <c r="TPJ29" s="184"/>
      <c r="TPK29" s="184"/>
      <c r="TPL29" s="184"/>
      <c r="TPM29" s="184"/>
      <c r="TPN29" s="184"/>
      <c r="TPO29" s="184"/>
      <c r="TPP29" s="184"/>
      <c r="TPQ29" s="184"/>
      <c r="TPR29" s="184"/>
      <c r="TPS29" s="184"/>
      <c r="TPT29" s="184"/>
      <c r="TPU29" s="184"/>
      <c r="TPV29" s="184"/>
      <c r="TPW29" s="184"/>
      <c r="TPX29" s="184"/>
      <c r="TPY29" s="184"/>
      <c r="TPZ29" s="184"/>
      <c r="TQA29" s="184"/>
      <c r="TQB29" s="184"/>
      <c r="TQC29" s="184"/>
      <c r="TQD29" s="184"/>
      <c r="TQE29" s="184"/>
      <c r="TQF29" s="184"/>
      <c r="TQG29" s="184"/>
      <c r="TQH29" s="184"/>
      <c r="TQI29" s="184"/>
      <c r="TQJ29" s="184"/>
      <c r="TQK29" s="184"/>
      <c r="TQL29" s="184"/>
      <c r="TQM29" s="184"/>
      <c r="TQN29" s="184"/>
      <c r="TQO29" s="184"/>
      <c r="TQP29" s="184"/>
      <c r="TQQ29" s="184"/>
      <c r="TQR29" s="184"/>
      <c r="TQS29" s="184"/>
      <c r="TQT29" s="184"/>
      <c r="TQU29" s="184"/>
      <c r="TQV29" s="184"/>
      <c r="TQW29" s="184"/>
      <c r="TQX29" s="184"/>
      <c r="TQY29" s="184"/>
      <c r="TQZ29" s="184"/>
      <c r="TRA29" s="184"/>
      <c r="TRB29" s="184"/>
      <c r="TRC29" s="184"/>
      <c r="TRD29" s="184"/>
      <c r="TRE29" s="184"/>
      <c r="TRF29" s="184"/>
      <c r="TRG29" s="184"/>
      <c r="TRH29" s="184"/>
      <c r="TRI29" s="184"/>
      <c r="TRJ29" s="184"/>
      <c r="TRK29" s="184"/>
      <c r="TRL29" s="184"/>
      <c r="TRM29" s="184"/>
      <c r="TRN29" s="184"/>
      <c r="TRO29" s="184"/>
      <c r="TRP29" s="184"/>
      <c r="TRQ29" s="184"/>
      <c r="TRR29" s="184"/>
      <c r="TRS29" s="184"/>
      <c r="TRT29" s="184"/>
      <c r="TRU29" s="184"/>
      <c r="TRV29" s="184"/>
      <c r="TRW29" s="184"/>
      <c r="TRX29" s="184"/>
      <c r="TRY29" s="184"/>
      <c r="TRZ29" s="184"/>
      <c r="TSA29" s="184"/>
      <c r="TSB29" s="184"/>
      <c r="TSC29" s="184"/>
      <c r="TSD29" s="184"/>
      <c r="TSE29" s="184"/>
      <c r="TSF29" s="184"/>
      <c r="TSG29" s="184"/>
      <c r="TSH29" s="184"/>
      <c r="TSI29" s="184"/>
      <c r="TSJ29" s="184"/>
      <c r="TSK29" s="184"/>
      <c r="TSL29" s="184"/>
      <c r="TSM29" s="184"/>
      <c r="TSN29" s="184"/>
      <c r="TSO29" s="184"/>
      <c r="TSP29" s="184"/>
      <c r="TSQ29" s="184"/>
      <c r="TSR29" s="184"/>
      <c r="TSS29" s="184"/>
      <c r="TST29" s="184"/>
      <c r="TSU29" s="184"/>
      <c r="TSV29" s="184"/>
      <c r="TSW29" s="184"/>
      <c r="TSX29" s="184"/>
      <c r="TSY29" s="184"/>
      <c r="TSZ29" s="184"/>
      <c r="TTA29" s="184"/>
      <c r="TTB29" s="184"/>
      <c r="TTC29" s="184"/>
      <c r="TTD29" s="184"/>
      <c r="TTE29" s="184"/>
      <c r="TTF29" s="184"/>
      <c r="TTG29" s="184"/>
      <c r="TTH29" s="184"/>
      <c r="TTI29" s="184"/>
      <c r="TTJ29" s="184"/>
      <c r="TTK29" s="184"/>
      <c r="TTL29" s="184"/>
      <c r="TTM29" s="184"/>
      <c r="TTN29" s="184"/>
      <c r="TTO29" s="184"/>
      <c r="TTP29" s="184"/>
      <c r="TTQ29" s="184"/>
      <c r="TTR29" s="184"/>
      <c r="TTS29" s="184"/>
      <c r="TTT29" s="184"/>
      <c r="TTU29" s="184"/>
      <c r="TTV29" s="184"/>
      <c r="TTW29" s="184"/>
      <c r="TTX29" s="184"/>
      <c r="TTY29" s="184"/>
      <c r="TTZ29" s="184"/>
      <c r="TUA29" s="184"/>
      <c r="TUB29" s="184"/>
      <c r="TUC29" s="184"/>
      <c r="TUD29" s="184"/>
      <c r="TUE29" s="184"/>
      <c r="TUF29" s="184"/>
      <c r="TUG29" s="184"/>
      <c r="TUH29" s="184"/>
      <c r="TUI29" s="184"/>
      <c r="TUJ29" s="184"/>
      <c r="TUK29" s="184"/>
      <c r="TUL29" s="184"/>
      <c r="TUM29" s="184"/>
      <c r="TUN29" s="184"/>
      <c r="TUO29" s="184"/>
      <c r="TUP29" s="184"/>
      <c r="TUQ29" s="184"/>
      <c r="TUR29" s="184"/>
      <c r="TUS29" s="184"/>
      <c r="TUT29" s="184"/>
      <c r="TUU29" s="184"/>
      <c r="TUV29" s="184"/>
      <c r="TUW29" s="184"/>
      <c r="TUX29" s="184"/>
      <c r="TUY29" s="184"/>
      <c r="TUZ29" s="184"/>
      <c r="TVA29" s="184"/>
      <c r="TVB29" s="184"/>
      <c r="TVC29" s="184"/>
      <c r="TVD29" s="184"/>
      <c r="TVE29" s="184"/>
      <c r="TVF29" s="184"/>
      <c r="TVG29" s="184"/>
      <c r="TVH29" s="184"/>
      <c r="TVI29" s="184"/>
      <c r="TVJ29" s="184"/>
      <c r="TVK29" s="184"/>
      <c r="TVL29" s="184"/>
      <c r="TVM29" s="184"/>
      <c r="TVN29" s="184"/>
      <c r="TVO29" s="184"/>
      <c r="TVP29" s="184"/>
      <c r="TVQ29" s="184"/>
      <c r="TVR29" s="184"/>
      <c r="TVS29" s="184"/>
      <c r="TVT29" s="184"/>
      <c r="TVU29" s="184"/>
      <c r="TVV29" s="184"/>
      <c r="TVW29" s="184"/>
      <c r="TVX29" s="184"/>
      <c r="TVY29" s="184"/>
      <c r="TVZ29" s="184"/>
      <c r="TWA29" s="184"/>
      <c r="TWB29" s="184"/>
      <c r="TWC29" s="184"/>
      <c r="TWD29" s="184"/>
      <c r="TWE29" s="184"/>
      <c r="TWF29" s="184"/>
      <c r="TWG29" s="184"/>
      <c r="TWH29" s="184"/>
      <c r="TWI29" s="184"/>
      <c r="TWJ29" s="184"/>
      <c r="TWK29" s="184"/>
      <c r="TWL29" s="184"/>
      <c r="TWM29" s="184"/>
      <c r="TWN29" s="184"/>
      <c r="TWO29" s="184"/>
      <c r="TWP29" s="184"/>
      <c r="TWQ29" s="184"/>
      <c r="TWR29" s="184"/>
      <c r="TWS29" s="184"/>
      <c r="TWT29" s="184"/>
      <c r="TWU29" s="184"/>
      <c r="TWV29" s="184"/>
      <c r="TWW29" s="184"/>
      <c r="TWX29" s="184"/>
      <c r="TWY29" s="184"/>
      <c r="TWZ29" s="184"/>
      <c r="TXA29" s="184"/>
      <c r="TXB29" s="184"/>
      <c r="TXC29" s="184"/>
      <c r="TXD29" s="184"/>
      <c r="TXE29" s="184"/>
      <c r="TXF29" s="184"/>
      <c r="TXG29" s="184"/>
      <c r="TXH29" s="184"/>
      <c r="TXI29" s="184"/>
      <c r="TXJ29" s="184"/>
      <c r="TXK29" s="184"/>
      <c r="TXL29" s="184"/>
      <c r="TXM29" s="184"/>
      <c r="TXN29" s="184"/>
      <c r="TXO29" s="184"/>
      <c r="TXP29" s="184"/>
      <c r="TXQ29" s="184"/>
      <c r="TXR29" s="184"/>
      <c r="TXS29" s="184"/>
      <c r="TXT29" s="184"/>
      <c r="TXU29" s="184"/>
      <c r="TXV29" s="184"/>
      <c r="TXW29" s="184"/>
      <c r="TXX29" s="184"/>
      <c r="TXY29" s="184"/>
      <c r="TXZ29" s="184"/>
      <c r="TYA29" s="184"/>
      <c r="TYB29" s="184"/>
      <c r="TYC29" s="184"/>
      <c r="TYD29" s="184"/>
      <c r="TYE29" s="184"/>
      <c r="TYF29" s="184"/>
      <c r="TYG29" s="184"/>
      <c r="TYH29" s="184"/>
      <c r="TYI29" s="184"/>
      <c r="TYJ29" s="184"/>
      <c r="TYK29" s="184"/>
      <c r="TYL29" s="184"/>
      <c r="TYM29" s="184"/>
      <c r="TYN29" s="184"/>
      <c r="TYO29" s="184"/>
      <c r="TYP29" s="184"/>
      <c r="TYQ29" s="184"/>
      <c r="TYR29" s="184"/>
      <c r="TYS29" s="184"/>
      <c r="TYT29" s="184"/>
      <c r="TYU29" s="184"/>
      <c r="TYV29" s="184"/>
      <c r="TYW29" s="184"/>
      <c r="TYX29" s="184"/>
      <c r="TYY29" s="184"/>
      <c r="TYZ29" s="184"/>
      <c r="TZA29" s="184"/>
      <c r="TZB29" s="184"/>
      <c r="TZC29" s="184"/>
      <c r="TZD29" s="184"/>
      <c r="TZE29" s="184"/>
      <c r="TZF29" s="184"/>
      <c r="TZG29" s="184"/>
      <c r="TZH29" s="184"/>
      <c r="TZI29" s="184"/>
      <c r="TZJ29" s="184"/>
      <c r="TZK29" s="184"/>
      <c r="TZL29" s="184"/>
      <c r="TZM29" s="184"/>
      <c r="TZN29" s="184"/>
      <c r="TZO29" s="184"/>
      <c r="TZP29" s="184"/>
      <c r="TZQ29" s="184"/>
      <c r="TZR29" s="184"/>
      <c r="TZS29" s="184"/>
      <c r="TZT29" s="184"/>
      <c r="TZU29" s="184"/>
      <c r="TZV29" s="184"/>
      <c r="TZW29" s="184"/>
      <c r="TZX29" s="184"/>
      <c r="TZY29" s="184"/>
      <c r="TZZ29" s="184"/>
      <c r="UAA29" s="184"/>
      <c r="UAB29" s="184"/>
      <c r="UAC29" s="184"/>
      <c r="UAD29" s="184"/>
      <c r="UAE29" s="184"/>
      <c r="UAF29" s="184"/>
      <c r="UAG29" s="184"/>
      <c r="UAH29" s="184"/>
      <c r="UAI29" s="184"/>
      <c r="UAJ29" s="184"/>
      <c r="UAK29" s="184"/>
      <c r="UAL29" s="184"/>
      <c r="UAM29" s="184"/>
      <c r="UAN29" s="184"/>
      <c r="UAO29" s="184"/>
      <c r="UAP29" s="184"/>
      <c r="UAQ29" s="184"/>
      <c r="UAR29" s="184"/>
      <c r="UAS29" s="184"/>
      <c r="UAT29" s="184"/>
      <c r="UAU29" s="184"/>
      <c r="UAV29" s="184"/>
      <c r="UAW29" s="184"/>
      <c r="UAX29" s="184"/>
      <c r="UAY29" s="184"/>
      <c r="UAZ29" s="184"/>
      <c r="UBA29" s="184"/>
      <c r="UBB29" s="184"/>
      <c r="UBC29" s="184"/>
      <c r="UBD29" s="184"/>
      <c r="UBE29" s="184"/>
      <c r="UBF29" s="184"/>
      <c r="UBG29" s="184"/>
      <c r="UBH29" s="184"/>
      <c r="UBI29" s="184"/>
      <c r="UBJ29" s="184"/>
      <c r="UBK29" s="184"/>
      <c r="UBL29" s="184"/>
      <c r="UBM29" s="184"/>
      <c r="UBN29" s="184"/>
      <c r="UBO29" s="184"/>
      <c r="UBP29" s="184"/>
      <c r="UBQ29" s="184"/>
      <c r="UBR29" s="184"/>
      <c r="UBS29" s="184"/>
      <c r="UBT29" s="184"/>
      <c r="UBU29" s="184"/>
      <c r="UBV29" s="184"/>
      <c r="UBW29" s="184"/>
      <c r="UBX29" s="184"/>
      <c r="UBY29" s="184"/>
      <c r="UBZ29" s="184"/>
      <c r="UCA29" s="184"/>
      <c r="UCB29" s="184"/>
      <c r="UCC29" s="184"/>
      <c r="UCD29" s="184"/>
      <c r="UCE29" s="184"/>
      <c r="UCF29" s="184"/>
      <c r="UCG29" s="184"/>
      <c r="UCH29" s="184"/>
      <c r="UCI29" s="184"/>
      <c r="UCJ29" s="184"/>
      <c r="UCK29" s="184"/>
      <c r="UCL29" s="184"/>
      <c r="UCM29" s="184"/>
      <c r="UCN29" s="184"/>
      <c r="UCO29" s="184"/>
      <c r="UCP29" s="184"/>
      <c r="UCQ29" s="184"/>
      <c r="UCR29" s="184"/>
      <c r="UCS29" s="184"/>
      <c r="UCT29" s="184"/>
      <c r="UCU29" s="184"/>
      <c r="UCV29" s="184"/>
      <c r="UCW29" s="184"/>
      <c r="UCX29" s="184"/>
      <c r="UCY29" s="184"/>
      <c r="UCZ29" s="184"/>
      <c r="UDA29" s="184"/>
      <c r="UDB29" s="184"/>
      <c r="UDC29" s="184"/>
      <c r="UDD29" s="184"/>
      <c r="UDE29" s="184"/>
      <c r="UDF29" s="184"/>
      <c r="UDG29" s="184"/>
      <c r="UDH29" s="184"/>
      <c r="UDI29" s="184"/>
      <c r="UDJ29" s="184"/>
      <c r="UDK29" s="184"/>
      <c r="UDL29" s="184"/>
      <c r="UDM29" s="184"/>
      <c r="UDN29" s="184"/>
      <c r="UDO29" s="184"/>
      <c r="UDP29" s="184"/>
      <c r="UDQ29" s="184"/>
      <c r="UDR29" s="184"/>
      <c r="UDS29" s="184"/>
      <c r="UDT29" s="184"/>
      <c r="UDU29" s="184"/>
      <c r="UDV29" s="184"/>
      <c r="UDW29" s="184"/>
      <c r="UDX29" s="184"/>
      <c r="UDY29" s="184"/>
      <c r="UDZ29" s="184"/>
      <c r="UEA29" s="184"/>
      <c r="UEB29" s="184"/>
      <c r="UEC29" s="184"/>
      <c r="UED29" s="184"/>
      <c r="UEE29" s="184"/>
      <c r="UEF29" s="184"/>
      <c r="UEG29" s="184"/>
      <c r="UEH29" s="184"/>
      <c r="UEI29" s="184"/>
      <c r="UEJ29" s="184"/>
      <c r="UEK29" s="184"/>
      <c r="UEL29" s="184"/>
      <c r="UEM29" s="184"/>
      <c r="UEN29" s="184"/>
      <c r="UEO29" s="184"/>
      <c r="UEP29" s="184"/>
      <c r="UEQ29" s="184"/>
      <c r="UER29" s="184"/>
      <c r="UES29" s="184"/>
      <c r="UET29" s="184"/>
      <c r="UEU29" s="184"/>
      <c r="UEV29" s="184"/>
      <c r="UEW29" s="184"/>
      <c r="UEX29" s="184"/>
      <c r="UEY29" s="184"/>
      <c r="UEZ29" s="184"/>
      <c r="UFA29" s="184"/>
      <c r="UFB29" s="184"/>
      <c r="UFC29" s="184"/>
      <c r="UFD29" s="184"/>
      <c r="UFE29" s="184"/>
      <c r="UFF29" s="184"/>
      <c r="UFG29" s="184"/>
      <c r="UFH29" s="184"/>
      <c r="UFI29" s="184"/>
      <c r="UFJ29" s="184"/>
      <c r="UFK29" s="184"/>
      <c r="UFL29" s="184"/>
      <c r="UFM29" s="184"/>
      <c r="UFN29" s="184"/>
      <c r="UFO29" s="184"/>
      <c r="UFP29" s="184"/>
      <c r="UFQ29" s="184"/>
      <c r="UFR29" s="184"/>
      <c r="UFS29" s="184"/>
      <c r="UFT29" s="184"/>
      <c r="UFU29" s="184"/>
      <c r="UFV29" s="184"/>
      <c r="UFW29" s="184"/>
      <c r="UFX29" s="184"/>
      <c r="UFY29" s="184"/>
      <c r="UFZ29" s="184"/>
      <c r="UGA29" s="184"/>
      <c r="UGB29" s="184"/>
      <c r="UGC29" s="184"/>
      <c r="UGD29" s="184"/>
      <c r="UGE29" s="184"/>
      <c r="UGF29" s="184"/>
      <c r="UGG29" s="184"/>
      <c r="UGH29" s="184"/>
      <c r="UGI29" s="184"/>
      <c r="UGJ29" s="184"/>
      <c r="UGK29" s="184"/>
      <c r="UGL29" s="184"/>
      <c r="UGM29" s="184"/>
      <c r="UGN29" s="184"/>
      <c r="UGO29" s="184"/>
      <c r="UGP29" s="184"/>
      <c r="UGQ29" s="184"/>
      <c r="UGR29" s="184"/>
      <c r="UGS29" s="184"/>
      <c r="UGT29" s="184"/>
      <c r="UGU29" s="184"/>
      <c r="UGV29" s="184"/>
      <c r="UGW29" s="184"/>
      <c r="UGX29" s="184"/>
      <c r="UGY29" s="184"/>
      <c r="UGZ29" s="184"/>
      <c r="UHA29" s="184"/>
      <c r="UHB29" s="184"/>
      <c r="UHC29" s="184"/>
      <c r="UHD29" s="184"/>
      <c r="UHE29" s="184"/>
      <c r="UHF29" s="184"/>
      <c r="UHG29" s="184"/>
      <c r="UHH29" s="184"/>
      <c r="UHI29" s="184"/>
      <c r="UHJ29" s="184"/>
      <c r="UHK29" s="184"/>
      <c r="UHL29" s="184"/>
      <c r="UHM29" s="184"/>
      <c r="UHN29" s="184"/>
      <c r="UHO29" s="184"/>
      <c r="UHP29" s="184"/>
      <c r="UHQ29" s="184"/>
      <c r="UHR29" s="184"/>
      <c r="UHS29" s="184"/>
      <c r="UHT29" s="184"/>
      <c r="UHU29" s="184"/>
      <c r="UHV29" s="184"/>
      <c r="UHW29" s="184"/>
      <c r="UHX29" s="184"/>
      <c r="UHY29" s="184"/>
      <c r="UHZ29" s="184"/>
      <c r="UIA29" s="184"/>
      <c r="UIB29" s="184"/>
      <c r="UIC29" s="184"/>
      <c r="UID29" s="184"/>
      <c r="UIE29" s="184"/>
      <c r="UIF29" s="184"/>
      <c r="UIG29" s="184"/>
      <c r="UIH29" s="184"/>
      <c r="UII29" s="184"/>
      <c r="UIJ29" s="184"/>
      <c r="UIK29" s="184"/>
      <c r="UIL29" s="184"/>
      <c r="UIM29" s="184"/>
      <c r="UIN29" s="184"/>
      <c r="UIO29" s="184"/>
      <c r="UIP29" s="184"/>
      <c r="UIQ29" s="184"/>
      <c r="UIR29" s="184"/>
      <c r="UIS29" s="184"/>
      <c r="UIT29" s="184"/>
      <c r="UIU29" s="184"/>
      <c r="UIV29" s="184"/>
      <c r="UIW29" s="184"/>
      <c r="UIX29" s="184"/>
      <c r="UIY29" s="184"/>
      <c r="UIZ29" s="184"/>
      <c r="UJA29" s="184"/>
      <c r="UJB29" s="184"/>
      <c r="UJC29" s="184"/>
      <c r="UJD29" s="184"/>
      <c r="UJE29" s="184"/>
      <c r="UJF29" s="184"/>
      <c r="UJG29" s="184"/>
      <c r="UJH29" s="184"/>
      <c r="UJI29" s="184"/>
      <c r="UJJ29" s="184"/>
      <c r="UJK29" s="184"/>
      <c r="UJL29" s="184"/>
      <c r="UJM29" s="184"/>
      <c r="UJN29" s="184"/>
      <c r="UJO29" s="184"/>
      <c r="UJP29" s="184"/>
      <c r="UJQ29" s="184"/>
      <c r="UJR29" s="184"/>
      <c r="UJS29" s="184"/>
      <c r="UJT29" s="184"/>
      <c r="UJU29" s="184"/>
      <c r="UJV29" s="184"/>
      <c r="UJW29" s="184"/>
      <c r="UJX29" s="184"/>
      <c r="UJY29" s="184"/>
      <c r="UJZ29" s="184"/>
      <c r="UKA29" s="184"/>
      <c r="UKB29" s="184"/>
      <c r="UKC29" s="184"/>
      <c r="UKD29" s="184"/>
      <c r="UKE29" s="184"/>
      <c r="UKF29" s="184"/>
      <c r="UKG29" s="184"/>
      <c r="UKH29" s="184"/>
      <c r="UKI29" s="184"/>
      <c r="UKJ29" s="184"/>
      <c r="UKK29" s="184"/>
      <c r="UKL29" s="184"/>
      <c r="UKM29" s="184"/>
      <c r="UKN29" s="184"/>
      <c r="UKO29" s="184"/>
      <c r="UKP29" s="184"/>
      <c r="UKQ29" s="184"/>
      <c r="UKR29" s="184"/>
      <c r="UKS29" s="184"/>
      <c r="UKT29" s="184"/>
      <c r="UKU29" s="184"/>
      <c r="UKV29" s="184"/>
      <c r="UKW29" s="184"/>
      <c r="UKX29" s="184"/>
      <c r="UKY29" s="184"/>
      <c r="UKZ29" s="184"/>
      <c r="ULA29" s="184"/>
      <c r="ULB29" s="184"/>
      <c r="ULC29" s="184"/>
      <c r="ULD29" s="184"/>
      <c r="ULE29" s="184"/>
      <c r="ULF29" s="184"/>
      <c r="ULG29" s="184"/>
      <c r="ULH29" s="184"/>
      <c r="ULI29" s="184"/>
      <c r="ULJ29" s="184"/>
      <c r="ULK29" s="184"/>
      <c r="ULL29" s="184"/>
      <c r="ULM29" s="184"/>
      <c r="ULN29" s="184"/>
      <c r="ULO29" s="184"/>
      <c r="ULP29" s="184"/>
      <c r="ULQ29" s="184"/>
      <c r="ULR29" s="184"/>
      <c r="ULS29" s="184"/>
      <c r="ULT29" s="184"/>
      <c r="ULU29" s="184"/>
      <c r="ULV29" s="184"/>
      <c r="ULW29" s="184"/>
      <c r="ULX29" s="184"/>
      <c r="ULY29" s="184"/>
      <c r="ULZ29" s="184"/>
      <c r="UMA29" s="184"/>
      <c r="UMB29" s="184"/>
      <c r="UMC29" s="184"/>
      <c r="UMD29" s="184"/>
      <c r="UME29" s="184"/>
      <c r="UMF29" s="184"/>
      <c r="UMG29" s="184"/>
      <c r="UMH29" s="184"/>
      <c r="UMI29" s="184"/>
      <c r="UMJ29" s="184"/>
      <c r="UMK29" s="184"/>
      <c r="UML29" s="184"/>
      <c r="UMM29" s="184"/>
      <c r="UMN29" s="184"/>
      <c r="UMO29" s="184"/>
      <c r="UMP29" s="184"/>
      <c r="UMQ29" s="184"/>
      <c r="UMR29" s="184"/>
      <c r="UMS29" s="184"/>
      <c r="UMT29" s="184"/>
      <c r="UMU29" s="184"/>
      <c r="UMV29" s="184"/>
      <c r="UMW29" s="184"/>
      <c r="UMX29" s="184"/>
      <c r="UMY29" s="184"/>
      <c r="UMZ29" s="184"/>
      <c r="UNA29" s="184"/>
      <c r="UNB29" s="184"/>
      <c r="UNC29" s="184"/>
      <c r="UND29" s="184"/>
      <c r="UNE29" s="184"/>
      <c r="UNF29" s="184"/>
      <c r="UNG29" s="184"/>
      <c r="UNH29" s="184"/>
      <c r="UNI29" s="184"/>
      <c r="UNJ29" s="184"/>
      <c r="UNK29" s="184"/>
      <c r="UNL29" s="184"/>
      <c r="UNM29" s="184"/>
      <c r="UNN29" s="184"/>
      <c r="UNO29" s="184"/>
      <c r="UNP29" s="184"/>
      <c r="UNQ29" s="184"/>
      <c r="UNR29" s="184"/>
      <c r="UNS29" s="184"/>
      <c r="UNT29" s="184"/>
      <c r="UNU29" s="184"/>
      <c r="UNV29" s="184"/>
      <c r="UNW29" s="184"/>
      <c r="UNX29" s="184"/>
      <c r="UNY29" s="184"/>
      <c r="UNZ29" s="184"/>
      <c r="UOA29" s="184"/>
      <c r="UOB29" s="184"/>
      <c r="UOC29" s="184"/>
      <c r="UOD29" s="184"/>
      <c r="UOE29" s="184"/>
      <c r="UOF29" s="184"/>
      <c r="UOG29" s="184"/>
      <c r="UOH29" s="184"/>
      <c r="UOI29" s="184"/>
      <c r="UOJ29" s="184"/>
      <c r="UOK29" s="184"/>
      <c r="UOL29" s="184"/>
      <c r="UOM29" s="184"/>
      <c r="UON29" s="184"/>
      <c r="UOO29" s="184"/>
      <c r="UOP29" s="184"/>
      <c r="UOQ29" s="184"/>
      <c r="UOR29" s="184"/>
      <c r="UOS29" s="184"/>
      <c r="UOT29" s="184"/>
      <c r="UOU29" s="184"/>
      <c r="UOV29" s="184"/>
      <c r="UOW29" s="184"/>
      <c r="UOX29" s="184"/>
      <c r="UOY29" s="184"/>
      <c r="UOZ29" s="184"/>
      <c r="UPA29" s="184"/>
      <c r="UPB29" s="184"/>
      <c r="UPC29" s="184"/>
      <c r="UPD29" s="184"/>
      <c r="UPE29" s="184"/>
      <c r="UPF29" s="184"/>
      <c r="UPG29" s="184"/>
      <c r="UPH29" s="184"/>
      <c r="UPI29" s="184"/>
      <c r="UPJ29" s="184"/>
      <c r="UPK29" s="184"/>
      <c r="UPL29" s="184"/>
      <c r="UPM29" s="184"/>
      <c r="UPN29" s="184"/>
      <c r="UPO29" s="184"/>
      <c r="UPP29" s="184"/>
      <c r="UPQ29" s="184"/>
      <c r="UPR29" s="184"/>
      <c r="UPS29" s="184"/>
      <c r="UPT29" s="184"/>
      <c r="UPU29" s="184"/>
      <c r="UPV29" s="184"/>
      <c r="UPW29" s="184"/>
      <c r="UPX29" s="184"/>
      <c r="UPY29" s="184"/>
      <c r="UPZ29" s="184"/>
      <c r="UQA29" s="184"/>
      <c r="UQB29" s="184"/>
      <c r="UQC29" s="184"/>
      <c r="UQD29" s="184"/>
      <c r="UQE29" s="184"/>
      <c r="UQF29" s="184"/>
      <c r="UQG29" s="184"/>
      <c r="UQH29" s="184"/>
      <c r="UQI29" s="184"/>
      <c r="UQJ29" s="184"/>
      <c r="UQK29" s="184"/>
      <c r="UQL29" s="184"/>
      <c r="UQM29" s="184"/>
      <c r="UQN29" s="184"/>
      <c r="UQO29" s="184"/>
      <c r="UQP29" s="184"/>
      <c r="UQQ29" s="184"/>
      <c r="UQR29" s="184"/>
      <c r="UQS29" s="184"/>
      <c r="UQT29" s="184"/>
      <c r="UQU29" s="184"/>
      <c r="UQV29" s="184"/>
      <c r="UQW29" s="184"/>
      <c r="UQX29" s="184"/>
      <c r="UQY29" s="184"/>
      <c r="UQZ29" s="184"/>
      <c r="URA29" s="184"/>
      <c r="URB29" s="184"/>
      <c r="URC29" s="184"/>
      <c r="URD29" s="184"/>
      <c r="URE29" s="184"/>
      <c r="URF29" s="184"/>
      <c r="URG29" s="184"/>
      <c r="URH29" s="184"/>
      <c r="URI29" s="184"/>
      <c r="URJ29" s="184"/>
      <c r="URK29" s="184"/>
      <c r="URL29" s="184"/>
      <c r="URM29" s="184"/>
      <c r="URN29" s="184"/>
      <c r="URO29" s="184"/>
      <c r="URP29" s="184"/>
      <c r="URQ29" s="184"/>
      <c r="URR29" s="184"/>
      <c r="URS29" s="184"/>
      <c r="URT29" s="184"/>
      <c r="URU29" s="184"/>
      <c r="URV29" s="184"/>
      <c r="URW29" s="184"/>
      <c r="URX29" s="184"/>
      <c r="URY29" s="184"/>
      <c r="URZ29" s="184"/>
      <c r="USA29" s="184"/>
      <c r="USB29" s="184"/>
      <c r="USC29" s="184"/>
      <c r="USD29" s="184"/>
      <c r="USE29" s="184"/>
      <c r="USF29" s="184"/>
      <c r="USG29" s="184"/>
      <c r="USH29" s="184"/>
      <c r="USI29" s="184"/>
      <c r="USJ29" s="184"/>
      <c r="USK29" s="184"/>
      <c r="USL29" s="184"/>
      <c r="USM29" s="184"/>
      <c r="USN29" s="184"/>
      <c r="USO29" s="184"/>
      <c r="USP29" s="184"/>
      <c r="USQ29" s="184"/>
      <c r="USR29" s="184"/>
      <c r="USS29" s="184"/>
      <c r="UST29" s="184"/>
      <c r="USU29" s="184"/>
      <c r="USV29" s="184"/>
      <c r="USW29" s="184"/>
      <c r="USX29" s="184"/>
      <c r="USY29" s="184"/>
      <c r="USZ29" s="184"/>
      <c r="UTA29" s="184"/>
      <c r="UTB29" s="184"/>
      <c r="UTC29" s="184"/>
      <c r="UTD29" s="184"/>
      <c r="UTE29" s="184"/>
      <c r="UTF29" s="184"/>
      <c r="UTG29" s="184"/>
      <c r="UTH29" s="184"/>
      <c r="UTI29" s="184"/>
      <c r="UTJ29" s="184"/>
      <c r="UTK29" s="184"/>
      <c r="UTL29" s="184"/>
      <c r="UTM29" s="184"/>
      <c r="UTN29" s="184"/>
      <c r="UTO29" s="184"/>
      <c r="UTP29" s="184"/>
      <c r="UTQ29" s="184"/>
      <c r="UTR29" s="184"/>
      <c r="UTS29" s="184"/>
      <c r="UTT29" s="184"/>
      <c r="UTU29" s="184"/>
      <c r="UTV29" s="184"/>
      <c r="UTW29" s="184"/>
      <c r="UTX29" s="184"/>
      <c r="UTY29" s="184"/>
      <c r="UTZ29" s="184"/>
      <c r="UUA29" s="184"/>
      <c r="UUB29" s="184"/>
      <c r="UUC29" s="184"/>
      <c r="UUD29" s="184"/>
      <c r="UUE29" s="184"/>
      <c r="UUF29" s="184"/>
      <c r="UUG29" s="184"/>
      <c r="UUH29" s="184"/>
      <c r="UUI29" s="184"/>
      <c r="UUJ29" s="184"/>
      <c r="UUK29" s="184"/>
      <c r="UUL29" s="184"/>
      <c r="UUM29" s="184"/>
      <c r="UUN29" s="184"/>
      <c r="UUO29" s="184"/>
      <c r="UUP29" s="184"/>
      <c r="UUQ29" s="184"/>
      <c r="UUR29" s="184"/>
      <c r="UUS29" s="184"/>
      <c r="UUT29" s="184"/>
      <c r="UUU29" s="184"/>
      <c r="UUV29" s="184"/>
      <c r="UUW29" s="184"/>
      <c r="UUX29" s="184"/>
      <c r="UUY29" s="184"/>
      <c r="UUZ29" s="184"/>
      <c r="UVA29" s="184"/>
      <c r="UVB29" s="184"/>
      <c r="UVC29" s="184"/>
      <c r="UVD29" s="184"/>
      <c r="UVE29" s="184"/>
      <c r="UVF29" s="184"/>
      <c r="UVG29" s="184"/>
      <c r="UVH29" s="184"/>
      <c r="UVI29" s="184"/>
      <c r="UVJ29" s="184"/>
      <c r="UVK29" s="184"/>
      <c r="UVL29" s="184"/>
      <c r="UVM29" s="184"/>
      <c r="UVN29" s="184"/>
      <c r="UVO29" s="184"/>
      <c r="UVP29" s="184"/>
      <c r="UVQ29" s="184"/>
      <c r="UVR29" s="184"/>
      <c r="UVS29" s="184"/>
      <c r="UVT29" s="184"/>
      <c r="UVU29" s="184"/>
      <c r="UVV29" s="184"/>
      <c r="UVW29" s="184"/>
      <c r="UVX29" s="184"/>
      <c r="UVY29" s="184"/>
      <c r="UVZ29" s="184"/>
      <c r="UWA29" s="184"/>
      <c r="UWB29" s="184"/>
      <c r="UWC29" s="184"/>
      <c r="UWD29" s="184"/>
      <c r="UWE29" s="184"/>
      <c r="UWF29" s="184"/>
      <c r="UWG29" s="184"/>
      <c r="UWH29" s="184"/>
      <c r="UWI29" s="184"/>
      <c r="UWJ29" s="184"/>
      <c r="UWK29" s="184"/>
      <c r="UWL29" s="184"/>
      <c r="UWM29" s="184"/>
      <c r="UWN29" s="184"/>
      <c r="UWO29" s="184"/>
      <c r="UWP29" s="184"/>
      <c r="UWQ29" s="184"/>
      <c r="UWR29" s="184"/>
      <c r="UWS29" s="184"/>
      <c r="UWT29" s="184"/>
      <c r="UWU29" s="184"/>
      <c r="UWV29" s="184"/>
      <c r="UWW29" s="184"/>
      <c r="UWX29" s="184"/>
      <c r="UWY29" s="184"/>
      <c r="UWZ29" s="184"/>
      <c r="UXA29" s="184"/>
      <c r="UXB29" s="184"/>
      <c r="UXC29" s="184"/>
      <c r="UXD29" s="184"/>
      <c r="UXE29" s="184"/>
      <c r="UXF29" s="184"/>
      <c r="UXG29" s="184"/>
      <c r="UXH29" s="184"/>
      <c r="UXI29" s="184"/>
      <c r="UXJ29" s="184"/>
      <c r="UXK29" s="184"/>
      <c r="UXL29" s="184"/>
      <c r="UXM29" s="184"/>
      <c r="UXN29" s="184"/>
      <c r="UXO29" s="184"/>
      <c r="UXP29" s="184"/>
      <c r="UXQ29" s="184"/>
      <c r="UXR29" s="184"/>
      <c r="UXS29" s="184"/>
      <c r="UXT29" s="184"/>
      <c r="UXU29" s="184"/>
      <c r="UXV29" s="184"/>
      <c r="UXW29" s="184"/>
      <c r="UXX29" s="184"/>
      <c r="UXY29" s="184"/>
      <c r="UXZ29" s="184"/>
      <c r="UYA29" s="184"/>
      <c r="UYB29" s="184"/>
      <c r="UYC29" s="184"/>
      <c r="UYD29" s="184"/>
      <c r="UYE29" s="184"/>
      <c r="UYF29" s="184"/>
      <c r="UYG29" s="184"/>
      <c r="UYH29" s="184"/>
      <c r="UYI29" s="184"/>
      <c r="UYJ29" s="184"/>
      <c r="UYK29" s="184"/>
      <c r="UYL29" s="184"/>
      <c r="UYM29" s="184"/>
      <c r="UYN29" s="184"/>
      <c r="UYO29" s="184"/>
      <c r="UYP29" s="184"/>
      <c r="UYQ29" s="184"/>
      <c r="UYR29" s="184"/>
      <c r="UYS29" s="184"/>
      <c r="UYT29" s="184"/>
      <c r="UYU29" s="184"/>
      <c r="UYV29" s="184"/>
      <c r="UYW29" s="184"/>
      <c r="UYX29" s="184"/>
      <c r="UYY29" s="184"/>
      <c r="UYZ29" s="184"/>
      <c r="UZA29" s="184"/>
      <c r="UZB29" s="184"/>
      <c r="UZC29" s="184"/>
      <c r="UZD29" s="184"/>
      <c r="UZE29" s="184"/>
      <c r="UZF29" s="184"/>
      <c r="UZG29" s="184"/>
      <c r="UZH29" s="184"/>
      <c r="UZI29" s="184"/>
      <c r="UZJ29" s="184"/>
      <c r="UZK29" s="184"/>
      <c r="UZL29" s="184"/>
      <c r="UZM29" s="184"/>
      <c r="UZN29" s="184"/>
      <c r="UZO29" s="184"/>
      <c r="UZP29" s="184"/>
      <c r="UZQ29" s="184"/>
      <c r="UZR29" s="184"/>
      <c r="UZS29" s="184"/>
      <c r="UZT29" s="184"/>
      <c r="UZU29" s="184"/>
      <c r="UZV29" s="184"/>
      <c r="UZW29" s="184"/>
      <c r="UZX29" s="184"/>
      <c r="UZY29" s="184"/>
      <c r="UZZ29" s="184"/>
      <c r="VAA29" s="184"/>
      <c r="VAB29" s="184"/>
      <c r="VAC29" s="184"/>
      <c r="VAD29" s="184"/>
      <c r="VAE29" s="184"/>
      <c r="VAF29" s="184"/>
      <c r="VAG29" s="184"/>
      <c r="VAH29" s="184"/>
      <c r="VAI29" s="184"/>
      <c r="VAJ29" s="184"/>
      <c r="VAK29" s="184"/>
      <c r="VAL29" s="184"/>
      <c r="VAM29" s="184"/>
      <c r="VAN29" s="184"/>
      <c r="VAO29" s="184"/>
      <c r="VAP29" s="184"/>
      <c r="VAQ29" s="184"/>
      <c r="VAR29" s="184"/>
      <c r="VAS29" s="184"/>
      <c r="VAT29" s="184"/>
      <c r="VAU29" s="184"/>
      <c r="VAV29" s="184"/>
      <c r="VAW29" s="184"/>
      <c r="VAX29" s="184"/>
      <c r="VAY29" s="184"/>
      <c r="VAZ29" s="184"/>
      <c r="VBA29" s="184"/>
      <c r="VBB29" s="184"/>
      <c r="VBC29" s="184"/>
      <c r="VBD29" s="184"/>
      <c r="VBE29" s="184"/>
      <c r="VBF29" s="184"/>
      <c r="VBG29" s="184"/>
      <c r="VBH29" s="184"/>
      <c r="VBI29" s="184"/>
      <c r="VBJ29" s="184"/>
      <c r="VBK29" s="184"/>
      <c r="VBL29" s="184"/>
      <c r="VBM29" s="184"/>
      <c r="VBN29" s="184"/>
      <c r="VBO29" s="184"/>
      <c r="VBP29" s="184"/>
      <c r="VBQ29" s="184"/>
      <c r="VBR29" s="184"/>
      <c r="VBS29" s="184"/>
      <c r="VBT29" s="184"/>
      <c r="VBU29" s="184"/>
      <c r="VBV29" s="184"/>
      <c r="VBW29" s="184"/>
      <c r="VBX29" s="184"/>
      <c r="VBY29" s="184"/>
      <c r="VBZ29" s="184"/>
      <c r="VCA29" s="184"/>
      <c r="VCB29" s="184"/>
      <c r="VCC29" s="184"/>
      <c r="VCD29" s="184"/>
      <c r="VCE29" s="184"/>
      <c r="VCF29" s="184"/>
      <c r="VCG29" s="184"/>
      <c r="VCH29" s="184"/>
      <c r="VCI29" s="184"/>
      <c r="VCJ29" s="184"/>
      <c r="VCK29" s="184"/>
      <c r="VCL29" s="184"/>
      <c r="VCM29" s="184"/>
      <c r="VCN29" s="184"/>
      <c r="VCO29" s="184"/>
      <c r="VCP29" s="184"/>
      <c r="VCQ29" s="184"/>
      <c r="VCR29" s="184"/>
      <c r="VCS29" s="184"/>
      <c r="VCT29" s="184"/>
      <c r="VCU29" s="184"/>
      <c r="VCV29" s="184"/>
      <c r="VCW29" s="184"/>
      <c r="VCX29" s="184"/>
      <c r="VCY29" s="184"/>
      <c r="VCZ29" s="184"/>
      <c r="VDA29" s="184"/>
      <c r="VDB29" s="184"/>
      <c r="VDC29" s="184"/>
      <c r="VDD29" s="184"/>
      <c r="VDE29" s="184"/>
      <c r="VDF29" s="184"/>
      <c r="VDG29" s="184"/>
      <c r="VDH29" s="184"/>
      <c r="VDI29" s="184"/>
      <c r="VDJ29" s="184"/>
      <c r="VDK29" s="184"/>
      <c r="VDL29" s="184"/>
      <c r="VDM29" s="184"/>
      <c r="VDN29" s="184"/>
      <c r="VDO29" s="184"/>
      <c r="VDP29" s="184"/>
      <c r="VDQ29" s="184"/>
      <c r="VDR29" s="184"/>
      <c r="VDS29" s="184"/>
      <c r="VDT29" s="184"/>
      <c r="VDU29" s="184"/>
      <c r="VDV29" s="184"/>
      <c r="VDW29" s="184"/>
      <c r="VDX29" s="184"/>
      <c r="VDY29" s="184"/>
      <c r="VDZ29" s="184"/>
      <c r="VEA29" s="184"/>
      <c r="VEB29" s="184"/>
      <c r="VEC29" s="184"/>
      <c r="VED29" s="184"/>
      <c r="VEE29" s="184"/>
      <c r="VEF29" s="184"/>
      <c r="VEG29" s="184"/>
      <c r="VEH29" s="184"/>
      <c r="VEI29" s="184"/>
      <c r="VEJ29" s="184"/>
      <c r="VEK29" s="184"/>
      <c r="VEL29" s="184"/>
      <c r="VEM29" s="184"/>
      <c r="VEN29" s="184"/>
      <c r="VEO29" s="184"/>
      <c r="VEP29" s="184"/>
      <c r="VEQ29" s="184"/>
      <c r="VER29" s="184"/>
      <c r="VES29" s="184"/>
      <c r="VET29" s="184"/>
      <c r="VEU29" s="184"/>
      <c r="VEV29" s="184"/>
      <c r="VEW29" s="184"/>
      <c r="VEX29" s="184"/>
      <c r="VEY29" s="184"/>
      <c r="VEZ29" s="184"/>
      <c r="VFA29" s="184"/>
      <c r="VFB29" s="184"/>
      <c r="VFC29" s="184"/>
      <c r="VFD29" s="184"/>
      <c r="VFE29" s="184"/>
      <c r="VFF29" s="184"/>
      <c r="VFG29" s="184"/>
      <c r="VFH29" s="184"/>
      <c r="VFI29" s="184"/>
      <c r="VFJ29" s="184"/>
      <c r="VFK29" s="184"/>
      <c r="VFL29" s="184"/>
      <c r="VFM29" s="184"/>
      <c r="VFN29" s="184"/>
      <c r="VFO29" s="184"/>
      <c r="VFP29" s="184"/>
      <c r="VFQ29" s="184"/>
      <c r="VFR29" s="184"/>
      <c r="VFS29" s="184"/>
      <c r="VFT29" s="184"/>
      <c r="VFU29" s="184"/>
      <c r="VFV29" s="184"/>
      <c r="VFW29" s="184"/>
      <c r="VFX29" s="184"/>
      <c r="VFY29" s="184"/>
      <c r="VFZ29" s="184"/>
      <c r="VGA29" s="184"/>
      <c r="VGB29" s="184"/>
      <c r="VGC29" s="184"/>
      <c r="VGD29" s="184"/>
      <c r="VGE29" s="184"/>
      <c r="VGF29" s="184"/>
      <c r="VGG29" s="184"/>
      <c r="VGH29" s="184"/>
      <c r="VGI29" s="184"/>
      <c r="VGJ29" s="184"/>
      <c r="VGK29" s="184"/>
      <c r="VGL29" s="184"/>
      <c r="VGM29" s="184"/>
      <c r="VGN29" s="184"/>
      <c r="VGO29" s="184"/>
      <c r="VGP29" s="184"/>
      <c r="VGQ29" s="184"/>
      <c r="VGR29" s="184"/>
      <c r="VGS29" s="184"/>
      <c r="VGT29" s="184"/>
      <c r="VGU29" s="184"/>
      <c r="VGV29" s="184"/>
      <c r="VGW29" s="184"/>
      <c r="VGX29" s="184"/>
      <c r="VGY29" s="184"/>
      <c r="VGZ29" s="184"/>
      <c r="VHA29" s="184"/>
      <c r="VHB29" s="184"/>
      <c r="VHC29" s="184"/>
      <c r="VHD29" s="184"/>
      <c r="VHE29" s="184"/>
      <c r="VHF29" s="184"/>
      <c r="VHG29" s="184"/>
      <c r="VHH29" s="184"/>
      <c r="VHI29" s="184"/>
      <c r="VHJ29" s="184"/>
      <c r="VHK29" s="184"/>
      <c r="VHL29" s="184"/>
      <c r="VHM29" s="184"/>
      <c r="VHN29" s="184"/>
      <c r="VHO29" s="184"/>
      <c r="VHP29" s="184"/>
      <c r="VHQ29" s="184"/>
      <c r="VHR29" s="184"/>
      <c r="VHS29" s="184"/>
      <c r="VHT29" s="184"/>
      <c r="VHU29" s="184"/>
      <c r="VHV29" s="184"/>
      <c r="VHW29" s="184"/>
      <c r="VHX29" s="184"/>
      <c r="VHY29" s="184"/>
      <c r="VHZ29" s="184"/>
      <c r="VIA29" s="184"/>
      <c r="VIB29" s="184"/>
      <c r="VIC29" s="184"/>
      <c r="VID29" s="184"/>
      <c r="VIE29" s="184"/>
      <c r="VIF29" s="184"/>
      <c r="VIG29" s="184"/>
      <c r="VIH29" s="184"/>
      <c r="VII29" s="184"/>
      <c r="VIJ29" s="184"/>
      <c r="VIK29" s="184"/>
      <c r="VIL29" s="184"/>
      <c r="VIM29" s="184"/>
      <c r="VIN29" s="184"/>
      <c r="VIO29" s="184"/>
      <c r="VIP29" s="184"/>
      <c r="VIQ29" s="184"/>
      <c r="VIR29" s="184"/>
      <c r="VIS29" s="184"/>
      <c r="VIT29" s="184"/>
      <c r="VIU29" s="184"/>
      <c r="VIV29" s="184"/>
      <c r="VIW29" s="184"/>
      <c r="VIX29" s="184"/>
      <c r="VIY29" s="184"/>
      <c r="VIZ29" s="184"/>
      <c r="VJA29" s="184"/>
      <c r="VJB29" s="184"/>
      <c r="VJC29" s="184"/>
      <c r="VJD29" s="184"/>
      <c r="VJE29" s="184"/>
      <c r="VJF29" s="184"/>
      <c r="VJG29" s="184"/>
      <c r="VJH29" s="184"/>
      <c r="VJI29" s="184"/>
      <c r="VJJ29" s="184"/>
      <c r="VJK29" s="184"/>
      <c r="VJL29" s="184"/>
      <c r="VJM29" s="184"/>
      <c r="VJN29" s="184"/>
      <c r="VJO29" s="184"/>
      <c r="VJP29" s="184"/>
      <c r="VJQ29" s="184"/>
      <c r="VJR29" s="184"/>
      <c r="VJS29" s="184"/>
      <c r="VJT29" s="184"/>
      <c r="VJU29" s="184"/>
      <c r="VJV29" s="184"/>
      <c r="VJW29" s="184"/>
      <c r="VJX29" s="184"/>
      <c r="VJY29" s="184"/>
      <c r="VJZ29" s="184"/>
      <c r="VKA29" s="184"/>
      <c r="VKB29" s="184"/>
      <c r="VKC29" s="184"/>
      <c r="VKD29" s="184"/>
      <c r="VKE29" s="184"/>
      <c r="VKF29" s="184"/>
      <c r="VKG29" s="184"/>
      <c r="VKH29" s="184"/>
      <c r="VKI29" s="184"/>
      <c r="VKJ29" s="184"/>
      <c r="VKK29" s="184"/>
      <c r="VKL29" s="184"/>
      <c r="VKM29" s="184"/>
      <c r="VKN29" s="184"/>
      <c r="VKO29" s="184"/>
      <c r="VKP29" s="184"/>
      <c r="VKQ29" s="184"/>
      <c r="VKR29" s="184"/>
      <c r="VKS29" s="184"/>
      <c r="VKT29" s="184"/>
      <c r="VKU29" s="184"/>
      <c r="VKV29" s="184"/>
      <c r="VKW29" s="184"/>
      <c r="VKX29" s="184"/>
      <c r="VKY29" s="184"/>
      <c r="VKZ29" s="184"/>
      <c r="VLA29" s="184"/>
      <c r="VLB29" s="184"/>
      <c r="VLC29" s="184"/>
      <c r="VLD29" s="184"/>
      <c r="VLE29" s="184"/>
      <c r="VLF29" s="184"/>
      <c r="VLG29" s="184"/>
      <c r="VLH29" s="184"/>
      <c r="VLI29" s="184"/>
      <c r="VLJ29" s="184"/>
      <c r="VLK29" s="184"/>
      <c r="VLL29" s="184"/>
      <c r="VLM29" s="184"/>
      <c r="VLN29" s="184"/>
      <c r="VLO29" s="184"/>
      <c r="VLP29" s="184"/>
      <c r="VLQ29" s="184"/>
      <c r="VLR29" s="184"/>
      <c r="VLS29" s="184"/>
      <c r="VLT29" s="184"/>
      <c r="VLU29" s="184"/>
      <c r="VLV29" s="184"/>
      <c r="VLW29" s="184"/>
      <c r="VLX29" s="184"/>
      <c r="VLY29" s="184"/>
      <c r="VLZ29" s="184"/>
      <c r="VMA29" s="184"/>
      <c r="VMB29" s="184"/>
      <c r="VMC29" s="184"/>
      <c r="VMD29" s="184"/>
      <c r="VME29" s="184"/>
      <c r="VMF29" s="184"/>
      <c r="VMG29" s="184"/>
      <c r="VMH29" s="184"/>
      <c r="VMI29" s="184"/>
      <c r="VMJ29" s="184"/>
      <c r="VMK29" s="184"/>
      <c r="VML29" s="184"/>
      <c r="VMM29" s="184"/>
      <c r="VMN29" s="184"/>
      <c r="VMO29" s="184"/>
      <c r="VMP29" s="184"/>
      <c r="VMQ29" s="184"/>
      <c r="VMR29" s="184"/>
      <c r="VMS29" s="184"/>
      <c r="VMT29" s="184"/>
      <c r="VMU29" s="184"/>
      <c r="VMV29" s="184"/>
      <c r="VMW29" s="184"/>
      <c r="VMX29" s="184"/>
      <c r="VMY29" s="184"/>
      <c r="VMZ29" s="184"/>
      <c r="VNA29" s="184"/>
      <c r="VNB29" s="184"/>
      <c r="VNC29" s="184"/>
      <c r="VND29" s="184"/>
      <c r="VNE29" s="184"/>
      <c r="VNF29" s="184"/>
      <c r="VNG29" s="184"/>
      <c r="VNH29" s="184"/>
      <c r="VNI29" s="184"/>
      <c r="VNJ29" s="184"/>
      <c r="VNK29" s="184"/>
      <c r="VNL29" s="184"/>
      <c r="VNM29" s="184"/>
      <c r="VNN29" s="184"/>
      <c r="VNO29" s="184"/>
      <c r="VNP29" s="184"/>
      <c r="VNQ29" s="184"/>
      <c r="VNR29" s="184"/>
      <c r="VNS29" s="184"/>
      <c r="VNT29" s="184"/>
      <c r="VNU29" s="184"/>
      <c r="VNV29" s="184"/>
      <c r="VNW29" s="184"/>
      <c r="VNX29" s="184"/>
      <c r="VNY29" s="184"/>
      <c r="VNZ29" s="184"/>
      <c r="VOA29" s="184"/>
      <c r="VOB29" s="184"/>
      <c r="VOC29" s="184"/>
      <c r="VOD29" s="184"/>
      <c r="VOE29" s="184"/>
      <c r="VOF29" s="184"/>
      <c r="VOG29" s="184"/>
      <c r="VOH29" s="184"/>
      <c r="VOI29" s="184"/>
      <c r="VOJ29" s="184"/>
      <c r="VOK29" s="184"/>
      <c r="VOL29" s="184"/>
      <c r="VOM29" s="184"/>
      <c r="VON29" s="184"/>
      <c r="VOO29" s="184"/>
      <c r="VOP29" s="184"/>
      <c r="VOQ29" s="184"/>
      <c r="VOR29" s="184"/>
      <c r="VOS29" s="184"/>
      <c r="VOT29" s="184"/>
      <c r="VOU29" s="184"/>
      <c r="VOV29" s="184"/>
      <c r="VOW29" s="184"/>
      <c r="VOX29" s="184"/>
      <c r="VOY29" s="184"/>
      <c r="VOZ29" s="184"/>
      <c r="VPA29" s="184"/>
      <c r="VPB29" s="184"/>
      <c r="VPC29" s="184"/>
      <c r="VPD29" s="184"/>
      <c r="VPE29" s="184"/>
      <c r="VPF29" s="184"/>
      <c r="VPG29" s="184"/>
      <c r="VPH29" s="184"/>
      <c r="VPI29" s="184"/>
      <c r="VPJ29" s="184"/>
      <c r="VPK29" s="184"/>
      <c r="VPL29" s="184"/>
      <c r="VPM29" s="184"/>
      <c r="VPN29" s="184"/>
      <c r="VPO29" s="184"/>
      <c r="VPP29" s="184"/>
      <c r="VPQ29" s="184"/>
      <c r="VPR29" s="184"/>
      <c r="VPS29" s="184"/>
      <c r="VPT29" s="184"/>
      <c r="VPU29" s="184"/>
      <c r="VPV29" s="184"/>
      <c r="VPW29" s="184"/>
      <c r="VPX29" s="184"/>
      <c r="VPY29" s="184"/>
      <c r="VPZ29" s="184"/>
      <c r="VQA29" s="184"/>
      <c r="VQB29" s="184"/>
      <c r="VQC29" s="184"/>
      <c r="VQD29" s="184"/>
      <c r="VQE29" s="184"/>
      <c r="VQF29" s="184"/>
      <c r="VQG29" s="184"/>
      <c r="VQH29" s="184"/>
      <c r="VQI29" s="184"/>
      <c r="VQJ29" s="184"/>
      <c r="VQK29" s="184"/>
      <c r="VQL29" s="184"/>
      <c r="VQM29" s="184"/>
      <c r="VQN29" s="184"/>
      <c r="VQO29" s="184"/>
      <c r="VQP29" s="184"/>
      <c r="VQQ29" s="184"/>
      <c r="VQR29" s="184"/>
      <c r="VQS29" s="184"/>
      <c r="VQT29" s="184"/>
      <c r="VQU29" s="184"/>
      <c r="VQV29" s="184"/>
      <c r="VQW29" s="184"/>
      <c r="VQX29" s="184"/>
      <c r="VQY29" s="184"/>
      <c r="VQZ29" s="184"/>
      <c r="VRA29" s="184"/>
      <c r="VRB29" s="184"/>
      <c r="VRC29" s="184"/>
      <c r="VRD29" s="184"/>
      <c r="VRE29" s="184"/>
      <c r="VRF29" s="184"/>
      <c r="VRG29" s="184"/>
      <c r="VRH29" s="184"/>
      <c r="VRI29" s="184"/>
      <c r="VRJ29" s="184"/>
      <c r="VRK29" s="184"/>
      <c r="VRL29" s="184"/>
      <c r="VRM29" s="184"/>
      <c r="VRN29" s="184"/>
      <c r="VRO29" s="184"/>
      <c r="VRP29" s="184"/>
      <c r="VRQ29" s="184"/>
      <c r="VRR29" s="184"/>
      <c r="VRS29" s="184"/>
      <c r="VRT29" s="184"/>
      <c r="VRU29" s="184"/>
      <c r="VRV29" s="184"/>
      <c r="VRW29" s="184"/>
      <c r="VRX29" s="184"/>
      <c r="VRY29" s="184"/>
      <c r="VRZ29" s="184"/>
      <c r="VSA29" s="184"/>
      <c r="VSB29" s="184"/>
      <c r="VSC29" s="184"/>
      <c r="VSD29" s="184"/>
      <c r="VSE29" s="184"/>
      <c r="VSF29" s="184"/>
      <c r="VSG29" s="184"/>
      <c r="VSH29" s="184"/>
      <c r="VSI29" s="184"/>
      <c r="VSJ29" s="184"/>
      <c r="VSK29" s="184"/>
      <c r="VSL29" s="184"/>
      <c r="VSM29" s="184"/>
      <c r="VSN29" s="184"/>
      <c r="VSO29" s="184"/>
      <c r="VSP29" s="184"/>
      <c r="VSQ29" s="184"/>
      <c r="VSR29" s="184"/>
      <c r="VSS29" s="184"/>
      <c r="VST29" s="184"/>
      <c r="VSU29" s="184"/>
      <c r="VSV29" s="184"/>
      <c r="VSW29" s="184"/>
      <c r="VSX29" s="184"/>
      <c r="VSY29" s="184"/>
      <c r="VSZ29" s="184"/>
      <c r="VTA29" s="184"/>
      <c r="VTB29" s="184"/>
      <c r="VTC29" s="184"/>
      <c r="VTD29" s="184"/>
      <c r="VTE29" s="184"/>
      <c r="VTF29" s="184"/>
      <c r="VTG29" s="184"/>
      <c r="VTH29" s="184"/>
      <c r="VTI29" s="184"/>
      <c r="VTJ29" s="184"/>
      <c r="VTK29" s="184"/>
      <c r="VTL29" s="184"/>
      <c r="VTM29" s="184"/>
      <c r="VTN29" s="184"/>
      <c r="VTO29" s="184"/>
      <c r="VTP29" s="184"/>
      <c r="VTQ29" s="184"/>
      <c r="VTR29" s="184"/>
      <c r="VTS29" s="184"/>
      <c r="VTT29" s="184"/>
      <c r="VTU29" s="184"/>
      <c r="VTV29" s="184"/>
      <c r="VTW29" s="184"/>
      <c r="VTX29" s="184"/>
      <c r="VTY29" s="184"/>
      <c r="VTZ29" s="184"/>
      <c r="VUA29" s="184"/>
      <c r="VUB29" s="184"/>
      <c r="VUC29" s="184"/>
      <c r="VUD29" s="184"/>
      <c r="VUE29" s="184"/>
      <c r="VUF29" s="184"/>
      <c r="VUG29" s="184"/>
      <c r="VUH29" s="184"/>
      <c r="VUI29" s="184"/>
      <c r="VUJ29" s="184"/>
      <c r="VUK29" s="184"/>
      <c r="VUL29" s="184"/>
      <c r="VUM29" s="184"/>
      <c r="VUN29" s="184"/>
      <c r="VUO29" s="184"/>
      <c r="VUP29" s="184"/>
      <c r="VUQ29" s="184"/>
      <c r="VUR29" s="184"/>
      <c r="VUS29" s="184"/>
      <c r="VUT29" s="184"/>
      <c r="VUU29" s="184"/>
      <c r="VUV29" s="184"/>
      <c r="VUW29" s="184"/>
      <c r="VUX29" s="184"/>
      <c r="VUY29" s="184"/>
      <c r="VUZ29" s="184"/>
      <c r="VVA29" s="184"/>
      <c r="VVB29" s="184"/>
      <c r="VVC29" s="184"/>
      <c r="VVD29" s="184"/>
      <c r="VVE29" s="184"/>
      <c r="VVF29" s="184"/>
      <c r="VVG29" s="184"/>
      <c r="VVH29" s="184"/>
      <c r="VVI29" s="184"/>
      <c r="VVJ29" s="184"/>
      <c r="VVK29" s="184"/>
      <c r="VVL29" s="184"/>
      <c r="VVM29" s="184"/>
      <c r="VVN29" s="184"/>
      <c r="VVO29" s="184"/>
      <c r="VVP29" s="184"/>
      <c r="VVQ29" s="184"/>
      <c r="VVR29" s="184"/>
      <c r="VVS29" s="184"/>
      <c r="VVT29" s="184"/>
      <c r="VVU29" s="184"/>
      <c r="VVV29" s="184"/>
      <c r="VVW29" s="184"/>
      <c r="VVX29" s="184"/>
      <c r="VVY29" s="184"/>
      <c r="VVZ29" s="184"/>
      <c r="VWA29" s="184"/>
      <c r="VWB29" s="184"/>
      <c r="VWC29" s="184"/>
      <c r="VWD29" s="184"/>
      <c r="VWE29" s="184"/>
      <c r="VWF29" s="184"/>
      <c r="VWG29" s="184"/>
      <c r="VWH29" s="184"/>
      <c r="VWI29" s="184"/>
      <c r="VWJ29" s="184"/>
      <c r="VWK29" s="184"/>
      <c r="VWL29" s="184"/>
      <c r="VWM29" s="184"/>
      <c r="VWN29" s="184"/>
      <c r="VWO29" s="184"/>
      <c r="VWP29" s="184"/>
      <c r="VWQ29" s="184"/>
      <c r="VWR29" s="184"/>
      <c r="VWS29" s="184"/>
      <c r="VWT29" s="184"/>
      <c r="VWU29" s="184"/>
      <c r="VWV29" s="184"/>
      <c r="VWW29" s="184"/>
      <c r="VWX29" s="184"/>
      <c r="VWY29" s="184"/>
      <c r="VWZ29" s="184"/>
      <c r="VXA29" s="184"/>
      <c r="VXB29" s="184"/>
      <c r="VXC29" s="184"/>
      <c r="VXD29" s="184"/>
      <c r="VXE29" s="184"/>
      <c r="VXF29" s="184"/>
      <c r="VXG29" s="184"/>
      <c r="VXH29" s="184"/>
      <c r="VXI29" s="184"/>
      <c r="VXJ29" s="184"/>
      <c r="VXK29" s="184"/>
      <c r="VXL29" s="184"/>
      <c r="VXM29" s="184"/>
      <c r="VXN29" s="184"/>
      <c r="VXO29" s="184"/>
      <c r="VXP29" s="184"/>
      <c r="VXQ29" s="184"/>
      <c r="VXR29" s="184"/>
      <c r="VXS29" s="184"/>
      <c r="VXT29" s="184"/>
      <c r="VXU29" s="184"/>
      <c r="VXV29" s="184"/>
      <c r="VXW29" s="184"/>
      <c r="VXX29" s="184"/>
      <c r="VXY29" s="184"/>
      <c r="VXZ29" s="184"/>
      <c r="VYA29" s="184"/>
      <c r="VYB29" s="184"/>
      <c r="VYC29" s="184"/>
      <c r="VYD29" s="184"/>
      <c r="VYE29" s="184"/>
      <c r="VYF29" s="184"/>
      <c r="VYG29" s="184"/>
      <c r="VYH29" s="184"/>
      <c r="VYI29" s="184"/>
      <c r="VYJ29" s="184"/>
      <c r="VYK29" s="184"/>
      <c r="VYL29" s="184"/>
      <c r="VYM29" s="184"/>
      <c r="VYN29" s="184"/>
      <c r="VYO29" s="184"/>
      <c r="VYP29" s="184"/>
      <c r="VYQ29" s="184"/>
      <c r="VYR29" s="184"/>
      <c r="VYS29" s="184"/>
      <c r="VYT29" s="184"/>
      <c r="VYU29" s="184"/>
      <c r="VYV29" s="184"/>
      <c r="VYW29" s="184"/>
      <c r="VYX29" s="184"/>
      <c r="VYY29" s="184"/>
      <c r="VYZ29" s="184"/>
      <c r="VZA29" s="184"/>
      <c r="VZB29" s="184"/>
      <c r="VZC29" s="184"/>
      <c r="VZD29" s="184"/>
      <c r="VZE29" s="184"/>
      <c r="VZF29" s="184"/>
      <c r="VZG29" s="184"/>
      <c r="VZH29" s="184"/>
      <c r="VZI29" s="184"/>
      <c r="VZJ29" s="184"/>
      <c r="VZK29" s="184"/>
      <c r="VZL29" s="184"/>
      <c r="VZM29" s="184"/>
      <c r="VZN29" s="184"/>
      <c r="VZO29" s="184"/>
      <c r="VZP29" s="184"/>
      <c r="VZQ29" s="184"/>
      <c r="VZR29" s="184"/>
      <c r="VZS29" s="184"/>
      <c r="VZT29" s="184"/>
      <c r="VZU29" s="184"/>
      <c r="VZV29" s="184"/>
      <c r="VZW29" s="184"/>
      <c r="VZX29" s="184"/>
      <c r="VZY29" s="184"/>
      <c r="VZZ29" s="184"/>
      <c r="WAA29" s="184"/>
      <c r="WAB29" s="184"/>
      <c r="WAC29" s="184"/>
      <c r="WAD29" s="184"/>
      <c r="WAE29" s="184"/>
      <c r="WAF29" s="184"/>
      <c r="WAG29" s="184"/>
      <c r="WAH29" s="184"/>
      <c r="WAI29" s="184"/>
      <c r="WAJ29" s="184"/>
      <c r="WAK29" s="184"/>
      <c r="WAL29" s="184"/>
      <c r="WAM29" s="184"/>
      <c r="WAN29" s="184"/>
      <c r="WAO29" s="184"/>
      <c r="WAP29" s="184"/>
      <c r="WAQ29" s="184"/>
      <c r="WAR29" s="184"/>
      <c r="WAS29" s="184"/>
      <c r="WAT29" s="184"/>
      <c r="WAU29" s="184"/>
      <c r="WAV29" s="184"/>
      <c r="WAW29" s="184"/>
      <c r="WAX29" s="184"/>
      <c r="WAY29" s="184"/>
      <c r="WAZ29" s="184"/>
      <c r="WBA29" s="184"/>
      <c r="WBB29" s="184"/>
      <c r="WBC29" s="184"/>
      <c r="WBD29" s="184"/>
      <c r="WBE29" s="184"/>
      <c r="WBF29" s="184"/>
      <c r="WBG29" s="184"/>
      <c r="WBH29" s="184"/>
      <c r="WBI29" s="184"/>
      <c r="WBJ29" s="184"/>
      <c r="WBK29" s="184"/>
      <c r="WBL29" s="184"/>
      <c r="WBM29" s="184"/>
      <c r="WBN29" s="184"/>
      <c r="WBO29" s="184"/>
      <c r="WBP29" s="184"/>
      <c r="WBQ29" s="184"/>
      <c r="WBR29" s="184"/>
      <c r="WBS29" s="184"/>
      <c r="WBT29" s="184"/>
      <c r="WBU29" s="184"/>
      <c r="WBV29" s="184"/>
      <c r="WBW29" s="184"/>
      <c r="WBX29" s="184"/>
      <c r="WBY29" s="184"/>
      <c r="WBZ29" s="184"/>
      <c r="WCA29" s="184"/>
      <c r="WCB29" s="184"/>
      <c r="WCC29" s="184"/>
      <c r="WCD29" s="184"/>
      <c r="WCE29" s="184"/>
      <c r="WCF29" s="184"/>
      <c r="WCG29" s="184"/>
      <c r="WCH29" s="184"/>
      <c r="WCI29" s="184"/>
      <c r="WCJ29" s="184"/>
      <c r="WCK29" s="184"/>
      <c r="WCL29" s="184"/>
      <c r="WCM29" s="184"/>
      <c r="WCN29" s="184"/>
      <c r="WCO29" s="184"/>
      <c r="WCP29" s="184"/>
      <c r="WCQ29" s="184"/>
      <c r="WCR29" s="184"/>
      <c r="WCS29" s="184"/>
      <c r="WCT29" s="184"/>
      <c r="WCU29" s="184"/>
      <c r="WCV29" s="184"/>
      <c r="WCW29" s="184"/>
      <c r="WCX29" s="184"/>
      <c r="WCY29" s="184"/>
      <c r="WCZ29" s="184"/>
      <c r="WDA29" s="184"/>
      <c r="WDB29" s="184"/>
      <c r="WDC29" s="184"/>
      <c r="WDD29" s="184"/>
      <c r="WDE29" s="184"/>
      <c r="WDF29" s="184"/>
      <c r="WDG29" s="184"/>
      <c r="WDH29" s="184"/>
      <c r="WDI29" s="184"/>
      <c r="WDJ29" s="184"/>
      <c r="WDK29" s="184"/>
      <c r="WDL29" s="184"/>
      <c r="WDM29" s="184"/>
      <c r="WDN29" s="184"/>
      <c r="WDO29" s="184"/>
      <c r="WDP29" s="184"/>
      <c r="WDQ29" s="184"/>
      <c r="WDR29" s="184"/>
      <c r="WDS29" s="184"/>
      <c r="WDT29" s="184"/>
      <c r="WDU29" s="184"/>
      <c r="WDV29" s="184"/>
      <c r="WDW29" s="184"/>
      <c r="WDX29" s="184"/>
      <c r="WDY29" s="184"/>
      <c r="WDZ29" s="184"/>
      <c r="WEA29" s="184"/>
      <c r="WEB29" s="184"/>
      <c r="WEC29" s="184"/>
      <c r="WED29" s="184"/>
      <c r="WEE29" s="184"/>
      <c r="WEF29" s="184"/>
      <c r="WEG29" s="184"/>
      <c r="WEH29" s="184"/>
      <c r="WEI29" s="184"/>
      <c r="WEJ29" s="184"/>
      <c r="WEK29" s="184"/>
      <c r="WEL29" s="184"/>
      <c r="WEM29" s="184"/>
      <c r="WEN29" s="184"/>
      <c r="WEO29" s="184"/>
      <c r="WEP29" s="184"/>
      <c r="WEQ29" s="184"/>
      <c r="WER29" s="184"/>
      <c r="WES29" s="184"/>
      <c r="WET29" s="184"/>
      <c r="WEU29" s="184"/>
      <c r="WEV29" s="184"/>
      <c r="WEW29" s="184"/>
      <c r="WEX29" s="184"/>
      <c r="WEY29" s="184"/>
      <c r="WEZ29" s="184"/>
      <c r="WFA29" s="184"/>
      <c r="WFB29" s="184"/>
      <c r="WFC29" s="184"/>
      <c r="WFD29" s="184"/>
      <c r="WFE29" s="184"/>
      <c r="WFF29" s="184"/>
      <c r="WFG29" s="184"/>
      <c r="WFH29" s="184"/>
      <c r="WFI29" s="184"/>
      <c r="WFJ29" s="184"/>
      <c r="WFK29" s="184"/>
      <c r="WFL29" s="184"/>
      <c r="WFM29" s="184"/>
      <c r="WFN29" s="184"/>
      <c r="WFO29" s="184"/>
      <c r="WFP29" s="184"/>
      <c r="WFQ29" s="184"/>
      <c r="WFR29" s="184"/>
      <c r="WFS29" s="184"/>
      <c r="WFT29" s="184"/>
      <c r="WFU29" s="184"/>
      <c r="WFV29" s="184"/>
      <c r="WFW29" s="184"/>
      <c r="WFX29" s="184"/>
      <c r="WFY29" s="184"/>
      <c r="WFZ29" s="184"/>
      <c r="WGA29" s="184"/>
      <c r="WGB29" s="184"/>
      <c r="WGC29" s="184"/>
      <c r="WGD29" s="184"/>
      <c r="WGE29" s="184"/>
      <c r="WGF29" s="184"/>
      <c r="WGG29" s="184"/>
      <c r="WGH29" s="184"/>
      <c r="WGI29" s="184"/>
      <c r="WGJ29" s="184"/>
      <c r="WGK29" s="184"/>
      <c r="WGL29" s="184"/>
      <c r="WGM29" s="184"/>
      <c r="WGN29" s="184"/>
      <c r="WGO29" s="184"/>
      <c r="WGP29" s="184"/>
      <c r="WGQ29" s="184"/>
      <c r="WGR29" s="184"/>
      <c r="WGS29" s="184"/>
      <c r="WGT29" s="184"/>
      <c r="WGU29" s="184"/>
      <c r="WGV29" s="184"/>
      <c r="WGW29" s="184"/>
      <c r="WGX29" s="184"/>
      <c r="WGY29" s="184"/>
      <c r="WGZ29" s="184"/>
      <c r="WHA29" s="184"/>
      <c r="WHB29" s="184"/>
      <c r="WHC29" s="184"/>
      <c r="WHD29" s="184"/>
      <c r="WHE29" s="184"/>
      <c r="WHF29" s="184"/>
      <c r="WHG29" s="184"/>
      <c r="WHH29" s="184"/>
      <c r="WHI29" s="184"/>
      <c r="WHJ29" s="184"/>
      <c r="WHK29" s="184"/>
      <c r="WHL29" s="184"/>
      <c r="WHM29" s="184"/>
      <c r="WHN29" s="184"/>
      <c r="WHO29" s="184"/>
      <c r="WHP29" s="184"/>
      <c r="WHQ29" s="184"/>
      <c r="WHR29" s="184"/>
      <c r="WHS29" s="184"/>
      <c r="WHT29" s="184"/>
      <c r="WHU29" s="184"/>
      <c r="WHV29" s="184"/>
      <c r="WHW29" s="184"/>
      <c r="WHX29" s="184"/>
      <c r="WHY29" s="184"/>
      <c r="WHZ29" s="184"/>
      <c r="WIA29" s="184"/>
      <c r="WIB29" s="184"/>
      <c r="WIC29" s="184"/>
      <c r="WID29" s="184"/>
      <c r="WIE29" s="184"/>
      <c r="WIF29" s="184"/>
      <c r="WIG29" s="184"/>
      <c r="WIH29" s="184"/>
      <c r="WII29" s="184"/>
      <c r="WIJ29" s="184"/>
      <c r="WIK29" s="184"/>
      <c r="WIL29" s="184"/>
      <c r="WIM29" s="184"/>
      <c r="WIN29" s="184"/>
      <c r="WIO29" s="184"/>
      <c r="WIP29" s="184"/>
      <c r="WIQ29" s="184"/>
      <c r="WIR29" s="184"/>
      <c r="WIS29" s="184"/>
      <c r="WIT29" s="184"/>
      <c r="WIU29" s="184"/>
      <c r="WIV29" s="184"/>
      <c r="WIW29" s="184"/>
      <c r="WIX29" s="184"/>
      <c r="WIY29" s="184"/>
      <c r="WIZ29" s="184"/>
      <c r="WJA29" s="184"/>
      <c r="WJB29" s="184"/>
      <c r="WJC29" s="184"/>
      <c r="WJD29" s="184"/>
      <c r="WJE29" s="184"/>
      <c r="WJF29" s="184"/>
      <c r="WJG29" s="184"/>
      <c r="WJH29" s="184"/>
      <c r="WJI29" s="184"/>
      <c r="WJJ29" s="184"/>
      <c r="WJK29" s="184"/>
      <c r="WJL29" s="184"/>
      <c r="WJM29" s="184"/>
      <c r="WJN29" s="184"/>
      <c r="WJO29" s="184"/>
      <c r="WJP29" s="184"/>
      <c r="WJQ29" s="184"/>
      <c r="WJR29" s="184"/>
      <c r="WJS29" s="184"/>
      <c r="WJT29" s="184"/>
      <c r="WJU29" s="184"/>
      <c r="WJV29" s="184"/>
      <c r="WJW29" s="184"/>
      <c r="WJX29" s="184"/>
      <c r="WJY29" s="184"/>
      <c r="WJZ29" s="184"/>
      <c r="WKA29" s="184"/>
      <c r="WKB29" s="184"/>
      <c r="WKC29" s="184"/>
      <c r="WKD29" s="184"/>
      <c r="WKE29" s="184"/>
      <c r="WKF29" s="184"/>
      <c r="WKG29" s="184"/>
      <c r="WKH29" s="184"/>
      <c r="WKI29" s="184"/>
      <c r="WKJ29" s="184"/>
      <c r="WKK29" s="184"/>
      <c r="WKL29" s="184"/>
      <c r="WKM29" s="184"/>
      <c r="WKN29" s="184"/>
      <c r="WKO29" s="184"/>
      <c r="WKP29" s="184"/>
      <c r="WKQ29" s="184"/>
      <c r="WKR29" s="184"/>
      <c r="WKS29" s="184"/>
      <c r="WKT29" s="184"/>
      <c r="WKU29" s="184"/>
      <c r="WKV29" s="184"/>
      <c r="WKW29" s="184"/>
      <c r="WKX29" s="184"/>
      <c r="WKY29" s="184"/>
      <c r="WKZ29" s="184"/>
      <c r="WLA29" s="184"/>
      <c r="WLB29" s="184"/>
      <c r="WLC29" s="184"/>
      <c r="WLD29" s="184"/>
      <c r="WLE29" s="184"/>
      <c r="WLF29" s="184"/>
      <c r="WLG29" s="184"/>
      <c r="WLH29" s="184"/>
      <c r="WLI29" s="184"/>
      <c r="WLJ29" s="184"/>
      <c r="WLK29" s="184"/>
      <c r="WLL29" s="184"/>
      <c r="WLM29" s="184"/>
      <c r="WLN29" s="184"/>
      <c r="WLO29" s="184"/>
      <c r="WLP29" s="184"/>
      <c r="WLQ29" s="184"/>
      <c r="WLR29" s="184"/>
      <c r="WLS29" s="184"/>
      <c r="WLT29" s="184"/>
      <c r="WLU29" s="184"/>
      <c r="WLV29" s="184"/>
      <c r="WLW29" s="184"/>
      <c r="WLX29" s="184"/>
      <c r="WLY29" s="184"/>
      <c r="WLZ29" s="184"/>
      <c r="WMA29" s="184"/>
      <c r="WMB29" s="184"/>
      <c r="WMC29" s="184"/>
      <c r="WMD29" s="184"/>
      <c r="WME29" s="184"/>
      <c r="WMF29" s="184"/>
      <c r="WMG29" s="184"/>
      <c r="WMH29" s="184"/>
      <c r="WMI29" s="184"/>
      <c r="WMJ29" s="184"/>
      <c r="WMK29" s="184"/>
      <c r="WML29" s="184"/>
      <c r="WMM29" s="184"/>
      <c r="WMN29" s="184"/>
      <c r="WMO29" s="184"/>
      <c r="WMP29" s="184"/>
      <c r="WMQ29" s="184"/>
      <c r="WMR29" s="184"/>
      <c r="WMS29" s="184"/>
      <c r="WMT29" s="184"/>
      <c r="WMU29" s="184"/>
      <c r="WMV29" s="184"/>
      <c r="WMW29" s="184"/>
      <c r="WMX29" s="184"/>
      <c r="WMY29" s="184"/>
      <c r="WMZ29" s="184"/>
      <c r="WNA29" s="184"/>
      <c r="WNB29" s="184"/>
      <c r="WNC29" s="184"/>
      <c r="WND29" s="184"/>
      <c r="WNE29" s="184"/>
      <c r="WNF29" s="184"/>
      <c r="WNG29" s="184"/>
      <c r="WNH29" s="184"/>
      <c r="WNI29" s="184"/>
      <c r="WNJ29" s="184"/>
      <c r="WNK29" s="184"/>
      <c r="WNL29" s="184"/>
      <c r="WNM29" s="184"/>
      <c r="WNN29" s="184"/>
      <c r="WNO29" s="184"/>
      <c r="WNP29" s="184"/>
      <c r="WNQ29" s="184"/>
      <c r="WNR29" s="184"/>
      <c r="WNS29" s="184"/>
      <c r="WNT29" s="184"/>
      <c r="WNU29" s="184"/>
      <c r="WNV29" s="184"/>
      <c r="WNW29" s="184"/>
      <c r="WNX29" s="184"/>
      <c r="WNY29" s="184"/>
      <c r="WNZ29" s="184"/>
      <c r="WOA29" s="184"/>
      <c r="WOB29" s="184"/>
      <c r="WOC29" s="184"/>
      <c r="WOD29" s="184"/>
      <c r="WOE29" s="184"/>
      <c r="WOF29" s="184"/>
      <c r="WOG29" s="184"/>
      <c r="WOH29" s="184"/>
      <c r="WOI29" s="184"/>
      <c r="WOJ29" s="184"/>
      <c r="WOK29" s="184"/>
      <c r="WOL29" s="184"/>
      <c r="WOM29" s="184"/>
      <c r="WON29" s="184"/>
      <c r="WOO29" s="184"/>
      <c r="WOP29" s="184"/>
      <c r="WOQ29" s="184"/>
      <c r="WOR29" s="184"/>
      <c r="WOS29" s="184"/>
      <c r="WOT29" s="184"/>
      <c r="WOU29" s="184"/>
      <c r="WOV29" s="184"/>
      <c r="WOW29" s="184"/>
      <c r="WOX29" s="184"/>
      <c r="WOY29" s="184"/>
      <c r="WOZ29" s="184"/>
      <c r="WPA29" s="184"/>
      <c r="WPB29" s="184"/>
      <c r="WPC29" s="184"/>
      <c r="WPD29" s="184"/>
      <c r="WPE29" s="184"/>
      <c r="WPF29" s="184"/>
      <c r="WPG29" s="184"/>
      <c r="WPH29" s="184"/>
      <c r="WPI29" s="184"/>
      <c r="WPJ29" s="184"/>
      <c r="WPK29" s="184"/>
      <c r="WPL29" s="184"/>
      <c r="WPM29" s="184"/>
      <c r="WPN29" s="184"/>
      <c r="WPO29" s="184"/>
      <c r="WPP29" s="184"/>
      <c r="WPQ29" s="184"/>
      <c r="WPR29" s="184"/>
      <c r="WPS29" s="184"/>
      <c r="WPT29" s="184"/>
      <c r="WPU29" s="184"/>
      <c r="WPV29" s="184"/>
      <c r="WPW29" s="184"/>
      <c r="WPX29" s="184"/>
      <c r="WPY29" s="184"/>
      <c r="WPZ29" s="184"/>
      <c r="WQA29" s="184"/>
      <c r="WQB29" s="184"/>
      <c r="WQC29" s="184"/>
      <c r="WQD29" s="184"/>
      <c r="WQE29" s="184"/>
      <c r="WQF29" s="184"/>
      <c r="WQG29" s="184"/>
      <c r="WQH29" s="184"/>
      <c r="WQI29" s="184"/>
      <c r="WQJ29" s="184"/>
      <c r="WQK29" s="184"/>
      <c r="WQL29" s="184"/>
      <c r="WQM29" s="184"/>
      <c r="WQN29" s="184"/>
      <c r="WQO29" s="184"/>
      <c r="WQP29" s="184"/>
      <c r="WQQ29" s="184"/>
      <c r="WQR29" s="184"/>
      <c r="WQS29" s="184"/>
      <c r="WQT29" s="184"/>
      <c r="WQU29" s="184"/>
      <c r="WQV29" s="184"/>
      <c r="WQW29" s="184"/>
      <c r="WQX29" s="184"/>
      <c r="WQY29" s="184"/>
      <c r="WQZ29" s="184"/>
      <c r="WRA29" s="184"/>
      <c r="WRB29" s="184"/>
      <c r="WRC29" s="184"/>
      <c r="WRD29" s="184"/>
      <c r="WRE29" s="184"/>
      <c r="WRF29" s="184"/>
      <c r="WRG29" s="184"/>
      <c r="WRH29" s="184"/>
      <c r="WRI29" s="184"/>
      <c r="WRJ29" s="184"/>
      <c r="WRK29" s="184"/>
      <c r="WRL29" s="184"/>
      <c r="WRM29" s="184"/>
      <c r="WRN29" s="184"/>
      <c r="WRO29" s="184"/>
      <c r="WRP29" s="184"/>
      <c r="WRQ29" s="184"/>
      <c r="WRR29" s="184"/>
      <c r="WRS29" s="184"/>
      <c r="WRT29" s="184"/>
      <c r="WRU29" s="184"/>
      <c r="WRV29" s="184"/>
      <c r="WRW29" s="184"/>
      <c r="WRX29" s="184"/>
      <c r="WRY29" s="184"/>
      <c r="WRZ29" s="184"/>
      <c r="WSA29" s="184"/>
      <c r="WSB29" s="184"/>
      <c r="WSC29" s="184"/>
      <c r="WSD29" s="184"/>
      <c r="WSE29" s="184"/>
      <c r="WSF29" s="184"/>
      <c r="WSG29" s="184"/>
      <c r="WSH29" s="184"/>
      <c r="WSI29" s="184"/>
      <c r="WSJ29" s="184"/>
      <c r="WSK29" s="184"/>
      <c r="WSL29" s="184"/>
      <c r="WSM29" s="184"/>
      <c r="WSN29" s="184"/>
      <c r="WSO29" s="184"/>
      <c r="WSP29" s="184"/>
      <c r="WSQ29" s="184"/>
      <c r="WSR29" s="184"/>
      <c r="WSS29" s="184"/>
      <c r="WST29" s="184"/>
      <c r="WSU29" s="184"/>
      <c r="WSV29" s="184"/>
      <c r="WSW29" s="184"/>
      <c r="WSX29" s="184"/>
      <c r="WSY29" s="184"/>
      <c r="WSZ29" s="184"/>
      <c r="WTA29" s="184"/>
      <c r="WTB29" s="184"/>
      <c r="WTC29" s="184"/>
      <c r="WTD29" s="184"/>
      <c r="WTE29" s="184"/>
      <c r="WTF29" s="184"/>
      <c r="WTG29" s="184"/>
      <c r="WTH29" s="184"/>
      <c r="WTI29" s="184"/>
      <c r="WTJ29" s="184"/>
      <c r="WTK29" s="184"/>
      <c r="WTL29" s="184"/>
      <c r="WTM29" s="184"/>
      <c r="WTN29" s="184"/>
      <c r="WTO29" s="184"/>
      <c r="WTP29" s="184"/>
      <c r="WTQ29" s="184"/>
      <c r="WTR29" s="184"/>
      <c r="WTS29" s="184"/>
      <c r="WTT29" s="184"/>
      <c r="WTU29" s="184"/>
      <c r="WTV29" s="184"/>
      <c r="WTW29" s="184"/>
      <c r="WTX29" s="184"/>
      <c r="WTY29" s="184"/>
      <c r="WTZ29" s="184"/>
      <c r="WUA29" s="184"/>
      <c r="WUB29" s="184"/>
      <c r="WUC29" s="184"/>
      <c r="WUD29" s="184"/>
      <c r="WUE29" s="184"/>
      <c r="WUF29" s="184"/>
      <c r="WUG29" s="184"/>
      <c r="WUH29" s="184"/>
      <c r="WUI29" s="184"/>
      <c r="WUJ29" s="184"/>
      <c r="WUK29" s="184"/>
      <c r="WUL29" s="184"/>
      <c r="WUM29" s="184"/>
      <c r="WUN29" s="184"/>
      <c r="WUO29" s="184"/>
      <c r="WUP29" s="184"/>
      <c r="WUQ29" s="184"/>
      <c r="WUR29" s="184"/>
      <c r="WUS29" s="184"/>
      <c r="WUT29" s="184"/>
      <c r="WUU29" s="184"/>
      <c r="WUV29" s="184"/>
      <c r="WUW29" s="184"/>
      <c r="WUX29" s="184"/>
      <c r="WUY29" s="184"/>
      <c r="WUZ29" s="184"/>
      <c r="WVA29" s="184"/>
      <c r="WVB29" s="184"/>
      <c r="WVC29" s="184"/>
      <c r="WVD29" s="184"/>
      <c r="WVE29" s="184"/>
      <c r="WVF29" s="184"/>
      <c r="WVG29" s="184"/>
      <c r="WVH29" s="184"/>
      <c r="WVI29" s="184"/>
      <c r="WVJ29" s="184"/>
      <c r="WVK29" s="184"/>
      <c r="WVL29" s="184"/>
      <c r="WVM29" s="184"/>
      <c r="WVN29" s="184"/>
      <c r="WVO29" s="184"/>
      <c r="WVP29" s="184"/>
      <c r="WVQ29" s="184"/>
      <c r="WVR29" s="184"/>
      <c r="WVS29" s="184"/>
      <c r="WVT29" s="184"/>
      <c r="WVU29" s="184"/>
      <c r="WVV29" s="184"/>
      <c r="WVW29" s="184"/>
      <c r="WVX29" s="184"/>
      <c r="WVY29" s="184"/>
      <c r="WVZ29" s="184"/>
      <c r="WWA29" s="184"/>
      <c r="WWB29" s="184"/>
      <c r="WWC29" s="184"/>
      <c r="WWD29" s="184"/>
      <c r="WWE29" s="184"/>
      <c r="WWF29" s="184"/>
      <c r="WWG29" s="184"/>
      <c r="WWH29" s="184"/>
      <c r="WWI29" s="184"/>
      <c r="WWJ29" s="184"/>
      <c r="WWK29" s="184"/>
      <c r="WWL29" s="184"/>
      <c r="WWM29" s="184"/>
      <c r="WWN29" s="184"/>
      <c r="WWO29" s="184"/>
      <c r="WWP29" s="184"/>
      <c r="WWQ29" s="184"/>
      <c r="WWR29" s="184"/>
      <c r="WWS29" s="184"/>
      <c r="WWT29" s="184"/>
      <c r="WWU29" s="184"/>
      <c r="WWV29" s="184"/>
      <c r="WWW29" s="184"/>
      <c r="WWX29" s="184"/>
      <c r="WWY29" s="184"/>
      <c r="WWZ29" s="184"/>
      <c r="WXA29" s="184"/>
      <c r="WXB29" s="184"/>
      <c r="WXC29" s="184"/>
      <c r="WXD29" s="184"/>
      <c r="WXE29" s="184"/>
      <c r="WXF29" s="184"/>
      <c r="WXG29" s="184"/>
      <c r="WXH29" s="184"/>
      <c r="WXI29" s="184"/>
      <c r="WXJ29" s="184"/>
      <c r="WXK29" s="184"/>
      <c r="WXL29" s="184"/>
      <c r="WXM29" s="184"/>
      <c r="WXN29" s="184"/>
      <c r="WXO29" s="184"/>
      <c r="WXP29" s="184"/>
      <c r="WXQ29" s="184"/>
      <c r="WXR29" s="184"/>
      <c r="WXS29" s="184"/>
      <c r="WXT29" s="184"/>
      <c r="WXU29" s="184"/>
      <c r="WXV29" s="184"/>
      <c r="WXW29" s="184"/>
      <c r="WXX29" s="184"/>
      <c r="WXY29" s="184"/>
      <c r="WXZ29" s="184"/>
      <c r="WYA29" s="184"/>
      <c r="WYB29" s="184"/>
      <c r="WYC29" s="184"/>
      <c r="WYD29" s="184"/>
      <c r="WYE29" s="184"/>
      <c r="WYF29" s="184"/>
      <c r="WYG29" s="184"/>
      <c r="WYH29" s="184"/>
      <c r="WYI29" s="184"/>
      <c r="WYJ29" s="184"/>
      <c r="WYK29" s="184"/>
      <c r="WYL29" s="184"/>
      <c r="WYM29" s="184"/>
      <c r="WYN29" s="184"/>
      <c r="WYO29" s="184"/>
      <c r="WYP29" s="184"/>
      <c r="WYQ29" s="184"/>
      <c r="WYR29" s="184"/>
      <c r="WYS29" s="184"/>
      <c r="WYT29" s="184"/>
      <c r="WYU29" s="184"/>
      <c r="WYV29" s="184"/>
      <c r="WYW29" s="184"/>
      <c r="WYX29" s="184"/>
      <c r="WYY29" s="184"/>
      <c r="WYZ29" s="184"/>
      <c r="WZA29" s="184"/>
      <c r="WZB29" s="184"/>
      <c r="WZC29" s="184"/>
      <c r="WZD29" s="184"/>
      <c r="WZE29" s="184"/>
      <c r="WZF29" s="184"/>
      <c r="WZG29" s="184"/>
      <c r="WZH29" s="184"/>
      <c r="WZI29" s="184"/>
      <c r="WZJ29" s="184"/>
      <c r="WZK29" s="184"/>
      <c r="WZL29" s="184"/>
      <c r="WZM29" s="184"/>
      <c r="WZN29" s="184"/>
      <c r="WZO29" s="184"/>
      <c r="WZP29" s="184"/>
      <c r="WZQ29" s="184"/>
      <c r="WZR29" s="184"/>
      <c r="WZS29" s="184"/>
      <c r="WZT29" s="184"/>
      <c r="WZU29" s="184"/>
      <c r="WZV29" s="184"/>
      <c r="WZW29" s="184"/>
      <c r="WZX29" s="184"/>
      <c r="WZY29" s="184"/>
      <c r="WZZ29" s="184"/>
      <c r="XAA29" s="184"/>
      <c r="XAB29" s="184"/>
      <c r="XAC29" s="184"/>
      <c r="XAD29" s="184"/>
      <c r="XAE29" s="184"/>
      <c r="XAF29" s="184"/>
      <c r="XAG29" s="184"/>
      <c r="XAH29" s="184"/>
      <c r="XAI29" s="184"/>
      <c r="XAJ29" s="184"/>
      <c r="XAK29" s="184"/>
      <c r="XAL29" s="184"/>
      <c r="XAM29" s="184"/>
      <c r="XAN29" s="184"/>
      <c r="XAO29" s="184"/>
      <c r="XAP29" s="184"/>
      <c r="XAQ29" s="184"/>
      <c r="XAR29" s="184"/>
      <c r="XAS29" s="184"/>
      <c r="XAT29" s="184"/>
      <c r="XAU29" s="184"/>
      <c r="XAV29" s="184"/>
      <c r="XAW29" s="184"/>
      <c r="XAX29" s="184"/>
      <c r="XAY29" s="184"/>
      <c r="XAZ29" s="184"/>
      <c r="XBA29" s="184"/>
      <c r="XBB29" s="184"/>
      <c r="XBC29" s="184"/>
      <c r="XBD29" s="184"/>
      <c r="XBE29" s="184"/>
      <c r="XBF29" s="184"/>
      <c r="XBG29" s="184"/>
      <c r="XBH29" s="184"/>
      <c r="XBI29" s="184"/>
      <c r="XBJ29" s="184"/>
      <c r="XBK29" s="184"/>
      <c r="XBL29" s="184"/>
      <c r="XBM29" s="184"/>
      <c r="XBN29" s="184"/>
      <c r="XBO29" s="184"/>
      <c r="XBP29" s="184"/>
      <c r="XBQ29" s="184"/>
      <c r="XBR29" s="184"/>
      <c r="XBS29" s="184"/>
      <c r="XBT29" s="184"/>
      <c r="XBU29" s="184"/>
      <c r="XBV29" s="184"/>
      <c r="XBW29" s="184"/>
      <c r="XBX29" s="184"/>
      <c r="XBY29" s="184"/>
      <c r="XBZ29" s="184"/>
      <c r="XCA29" s="184"/>
      <c r="XCB29" s="184"/>
      <c r="XCC29" s="184"/>
      <c r="XCD29" s="184"/>
      <c r="XCE29" s="184"/>
      <c r="XCF29" s="184"/>
      <c r="XCG29" s="184"/>
      <c r="XCH29" s="184"/>
      <c r="XCI29" s="184"/>
      <c r="XCJ29" s="184"/>
      <c r="XCK29" s="184"/>
      <c r="XCL29" s="184"/>
      <c r="XCM29" s="184"/>
      <c r="XCN29" s="184"/>
      <c r="XCO29" s="184"/>
      <c r="XCP29" s="184"/>
      <c r="XCQ29" s="184"/>
      <c r="XCR29" s="184"/>
      <c r="XCS29" s="184"/>
      <c r="XCT29" s="184"/>
      <c r="XCU29" s="184"/>
      <c r="XCV29" s="184"/>
      <c r="XCW29" s="184"/>
      <c r="XCX29" s="184"/>
      <c r="XCY29" s="184"/>
      <c r="XCZ29" s="184"/>
      <c r="XDA29" s="184"/>
      <c r="XDB29" s="184"/>
      <c r="XDC29" s="184"/>
      <c r="XDD29" s="184"/>
      <c r="XDE29" s="184"/>
      <c r="XDF29" s="184"/>
      <c r="XDG29" s="184"/>
      <c r="XDH29" s="184"/>
      <c r="XDI29" s="184"/>
      <c r="XDJ29" s="184"/>
      <c r="XDK29" s="184"/>
      <c r="XDL29" s="184"/>
      <c r="XDM29" s="184"/>
      <c r="XDN29" s="184"/>
      <c r="XDO29" s="184"/>
      <c r="XDP29" s="184"/>
      <c r="XDQ29" s="184"/>
      <c r="XDR29" s="184"/>
      <c r="XDS29" s="184"/>
      <c r="XDT29" s="184"/>
      <c r="XDU29" s="184"/>
      <c r="XDV29" s="184"/>
      <c r="XDW29" s="184"/>
      <c r="XDX29" s="184"/>
      <c r="XDY29" s="184"/>
      <c r="XDZ29" s="184"/>
      <c r="XEA29" s="184"/>
      <c r="XEB29" s="184"/>
      <c r="XEC29" s="184"/>
      <c r="XED29" s="184"/>
      <c r="XEE29" s="184"/>
      <c r="XEF29" s="184"/>
      <c r="XEG29" s="184"/>
      <c r="XEH29" s="184"/>
      <c r="XEI29" s="184"/>
      <c r="XEJ29" s="184"/>
      <c r="XEK29" s="184"/>
      <c r="XEL29" s="184"/>
      <c r="XEM29" s="184"/>
      <c r="XEN29" s="184"/>
      <c r="XEO29" s="184"/>
      <c r="XEP29" s="184"/>
      <c r="XEQ29" s="184"/>
      <c r="XER29" s="184"/>
      <c r="XES29" s="184"/>
      <c r="XET29" s="184"/>
      <c r="XEU29" s="184"/>
      <c r="XEV29" s="184"/>
      <c r="XEW29" s="184"/>
      <c r="XEX29" s="184"/>
      <c r="XEY29" s="184"/>
      <c r="XEZ29" s="184"/>
      <c r="XFA29" s="184"/>
      <c r="XFB29" s="184"/>
      <c r="XFC29" s="184"/>
    </row>
    <row r="30" spans="1:16383" ht="6" customHeight="1" x14ac:dyDescent="0.25">
      <c r="A30" s="180"/>
      <c r="B30" s="180"/>
      <c r="C30" s="185"/>
      <c r="D30" s="180"/>
      <c r="E30" s="185"/>
      <c r="F30" s="180"/>
      <c r="G30" s="185"/>
      <c r="H30" s="180"/>
      <c r="I30" s="185"/>
      <c r="J30" s="180"/>
      <c r="K30" s="185"/>
      <c r="L30" s="180"/>
      <c r="M30" s="185"/>
      <c r="N30" s="180"/>
      <c r="O30" s="185"/>
      <c r="P30" s="180"/>
      <c r="Q30" s="180"/>
      <c r="AA30" s="180"/>
      <c r="AB30" s="180"/>
      <c r="AC30" s="185"/>
      <c r="AD30" s="180"/>
      <c r="AE30" s="185"/>
      <c r="AF30" s="180"/>
      <c r="AG30" s="185"/>
      <c r="AH30" s="180"/>
      <c r="AI30" s="185"/>
      <c r="AJ30" s="180"/>
      <c r="AK30" s="185"/>
      <c r="AL30" s="180"/>
      <c r="AM30" s="185"/>
      <c r="AN30" s="180"/>
      <c r="AO30" s="185"/>
      <c r="AP30" s="180"/>
      <c r="AQ30" s="180"/>
    </row>
    <row r="31" spans="1:16383" ht="15" customHeight="1" x14ac:dyDescent="0.25">
      <c r="A31" s="180"/>
      <c r="B31" s="348" t="s">
        <v>1426</v>
      </c>
      <c r="C31" s="348"/>
      <c r="D31" s="348"/>
      <c r="E31" s="348"/>
      <c r="F31" s="348"/>
      <c r="G31" s="348"/>
      <c r="H31" s="348"/>
      <c r="I31" s="348"/>
      <c r="J31" s="348"/>
      <c r="K31" s="348"/>
      <c r="L31" s="348"/>
      <c r="M31" s="185"/>
      <c r="N31" s="186" t="s">
        <v>1341</v>
      </c>
      <c r="O31" s="187"/>
      <c r="P31" s="188"/>
      <c r="Q31" s="180"/>
      <c r="AA31" s="180"/>
      <c r="AB31" s="184"/>
      <c r="AC31" s="184"/>
      <c r="AD31" s="184"/>
      <c r="AE31" s="184"/>
      <c r="AF31" s="184"/>
      <c r="AG31" s="184"/>
      <c r="AH31" s="184"/>
      <c r="AI31" s="184"/>
      <c r="AJ31" s="184"/>
      <c r="AK31" s="184"/>
      <c r="AL31" s="184"/>
      <c r="AM31" s="185"/>
      <c r="AN31" s="187"/>
      <c r="AO31" s="187"/>
      <c r="AP31" s="188"/>
      <c r="AQ31" s="180"/>
    </row>
    <row r="32" spans="1:16383" ht="15" customHeight="1" x14ac:dyDescent="0.25">
      <c r="A32" s="180"/>
      <c r="B32" s="189" t="s">
        <v>1427</v>
      </c>
      <c r="C32" s="189"/>
      <c r="D32" s="189" t="s">
        <v>5</v>
      </c>
      <c r="E32" s="189"/>
      <c r="F32" s="189" t="s">
        <v>6</v>
      </c>
      <c r="G32" s="189"/>
      <c r="H32" s="189" t="s">
        <v>1428</v>
      </c>
      <c r="I32" s="189"/>
      <c r="J32" s="189" t="s">
        <v>1429</v>
      </c>
      <c r="K32" s="189"/>
      <c r="L32" s="189" t="s">
        <v>7</v>
      </c>
      <c r="M32" s="185"/>
      <c r="N32" s="187"/>
      <c r="O32" s="187"/>
      <c r="P32" s="188"/>
      <c r="Q32" s="180"/>
      <c r="AA32" s="180"/>
      <c r="AB32" s="189"/>
      <c r="AC32" s="189"/>
      <c r="AD32" s="189"/>
      <c r="AE32" s="189"/>
      <c r="AF32" s="189"/>
      <c r="AG32" s="189"/>
      <c r="AH32" s="189"/>
      <c r="AI32" s="189"/>
      <c r="AJ32" s="189"/>
      <c r="AK32" s="189"/>
      <c r="AL32" s="189"/>
      <c r="AM32" s="185"/>
      <c r="AN32" s="187"/>
      <c r="AO32" s="187"/>
      <c r="AP32" s="188"/>
      <c r="AQ32" s="180"/>
    </row>
    <row r="33" spans="1:43" ht="15" customHeight="1" x14ac:dyDescent="0.25">
      <c r="A33" s="180"/>
      <c r="B33" s="190" t="s">
        <v>1430</v>
      </c>
      <c r="C33" s="191" t="s">
        <v>1431</v>
      </c>
      <c r="D33" s="190" t="s">
        <v>1432</v>
      </c>
      <c r="E33" s="190" t="s">
        <v>1433</v>
      </c>
      <c r="F33" s="190" t="s">
        <v>1434</v>
      </c>
      <c r="G33" s="190" t="s">
        <v>1433</v>
      </c>
      <c r="H33" s="190" t="s">
        <v>1435</v>
      </c>
      <c r="I33" s="191" t="s">
        <v>1431</v>
      </c>
      <c r="J33" s="190" t="s">
        <v>1436</v>
      </c>
      <c r="K33" s="192"/>
      <c r="L33" s="193"/>
      <c r="M33" s="192"/>
      <c r="N33" s="194" t="s">
        <v>1437</v>
      </c>
      <c r="O33" s="187"/>
      <c r="P33" s="187" t="s">
        <v>1438</v>
      </c>
      <c r="Q33" s="180"/>
      <c r="AA33" s="180"/>
      <c r="AB33" s="190"/>
      <c r="AC33" s="191"/>
      <c r="AD33" s="190"/>
      <c r="AE33" s="190"/>
      <c r="AF33" s="190"/>
      <c r="AG33" s="190"/>
      <c r="AH33" s="190"/>
      <c r="AI33" s="191"/>
      <c r="AJ33" s="190"/>
      <c r="AK33" s="192"/>
      <c r="AL33" s="193"/>
      <c r="AM33" s="192"/>
      <c r="AN33" s="194"/>
      <c r="AO33" s="187"/>
      <c r="AP33" s="187"/>
      <c r="AQ33" s="180"/>
    </row>
    <row r="34" spans="1:43" ht="15" customHeight="1" x14ac:dyDescent="0.25">
      <c r="A34" s="195"/>
      <c r="B34" s="100">
        <f>IF('Fund #### Journal Entries'!$F$7="Proprietary - Enterprise Fund",ROUND('Fund #### Journal Entries'!$K$19,0),0)</f>
        <v>0</v>
      </c>
      <c r="C34" s="85" t="s">
        <v>1431</v>
      </c>
      <c r="D34" s="100">
        <f>IF('Fund #### Journal Entries'!$F$7="Proprietary - Enterprise Fund",ROUND('Fund #### Journal Entries'!$K$37,0),0)</f>
        <v>0</v>
      </c>
      <c r="E34" s="86" t="s">
        <v>1433</v>
      </c>
      <c r="F34" s="100">
        <f>IF('Fund #### Journal Entries'!$F$7="Proprietary - Enterprise Fund",ROUND('Fund #### Journal Entries'!$J$56,0),0)</f>
        <v>0</v>
      </c>
      <c r="G34" s="86" t="s">
        <v>1433</v>
      </c>
      <c r="H34" s="100">
        <f>IF('Fund #### Journal Entries'!$F$7="Proprietary - Enterprise Fund",ROUND('Fund #### Journal Entries'!$J$76,0),0)</f>
        <v>0</v>
      </c>
      <c r="I34" s="86" t="s">
        <v>1431</v>
      </c>
      <c r="J34" s="100">
        <f>IF('Fund #### Journal Entries'!$F$7="Proprietary - Enterprise Fund",ROUND('Fund #### Journal Entries'!$K$87,0),0)</f>
        <v>0</v>
      </c>
      <c r="K34" s="86" t="s">
        <v>1439</v>
      </c>
      <c r="L34" s="101">
        <f>ROUND(+B34+D34-F34-H34+J34,0)</f>
        <v>0</v>
      </c>
      <c r="M34" s="86"/>
      <c r="N34" s="102">
        <f>ROUND(SUM('Department Note Disclosure'!$B$78:$B$101),0)</f>
        <v>0</v>
      </c>
      <c r="O34" s="85"/>
      <c r="P34" s="103">
        <f>L34-N34</f>
        <v>0</v>
      </c>
      <c r="Q34" s="180"/>
      <c r="AA34" s="195"/>
      <c r="AB34" s="171"/>
      <c r="AC34" s="169"/>
      <c r="AD34" s="171"/>
      <c r="AE34" s="170"/>
      <c r="AF34" s="171"/>
      <c r="AG34" s="170"/>
      <c r="AH34" s="171"/>
      <c r="AI34" s="170"/>
      <c r="AJ34" s="171"/>
      <c r="AK34" s="170"/>
      <c r="AL34" s="171"/>
      <c r="AM34" s="170"/>
      <c r="AN34" s="171"/>
      <c r="AO34" s="169"/>
      <c r="AP34" s="172"/>
      <c r="AQ34" s="180"/>
    </row>
    <row r="35" spans="1:43" ht="15" customHeight="1" x14ac:dyDescent="0.25">
      <c r="A35" s="180"/>
      <c r="B35" s="181"/>
      <c r="C35" s="185"/>
      <c r="D35" s="197" t="str">
        <f>IF(OR(P34&gt;0.99, (P34&lt;(-0.99))), "Please review and correct the variance.","")</f>
        <v/>
      </c>
      <c r="E35" s="185"/>
      <c r="F35" s="181"/>
      <c r="G35" s="185"/>
      <c r="H35" s="181"/>
      <c r="I35" s="185"/>
      <c r="J35" s="181"/>
      <c r="K35" s="185"/>
      <c r="L35" s="181"/>
      <c r="M35" s="185"/>
      <c r="N35" s="181"/>
      <c r="O35" s="185"/>
      <c r="P35" s="181"/>
      <c r="Q35" s="180"/>
      <c r="AA35" s="180"/>
      <c r="AB35" s="181"/>
      <c r="AC35" s="185"/>
      <c r="AD35" s="197"/>
      <c r="AE35" s="185"/>
      <c r="AF35" s="181"/>
      <c r="AG35" s="185"/>
      <c r="AH35" s="181"/>
      <c r="AI35" s="185"/>
      <c r="AJ35" s="181"/>
      <c r="AK35" s="185"/>
      <c r="AL35" s="181"/>
      <c r="AM35" s="185"/>
      <c r="AN35" s="181"/>
      <c r="AO35" s="185"/>
      <c r="AP35" s="181"/>
      <c r="AQ35" s="180"/>
    </row>
    <row r="36" spans="1:43" ht="15" customHeight="1" x14ac:dyDescent="0.25">
      <c r="A36" s="180"/>
      <c r="B36" s="181"/>
      <c r="C36" s="185"/>
      <c r="D36" s="181"/>
      <c r="E36" s="185"/>
      <c r="F36" s="181"/>
      <c r="G36" s="185"/>
      <c r="H36" s="181"/>
      <c r="I36" s="185"/>
      <c r="J36" s="181"/>
      <c r="K36" s="185"/>
      <c r="L36" s="181"/>
      <c r="M36" s="185"/>
      <c r="N36" s="181"/>
      <c r="O36" s="185"/>
      <c r="P36" s="181"/>
      <c r="Q36" s="180"/>
      <c r="AA36" s="180"/>
      <c r="AB36" s="181"/>
      <c r="AC36" s="185"/>
      <c r="AD36" s="181"/>
      <c r="AE36" s="185"/>
      <c r="AF36" s="181"/>
      <c r="AG36" s="185"/>
      <c r="AH36" s="181"/>
      <c r="AI36" s="185"/>
      <c r="AJ36" s="181"/>
      <c r="AK36" s="185"/>
      <c r="AL36" s="181"/>
      <c r="AM36" s="185"/>
      <c r="AN36" s="181"/>
      <c r="AO36" s="185"/>
      <c r="AP36" s="181"/>
      <c r="AQ36" s="180"/>
    </row>
    <row r="37" spans="1:43" x14ac:dyDescent="0.25">
      <c r="A37" s="350" t="s">
        <v>1442</v>
      </c>
      <c r="B37" s="350"/>
      <c r="C37" s="350"/>
      <c r="D37" s="350"/>
      <c r="E37" s="350"/>
      <c r="F37" s="350"/>
      <c r="G37" s="350"/>
      <c r="H37" s="350"/>
      <c r="I37" s="350"/>
      <c r="J37" s="350"/>
      <c r="K37" s="350"/>
      <c r="L37" s="350"/>
      <c r="M37" s="350"/>
      <c r="N37" s="350"/>
      <c r="O37" s="350"/>
      <c r="P37" s="350"/>
      <c r="Q37" s="350"/>
      <c r="AA37" s="183"/>
      <c r="AB37" s="183"/>
      <c r="AC37" s="183"/>
      <c r="AD37" s="183"/>
      <c r="AE37" s="183"/>
      <c r="AF37" s="183"/>
      <c r="AG37" s="183"/>
      <c r="AH37" s="183"/>
      <c r="AI37" s="183"/>
      <c r="AJ37" s="183"/>
      <c r="AK37" s="183"/>
      <c r="AL37" s="183"/>
      <c r="AM37" s="183"/>
      <c r="AN37" s="183"/>
      <c r="AO37" s="183"/>
      <c r="AP37" s="183"/>
      <c r="AQ37" s="183"/>
    </row>
    <row r="38" spans="1:43" ht="15" customHeight="1" x14ac:dyDescent="0.25">
      <c r="A38" s="349" t="s">
        <v>1425</v>
      </c>
      <c r="B38" s="349"/>
      <c r="C38" s="349"/>
      <c r="D38" s="349"/>
      <c r="E38" s="349"/>
      <c r="F38" s="349"/>
      <c r="G38" s="349"/>
      <c r="H38" s="349"/>
      <c r="I38" s="349"/>
      <c r="J38" s="349"/>
      <c r="K38" s="349"/>
      <c r="L38" s="349"/>
      <c r="M38" s="349"/>
      <c r="N38" s="349"/>
      <c r="O38" s="349"/>
      <c r="P38" s="349"/>
      <c r="Q38" s="349"/>
      <c r="AA38" s="184"/>
      <c r="AB38" s="184"/>
      <c r="AC38" s="184"/>
      <c r="AD38" s="184"/>
      <c r="AE38" s="184"/>
      <c r="AF38" s="184"/>
      <c r="AG38" s="184"/>
      <c r="AH38" s="184"/>
      <c r="AI38" s="184"/>
      <c r="AJ38" s="184"/>
      <c r="AK38" s="184"/>
      <c r="AL38" s="184"/>
      <c r="AM38" s="184"/>
      <c r="AN38" s="184"/>
      <c r="AO38" s="184"/>
      <c r="AP38" s="184"/>
      <c r="AQ38" s="184"/>
    </row>
    <row r="39" spans="1:43" ht="6" customHeight="1" x14ac:dyDescent="0.25">
      <c r="A39" s="180"/>
      <c r="B39" s="180"/>
      <c r="C39" s="185"/>
      <c r="D39" s="180"/>
      <c r="E39" s="185"/>
      <c r="F39" s="180"/>
      <c r="G39" s="185"/>
      <c r="H39" s="180"/>
      <c r="I39" s="185"/>
      <c r="J39" s="180"/>
      <c r="K39" s="185"/>
      <c r="L39" s="180"/>
      <c r="M39" s="185"/>
      <c r="N39" s="180"/>
      <c r="O39" s="185"/>
      <c r="P39" s="180"/>
      <c r="Q39" s="180"/>
      <c r="AA39" s="180"/>
      <c r="AB39" s="180"/>
      <c r="AC39" s="185"/>
      <c r="AD39" s="180"/>
      <c r="AE39" s="185"/>
      <c r="AF39" s="180"/>
      <c r="AG39" s="185"/>
      <c r="AH39" s="180"/>
      <c r="AI39" s="185"/>
      <c r="AJ39" s="180"/>
      <c r="AK39" s="185"/>
      <c r="AL39" s="180"/>
      <c r="AM39" s="185"/>
      <c r="AN39" s="180"/>
      <c r="AO39" s="185"/>
      <c r="AP39" s="180"/>
      <c r="AQ39" s="180"/>
    </row>
    <row r="40" spans="1:43" ht="15" customHeight="1" x14ac:dyDescent="0.25">
      <c r="A40" s="180"/>
      <c r="B40" s="351" t="s">
        <v>1426</v>
      </c>
      <c r="C40" s="351"/>
      <c r="D40" s="351"/>
      <c r="E40" s="351"/>
      <c r="F40" s="351"/>
      <c r="G40" s="351"/>
      <c r="H40" s="180"/>
      <c r="I40" s="185"/>
      <c r="J40" s="180"/>
      <c r="K40" s="185"/>
      <c r="L40" s="180"/>
      <c r="M40" s="185"/>
      <c r="N40" s="186" t="s">
        <v>1341</v>
      </c>
      <c r="O40" s="187"/>
      <c r="P40" s="188"/>
      <c r="Q40" s="180"/>
      <c r="AA40" s="180"/>
      <c r="AB40" s="184"/>
      <c r="AC40" s="184"/>
      <c r="AD40" s="184"/>
      <c r="AE40" s="184"/>
      <c r="AF40" s="184"/>
      <c r="AG40" s="184"/>
      <c r="AH40" s="180"/>
      <c r="AI40" s="185"/>
      <c r="AJ40" s="180"/>
      <c r="AK40" s="185"/>
      <c r="AL40" s="180"/>
      <c r="AM40" s="185"/>
      <c r="AN40" s="187"/>
      <c r="AO40" s="187"/>
      <c r="AP40" s="188"/>
      <c r="AQ40" s="180"/>
    </row>
    <row r="41" spans="1:43" ht="15" customHeight="1" x14ac:dyDescent="0.25">
      <c r="A41" s="180"/>
      <c r="B41" s="190" t="s">
        <v>1443</v>
      </c>
      <c r="C41" s="352" t="s">
        <v>1444</v>
      </c>
      <c r="D41" s="352"/>
      <c r="E41" s="352"/>
      <c r="G41" s="185"/>
      <c r="H41" s="184"/>
      <c r="I41" s="189"/>
      <c r="J41" s="184"/>
      <c r="K41" s="185"/>
      <c r="L41" s="180"/>
      <c r="M41" s="192"/>
      <c r="N41" s="194" t="str">
        <f>'Department Note Disclosure'!$A$16&amp;" Principal Payments"</f>
        <v>2025–2026 Principal Payments</v>
      </c>
      <c r="O41" s="187"/>
      <c r="P41" s="187" t="s">
        <v>1438</v>
      </c>
      <c r="Q41" s="180"/>
      <c r="AA41" s="180"/>
      <c r="AB41" s="190"/>
      <c r="AC41" s="188"/>
      <c r="AD41" s="188"/>
      <c r="AE41" s="188"/>
      <c r="AG41" s="185"/>
      <c r="AH41" s="184"/>
      <c r="AI41" s="189"/>
      <c r="AJ41" s="184"/>
      <c r="AK41" s="185"/>
      <c r="AL41" s="180"/>
      <c r="AM41" s="192"/>
      <c r="AN41" s="194"/>
      <c r="AO41" s="187"/>
      <c r="AP41" s="187"/>
      <c r="AQ41" s="180"/>
    </row>
    <row r="42" spans="1:43" ht="15" customHeight="1" x14ac:dyDescent="0.25">
      <c r="A42" s="180"/>
      <c r="B42" s="100">
        <f>IF('Fund #### Journal Entries'!$F$7="Governmental Fund",ROUND('Fund #### Journal Entries'!$K$62,0),0)</f>
        <v>0</v>
      </c>
      <c r="C42" s="198"/>
      <c r="D42" s="184"/>
      <c r="E42" s="184"/>
      <c r="F42" s="184"/>
      <c r="G42" s="185"/>
      <c r="H42" s="184"/>
      <c r="I42" s="189"/>
      <c r="J42" s="184"/>
      <c r="K42" s="185"/>
      <c r="L42" s="181"/>
      <c r="M42" s="87"/>
      <c r="N42" s="102">
        <f>ROUND('Department Note Disclosure'!$B$16,0)</f>
        <v>0</v>
      </c>
      <c r="O42" s="88"/>
      <c r="P42" s="103">
        <f>B42-N42</f>
        <v>0</v>
      </c>
      <c r="Q42" s="180"/>
      <c r="AA42" s="180"/>
      <c r="AB42" s="171"/>
      <c r="AC42" s="184"/>
      <c r="AD42" s="184"/>
      <c r="AE42" s="184"/>
      <c r="AF42" s="184"/>
      <c r="AG42" s="185"/>
      <c r="AH42" s="184"/>
      <c r="AI42" s="189"/>
      <c r="AJ42" s="184"/>
      <c r="AK42" s="185"/>
      <c r="AL42" s="181"/>
      <c r="AM42" s="173"/>
      <c r="AN42" s="171"/>
      <c r="AO42" s="174"/>
      <c r="AP42" s="172"/>
      <c r="AQ42" s="180"/>
    </row>
    <row r="43" spans="1:43" ht="17.25" x14ac:dyDescent="0.25">
      <c r="A43" s="180"/>
      <c r="B43" s="197" t="str">
        <f>IF(OR(P42&gt;0.99, (P42&lt;(-0.99))), "Please review and correct the variance.","")</f>
        <v/>
      </c>
      <c r="C43" s="196"/>
      <c r="E43" s="196"/>
      <c r="F43" s="195"/>
      <c r="G43" s="196"/>
      <c r="H43" s="184"/>
      <c r="I43" s="189"/>
      <c r="J43" s="184"/>
      <c r="K43" s="196"/>
      <c r="L43" s="195"/>
      <c r="M43" s="196"/>
      <c r="N43" s="195"/>
      <c r="O43" s="196"/>
      <c r="P43" s="195"/>
      <c r="Q43" s="180"/>
      <c r="AA43" s="180"/>
      <c r="AB43" s="197"/>
      <c r="AC43" s="196"/>
      <c r="AE43" s="196"/>
      <c r="AF43" s="195"/>
      <c r="AG43" s="196"/>
      <c r="AH43" s="184"/>
      <c r="AI43" s="189"/>
      <c r="AJ43" s="184"/>
      <c r="AK43" s="196"/>
      <c r="AL43" s="195"/>
      <c r="AM43" s="196"/>
      <c r="AN43" s="195"/>
      <c r="AO43" s="196"/>
      <c r="AP43" s="195"/>
      <c r="AQ43" s="180"/>
    </row>
    <row r="44" spans="1:43" ht="6" customHeight="1" x14ac:dyDescent="0.25">
      <c r="A44" s="180"/>
      <c r="B44" s="195"/>
      <c r="C44" s="196"/>
      <c r="D44" s="197"/>
      <c r="E44" s="196"/>
      <c r="F44" s="195"/>
      <c r="G44" s="196"/>
      <c r="H44" s="195"/>
      <c r="I44" s="196"/>
      <c r="J44" s="195"/>
      <c r="K44" s="196"/>
      <c r="L44" s="195"/>
      <c r="M44" s="196"/>
      <c r="N44" s="195"/>
      <c r="O44" s="196"/>
      <c r="P44" s="195"/>
      <c r="Q44" s="180"/>
      <c r="AA44" s="180"/>
      <c r="AB44" s="195"/>
      <c r="AC44" s="196"/>
      <c r="AD44" s="197"/>
      <c r="AE44" s="196"/>
      <c r="AF44" s="195"/>
      <c r="AG44" s="196"/>
      <c r="AH44" s="195"/>
      <c r="AI44" s="196"/>
      <c r="AJ44" s="195"/>
      <c r="AK44" s="196"/>
      <c r="AL44" s="195"/>
      <c r="AM44" s="196"/>
      <c r="AN44" s="195"/>
      <c r="AO44" s="196"/>
      <c r="AP44" s="195"/>
      <c r="AQ44" s="180"/>
    </row>
    <row r="45" spans="1:43" x14ac:dyDescent="0.25">
      <c r="A45" s="349" t="s">
        <v>1440</v>
      </c>
      <c r="B45" s="349"/>
      <c r="C45" s="349"/>
      <c r="D45" s="349"/>
      <c r="E45" s="349"/>
      <c r="F45" s="349"/>
      <c r="G45" s="349"/>
      <c r="H45" s="349"/>
      <c r="I45" s="349"/>
      <c r="J45" s="349"/>
      <c r="K45" s="349"/>
      <c r="L45" s="349"/>
      <c r="M45" s="349"/>
      <c r="N45" s="349"/>
      <c r="O45" s="349"/>
      <c r="P45" s="349"/>
      <c r="Q45" s="349"/>
      <c r="AA45" s="184"/>
      <c r="AB45" s="184"/>
      <c r="AC45" s="184"/>
      <c r="AD45" s="184"/>
      <c r="AE45" s="184"/>
      <c r="AF45" s="184"/>
      <c r="AG45" s="184"/>
      <c r="AH45" s="184"/>
      <c r="AI45" s="184"/>
      <c r="AJ45" s="184"/>
      <c r="AK45" s="184"/>
      <c r="AL45" s="184"/>
      <c r="AM45" s="184"/>
      <c r="AN45" s="184"/>
      <c r="AO45" s="184"/>
      <c r="AP45" s="184"/>
      <c r="AQ45" s="184"/>
    </row>
    <row r="46" spans="1:43" ht="6" customHeight="1" x14ac:dyDescent="0.25">
      <c r="A46" s="180"/>
      <c r="B46" s="180"/>
      <c r="C46" s="185"/>
      <c r="D46" s="180"/>
      <c r="E46" s="185"/>
      <c r="F46" s="180"/>
      <c r="G46" s="185"/>
      <c r="H46" s="180"/>
      <c r="I46" s="185"/>
      <c r="J46" s="180"/>
      <c r="K46" s="185"/>
      <c r="L46" s="180"/>
      <c r="M46" s="185"/>
      <c r="N46" s="180"/>
      <c r="O46" s="185"/>
      <c r="P46" s="180"/>
      <c r="Q46" s="180"/>
      <c r="AA46" s="180"/>
      <c r="AB46" s="180"/>
      <c r="AC46" s="185"/>
      <c r="AD46" s="180"/>
      <c r="AE46" s="185"/>
      <c r="AF46" s="180"/>
      <c r="AG46" s="185"/>
      <c r="AH46" s="180"/>
      <c r="AI46" s="185"/>
      <c r="AJ46" s="180"/>
      <c r="AK46" s="185"/>
      <c r="AL46" s="180"/>
      <c r="AM46" s="185"/>
      <c r="AN46" s="180"/>
      <c r="AO46" s="185"/>
      <c r="AP46" s="180"/>
      <c r="AQ46" s="180"/>
    </row>
    <row r="47" spans="1:43" ht="15" customHeight="1" x14ac:dyDescent="0.25">
      <c r="A47" s="180"/>
      <c r="B47" s="351" t="s">
        <v>1426</v>
      </c>
      <c r="C47" s="351"/>
      <c r="D47" s="351"/>
      <c r="E47" s="351"/>
      <c r="F47" s="351"/>
      <c r="G47" s="351"/>
      <c r="H47" s="180"/>
      <c r="I47" s="185"/>
      <c r="J47" s="180"/>
      <c r="K47" s="185"/>
      <c r="L47" s="180"/>
      <c r="M47" s="185"/>
      <c r="N47" s="186" t="s">
        <v>1341</v>
      </c>
      <c r="O47" s="187"/>
      <c r="P47" s="188"/>
      <c r="Q47" s="180"/>
      <c r="AA47" s="180"/>
      <c r="AB47" s="184"/>
      <c r="AC47" s="184"/>
      <c r="AD47" s="184"/>
      <c r="AE47" s="184"/>
      <c r="AF47" s="184"/>
      <c r="AG47" s="184"/>
      <c r="AH47" s="180"/>
      <c r="AI47" s="185"/>
      <c r="AJ47" s="180"/>
      <c r="AK47" s="185"/>
      <c r="AL47" s="180"/>
      <c r="AM47" s="185"/>
      <c r="AN47" s="187"/>
      <c r="AO47" s="187"/>
      <c r="AP47" s="188"/>
      <c r="AQ47" s="180"/>
    </row>
    <row r="48" spans="1:43" ht="15" customHeight="1" x14ac:dyDescent="0.25">
      <c r="A48" s="180"/>
      <c r="B48" s="190" t="s">
        <v>1443</v>
      </c>
      <c r="C48" s="352" t="s">
        <v>1444</v>
      </c>
      <c r="D48" s="352"/>
      <c r="E48" s="352"/>
      <c r="G48" s="185"/>
      <c r="H48" s="184"/>
      <c r="I48" s="189"/>
      <c r="J48" s="184"/>
      <c r="K48" s="185"/>
      <c r="L48" s="180"/>
      <c r="M48" s="185"/>
      <c r="N48" s="187"/>
      <c r="O48" s="187"/>
      <c r="P48" s="188"/>
      <c r="Q48" s="180"/>
      <c r="AA48" s="180"/>
      <c r="AB48" s="190"/>
      <c r="AC48" s="188"/>
      <c r="AD48" s="188"/>
      <c r="AE48" s="188"/>
      <c r="AG48" s="185"/>
      <c r="AH48" s="184"/>
      <c r="AI48" s="189"/>
      <c r="AJ48" s="184"/>
      <c r="AK48" s="185"/>
      <c r="AL48" s="180"/>
      <c r="AM48" s="185"/>
      <c r="AN48" s="187"/>
      <c r="AO48" s="187"/>
      <c r="AP48" s="188"/>
      <c r="AQ48" s="180"/>
    </row>
    <row r="49" spans="1:16383" ht="15" customHeight="1" x14ac:dyDescent="0.25">
      <c r="A49" s="180"/>
      <c r="B49" s="100">
        <f>IF('Fund #### Journal Entries'!$F$7="Proprietary - Internal Service Fund",ROUND('Fund #### Journal Entries'!$K$62,0),0)</f>
        <v>0</v>
      </c>
      <c r="C49" s="185"/>
      <c r="E49" s="185"/>
      <c r="G49" s="185"/>
      <c r="H49" s="184"/>
      <c r="I49" s="189"/>
      <c r="J49" s="184"/>
      <c r="K49" s="185"/>
      <c r="L49" s="180"/>
      <c r="M49" s="192"/>
      <c r="N49" s="194" t="str">
        <f>'Department Note Disclosure'!$A$47&amp;" Principal Payments"</f>
        <v>2025–2026 Principal Payments</v>
      </c>
      <c r="O49" s="187"/>
      <c r="P49" s="187" t="s">
        <v>1438</v>
      </c>
      <c r="Q49" s="180"/>
      <c r="AA49" s="180"/>
      <c r="AB49" s="171"/>
      <c r="AC49" s="185"/>
      <c r="AE49" s="185"/>
      <c r="AG49" s="185"/>
      <c r="AH49" s="184"/>
      <c r="AI49" s="189"/>
      <c r="AJ49" s="184"/>
      <c r="AK49" s="185"/>
      <c r="AL49" s="180"/>
      <c r="AM49" s="192"/>
      <c r="AN49" s="194"/>
      <c r="AO49" s="187"/>
      <c r="AP49" s="187"/>
      <c r="AQ49" s="180"/>
    </row>
    <row r="50" spans="1:16383" ht="17.25" x14ac:dyDescent="0.25">
      <c r="A50" s="180"/>
      <c r="B50" s="197" t="str">
        <f>IF(OR(P50&gt;0.99, (P50&lt;(-0.99))), "Please review and correct the variance.","")</f>
        <v/>
      </c>
      <c r="C50" s="185"/>
      <c r="E50" s="185"/>
      <c r="G50" s="185"/>
      <c r="H50" s="184"/>
      <c r="I50" s="189"/>
      <c r="J50" s="184"/>
      <c r="K50" s="185"/>
      <c r="L50" s="181"/>
      <c r="M50" s="87"/>
      <c r="N50" s="102">
        <f>ROUND('Department Note Disclosure'!$B$47,0)</f>
        <v>0</v>
      </c>
      <c r="O50" s="88"/>
      <c r="P50" s="103">
        <f>B49-N50</f>
        <v>0</v>
      </c>
      <c r="Q50" s="180"/>
      <c r="AA50" s="180"/>
      <c r="AB50" s="197"/>
      <c r="AC50" s="185"/>
      <c r="AE50" s="185"/>
      <c r="AG50" s="185"/>
      <c r="AH50" s="184"/>
      <c r="AI50" s="189"/>
      <c r="AJ50" s="184"/>
      <c r="AK50" s="185"/>
      <c r="AL50" s="181"/>
      <c r="AM50" s="173"/>
      <c r="AN50" s="171"/>
      <c r="AO50" s="174"/>
      <c r="AP50" s="172"/>
      <c r="AQ50" s="180"/>
    </row>
    <row r="51" spans="1:16383" ht="6" customHeight="1" x14ac:dyDescent="0.25">
      <c r="A51" s="180"/>
      <c r="B51" s="180"/>
      <c r="C51" s="185"/>
      <c r="D51" s="197"/>
      <c r="E51" s="185"/>
      <c r="F51" s="180"/>
      <c r="G51" s="185"/>
      <c r="H51" s="180"/>
      <c r="I51" s="185"/>
      <c r="J51" s="180"/>
      <c r="K51" s="185"/>
      <c r="L51" s="180"/>
      <c r="M51" s="185"/>
      <c r="N51" s="180"/>
      <c r="O51" s="185"/>
      <c r="P51" s="180"/>
      <c r="Q51" s="180"/>
      <c r="AA51" s="180"/>
      <c r="AB51" s="180"/>
      <c r="AC51" s="185"/>
      <c r="AD51" s="197"/>
      <c r="AE51" s="185"/>
      <c r="AF51" s="180"/>
      <c r="AG51" s="185"/>
      <c r="AH51" s="180"/>
      <c r="AI51" s="185"/>
      <c r="AJ51" s="180"/>
      <c r="AK51" s="185"/>
      <c r="AL51" s="180"/>
      <c r="AM51" s="185"/>
      <c r="AN51" s="180"/>
      <c r="AO51" s="185"/>
      <c r="AP51" s="180"/>
      <c r="AQ51" s="180"/>
    </row>
    <row r="52" spans="1:16383" x14ac:dyDescent="0.25">
      <c r="A52" s="349" t="s">
        <v>1441</v>
      </c>
      <c r="B52" s="349"/>
      <c r="C52" s="349"/>
      <c r="D52" s="349"/>
      <c r="E52" s="349"/>
      <c r="F52" s="349"/>
      <c r="G52" s="349"/>
      <c r="H52" s="349"/>
      <c r="I52" s="349"/>
      <c r="J52" s="349"/>
      <c r="K52" s="349"/>
      <c r="L52" s="349"/>
      <c r="M52" s="349"/>
      <c r="N52" s="349"/>
      <c r="O52" s="349"/>
      <c r="P52" s="349"/>
      <c r="Q52" s="349"/>
      <c r="R52" s="184"/>
      <c r="S52" s="184"/>
      <c r="T52" s="184"/>
      <c r="U52" s="184"/>
      <c r="V52" s="184"/>
      <c r="W52" s="184"/>
      <c r="X52" s="184"/>
      <c r="Y52" s="184"/>
      <c r="Z52" s="184"/>
      <c r="AA52" s="184"/>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4"/>
      <c r="AY52" s="184"/>
      <c r="AZ52" s="184"/>
      <c r="BA52" s="184"/>
      <c r="BB52" s="184"/>
      <c r="BC52" s="184"/>
      <c r="BD52" s="184"/>
      <c r="BE52" s="184"/>
      <c r="BF52" s="184"/>
      <c r="BG52" s="184"/>
      <c r="BH52" s="184"/>
      <c r="BI52" s="184"/>
      <c r="BJ52" s="184"/>
      <c r="BK52" s="184"/>
      <c r="BL52" s="184"/>
      <c r="BM52" s="184"/>
      <c r="BN52" s="184"/>
      <c r="BO52" s="184"/>
      <c r="BP52" s="184"/>
      <c r="BQ52" s="184"/>
      <c r="BR52" s="184"/>
      <c r="BS52" s="184"/>
      <c r="BT52" s="184"/>
      <c r="BU52" s="184"/>
      <c r="BV52" s="184"/>
      <c r="BW52" s="184"/>
      <c r="BX52" s="184"/>
      <c r="BY52" s="184"/>
      <c r="BZ52" s="184"/>
      <c r="CA52" s="184"/>
      <c r="CB52" s="184"/>
      <c r="CC52" s="184"/>
      <c r="CD52" s="184"/>
      <c r="CE52" s="184"/>
      <c r="CF52" s="184"/>
      <c r="CG52" s="184"/>
      <c r="CH52" s="184"/>
      <c r="CI52" s="184"/>
      <c r="CJ52" s="184"/>
      <c r="CK52" s="184"/>
      <c r="CL52" s="184"/>
      <c r="CM52" s="184"/>
      <c r="CN52" s="184"/>
      <c r="CO52" s="184"/>
      <c r="CP52" s="184"/>
      <c r="CQ52" s="184"/>
      <c r="CR52" s="184"/>
      <c r="CS52" s="184"/>
      <c r="CT52" s="184"/>
      <c r="CU52" s="184"/>
      <c r="CV52" s="184"/>
      <c r="CW52" s="184"/>
      <c r="CX52" s="184"/>
      <c r="CY52" s="184"/>
      <c r="CZ52" s="184"/>
      <c r="DA52" s="184"/>
      <c r="DB52" s="184"/>
      <c r="DC52" s="184"/>
      <c r="DD52" s="184"/>
      <c r="DE52" s="184"/>
      <c r="DF52" s="184"/>
      <c r="DG52" s="184"/>
      <c r="DH52" s="184"/>
      <c r="DI52" s="184"/>
      <c r="DJ52" s="184"/>
      <c r="DK52" s="184"/>
      <c r="DL52" s="184"/>
      <c r="DM52" s="184"/>
      <c r="DN52" s="184"/>
      <c r="DO52" s="184"/>
      <c r="DP52" s="184"/>
      <c r="DQ52" s="184"/>
      <c r="DR52" s="184"/>
      <c r="DS52" s="184"/>
      <c r="DT52" s="184"/>
      <c r="DU52" s="184"/>
      <c r="DV52" s="184"/>
      <c r="DW52" s="184"/>
      <c r="DX52" s="184"/>
      <c r="DY52" s="184"/>
      <c r="DZ52" s="184"/>
      <c r="EA52" s="184"/>
      <c r="EB52" s="184"/>
      <c r="EC52" s="184"/>
      <c r="ED52" s="184"/>
      <c r="EE52" s="184"/>
      <c r="EF52" s="184"/>
      <c r="EG52" s="184"/>
      <c r="EH52" s="184"/>
      <c r="EI52" s="184"/>
      <c r="EJ52" s="184"/>
      <c r="EK52" s="184"/>
      <c r="EL52" s="184"/>
      <c r="EM52" s="184"/>
      <c r="EN52" s="184"/>
      <c r="EO52" s="184"/>
      <c r="EP52" s="184"/>
      <c r="EQ52" s="184"/>
      <c r="ER52" s="184"/>
      <c r="ES52" s="184"/>
      <c r="ET52" s="184"/>
      <c r="EU52" s="184"/>
      <c r="EV52" s="184"/>
      <c r="EW52" s="184"/>
      <c r="EX52" s="184"/>
      <c r="EY52" s="184"/>
      <c r="EZ52" s="184"/>
      <c r="FA52" s="184"/>
      <c r="FB52" s="184"/>
      <c r="FC52" s="184"/>
      <c r="FD52" s="184"/>
      <c r="FE52" s="184"/>
      <c r="FF52" s="184"/>
      <c r="FG52" s="184"/>
      <c r="FH52" s="184"/>
      <c r="FI52" s="184"/>
      <c r="FJ52" s="184"/>
      <c r="FK52" s="184"/>
      <c r="FL52" s="184"/>
      <c r="FM52" s="184"/>
      <c r="FN52" s="184"/>
      <c r="FO52" s="184"/>
      <c r="FP52" s="184"/>
      <c r="FQ52" s="184"/>
      <c r="FR52" s="184"/>
      <c r="FS52" s="184"/>
      <c r="FT52" s="184"/>
      <c r="FU52" s="184"/>
      <c r="FV52" s="184"/>
      <c r="FW52" s="184"/>
      <c r="FX52" s="184"/>
      <c r="FY52" s="184"/>
      <c r="FZ52" s="184"/>
      <c r="GA52" s="184"/>
      <c r="GB52" s="184"/>
      <c r="GC52" s="184"/>
      <c r="GD52" s="184"/>
      <c r="GE52" s="184"/>
      <c r="GF52" s="184"/>
      <c r="GG52" s="184"/>
      <c r="GH52" s="184"/>
      <c r="GI52" s="184"/>
      <c r="GJ52" s="184"/>
      <c r="GK52" s="184"/>
      <c r="GL52" s="184"/>
      <c r="GM52" s="184"/>
      <c r="GN52" s="184"/>
      <c r="GO52" s="184"/>
      <c r="GP52" s="184"/>
      <c r="GQ52" s="184"/>
      <c r="GR52" s="184"/>
      <c r="GS52" s="184"/>
      <c r="GT52" s="184"/>
      <c r="GU52" s="184"/>
      <c r="GV52" s="184"/>
      <c r="GW52" s="184"/>
      <c r="GX52" s="184"/>
      <c r="GY52" s="184"/>
      <c r="GZ52" s="184"/>
      <c r="HA52" s="184"/>
      <c r="HB52" s="184"/>
      <c r="HC52" s="184"/>
      <c r="HD52" s="184"/>
      <c r="HE52" s="184"/>
      <c r="HF52" s="184"/>
      <c r="HG52" s="184"/>
      <c r="HH52" s="184"/>
      <c r="HI52" s="184"/>
      <c r="HJ52" s="184"/>
      <c r="HK52" s="184"/>
      <c r="HL52" s="184"/>
      <c r="HM52" s="184"/>
      <c r="HN52" s="184"/>
      <c r="HO52" s="184"/>
      <c r="HP52" s="184"/>
      <c r="HQ52" s="184"/>
      <c r="HR52" s="184"/>
      <c r="HS52" s="184"/>
      <c r="HT52" s="184"/>
      <c r="HU52" s="184"/>
      <c r="HV52" s="184"/>
      <c r="HW52" s="184"/>
      <c r="HX52" s="184"/>
      <c r="HY52" s="184"/>
      <c r="HZ52" s="184"/>
      <c r="IA52" s="184"/>
      <c r="IB52" s="184"/>
      <c r="IC52" s="184"/>
      <c r="ID52" s="184"/>
      <c r="IE52" s="184"/>
      <c r="IF52" s="184"/>
      <c r="IG52" s="184"/>
      <c r="IH52" s="184"/>
      <c r="II52" s="184"/>
      <c r="IJ52" s="184"/>
      <c r="IK52" s="184"/>
      <c r="IL52" s="184"/>
      <c r="IM52" s="184"/>
      <c r="IN52" s="184"/>
      <c r="IO52" s="184"/>
      <c r="IP52" s="184"/>
      <c r="IQ52" s="184"/>
      <c r="IR52" s="184"/>
      <c r="IS52" s="184"/>
      <c r="IT52" s="184"/>
      <c r="IU52" s="184"/>
      <c r="IV52" s="184"/>
      <c r="IW52" s="184"/>
      <c r="IX52" s="184"/>
      <c r="IY52" s="184"/>
      <c r="IZ52" s="184"/>
      <c r="JA52" s="184"/>
      <c r="JB52" s="184"/>
      <c r="JC52" s="184"/>
      <c r="JD52" s="184"/>
      <c r="JE52" s="184"/>
      <c r="JF52" s="184"/>
      <c r="JG52" s="184"/>
      <c r="JH52" s="184"/>
      <c r="JI52" s="184"/>
      <c r="JJ52" s="184"/>
      <c r="JK52" s="184"/>
      <c r="JL52" s="184"/>
      <c r="JM52" s="184"/>
      <c r="JN52" s="184"/>
      <c r="JO52" s="184"/>
      <c r="JP52" s="184"/>
      <c r="JQ52" s="184"/>
      <c r="JR52" s="184"/>
      <c r="JS52" s="184"/>
      <c r="JT52" s="184"/>
      <c r="JU52" s="184"/>
      <c r="JV52" s="184"/>
      <c r="JW52" s="184"/>
      <c r="JX52" s="184"/>
      <c r="JY52" s="184"/>
      <c r="JZ52" s="184"/>
      <c r="KA52" s="184"/>
      <c r="KB52" s="184"/>
      <c r="KC52" s="184"/>
      <c r="KD52" s="184"/>
      <c r="KE52" s="184"/>
      <c r="KF52" s="184"/>
      <c r="KG52" s="184"/>
      <c r="KH52" s="184"/>
      <c r="KI52" s="184"/>
      <c r="KJ52" s="184"/>
      <c r="KK52" s="184"/>
      <c r="KL52" s="184"/>
      <c r="KM52" s="184"/>
      <c r="KN52" s="184"/>
      <c r="KO52" s="184"/>
      <c r="KP52" s="184"/>
      <c r="KQ52" s="184"/>
      <c r="KR52" s="184"/>
      <c r="KS52" s="184"/>
      <c r="KT52" s="184"/>
      <c r="KU52" s="184"/>
      <c r="KV52" s="184"/>
      <c r="KW52" s="184"/>
      <c r="KX52" s="184"/>
      <c r="KY52" s="184"/>
      <c r="KZ52" s="184"/>
      <c r="LA52" s="184"/>
      <c r="LB52" s="184"/>
      <c r="LC52" s="184"/>
      <c r="LD52" s="184"/>
      <c r="LE52" s="184"/>
      <c r="LF52" s="184"/>
      <c r="LG52" s="184"/>
      <c r="LH52" s="184"/>
      <c r="LI52" s="184"/>
      <c r="LJ52" s="184"/>
      <c r="LK52" s="184"/>
      <c r="LL52" s="184"/>
      <c r="LM52" s="184"/>
      <c r="LN52" s="184"/>
      <c r="LO52" s="184"/>
      <c r="LP52" s="184"/>
      <c r="LQ52" s="184"/>
      <c r="LR52" s="184"/>
      <c r="LS52" s="184"/>
      <c r="LT52" s="184"/>
      <c r="LU52" s="184"/>
      <c r="LV52" s="184"/>
      <c r="LW52" s="184"/>
      <c r="LX52" s="184"/>
      <c r="LY52" s="184"/>
      <c r="LZ52" s="184"/>
      <c r="MA52" s="184"/>
      <c r="MB52" s="184"/>
      <c r="MC52" s="184"/>
      <c r="MD52" s="184"/>
      <c r="ME52" s="184"/>
      <c r="MF52" s="184"/>
      <c r="MG52" s="184"/>
      <c r="MH52" s="184"/>
      <c r="MI52" s="184"/>
      <c r="MJ52" s="184"/>
      <c r="MK52" s="184"/>
      <c r="ML52" s="184"/>
      <c r="MM52" s="184"/>
      <c r="MN52" s="184"/>
      <c r="MO52" s="184"/>
      <c r="MP52" s="184"/>
      <c r="MQ52" s="184"/>
      <c r="MR52" s="184"/>
      <c r="MS52" s="184"/>
      <c r="MT52" s="184"/>
      <c r="MU52" s="184"/>
      <c r="MV52" s="184"/>
      <c r="MW52" s="184"/>
      <c r="MX52" s="184"/>
      <c r="MY52" s="184"/>
      <c r="MZ52" s="184"/>
      <c r="NA52" s="184"/>
      <c r="NB52" s="184"/>
      <c r="NC52" s="184"/>
      <c r="ND52" s="184"/>
      <c r="NE52" s="184"/>
      <c r="NF52" s="184"/>
      <c r="NG52" s="184"/>
      <c r="NH52" s="184"/>
      <c r="NI52" s="184"/>
      <c r="NJ52" s="184"/>
      <c r="NK52" s="184"/>
      <c r="NL52" s="184"/>
      <c r="NM52" s="184"/>
      <c r="NN52" s="184"/>
      <c r="NO52" s="184"/>
      <c r="NP52" s="184"/>
      <c r="NQ52" s="184"/>
      <c r="NR52" s="184"/>
      <c r="NS52" s="184"/>
      <c r="NT52" s="184"/>
      <c r="NU52" s="184"/>
      <c r="NV52" s="184"/>
      <c r="NW52" s="184"/>
      <c r="NX52" s="184"/>
      <c r="NY52" s="184"/>
      <c r="NZ52" s="184"/>
      <c r="OA52" s="184"/>
      <c r="OB52" s="184"/>
      <c r="OC52" s="184"/>
      <c r="OD52" s="184"/>
      <c r="OE52" s="184"/>
      <c r="OF52" s="184"/>
      <c r="OG52" s="184"/>
      <c r="OH52" s="184"/>
      <c r="OI52" s="184"/>
      <c r="OJ52" s="184"/>
      <c r="OK52" s="184"/>
      <c r="OL52" s="184"/>
      <c r="OM52" s="184"/>
      <c r="ON52" s="184"/>
      <c r="OO52" s="184"/>
      <c r="OP52" s="184"/>
      <c r="OQ52" s="184"/>
      <c r="OR52" s="184"/>
      <c r="OS52" s="184"/>
      <c r="OT52" s="184"/>
      <c r="OU52" s="184"/>
      <c r="OV52" s="184"/>
      <c r="OW52" s="184"/>
      <c r="OX52" s="184"/>
      <c r="OY52" s="184"/>
      <c r="OZ52" s="184"/>
      <c r="PA52" s="184"/>
      <c r="PB52" s="184"/>
      <c r="PC52" s="184"/>
      <c r="PD52" s="184"/>
      <c r="PE52" s="184"/>
      <c r="PF52" s="184"/>
      <c r="PG52" s="184"/>
      <c r="PH52" s="184"/>
      <c r="PI52" s="184"/>
      <c r="PJ52" s="184"/>
      <c r="PK52" s="184"/>
      <c r="PL52" s="184"/>
      <c r="PM52" s="184"/>
      <c r="PN52" s="184"/>
      <c r="PO52" s="184"/>
      <c r="PP52" s="184"/>
      <c r="PQ52" s="184"/>
      <c r="PR52" s="184"/>
      <c r="PS52" s="184"/>
      <c r="PT52" s="184"/>
      <c r="PU52" s="184"/>
      <c r="PV52" s="184"/>
      <c r="PW52" s="184"/>
      <c r="PX52" s="184"/>
      <c r="PY52" s="184"/>
      <c r="PZ52" s="184"/>
      <c r="QA52" s="184"/>
      <c r="QB52" s="184"/>
      <c r="QC52" s="184"/>
      <c r="QD52" s="184"/>
      <c r="QE52" s="184"/>
      <c r="QF52" s="184"/>
      <c r="QG52" s="184"/>
      <c r="QH52" s="184"/>
      <c r="QI52" s="184"/>
      <c r="QJ52" s="184"/>
      <c r="QK52" s="184"/>
      <c r="QL52" s="184"/>
      <c r="QM52" s="184"/>
      <c r="QN52" s="184"/>
      <c r="QO52" s="184"/>
      <c r="QP52" s="184"/>
      <c r="QQ52" s="184"/>
      <c r="QR52" s="184"/>
      <c r="QS52" s="184"/>
      <c r="QT52" s="184"/>
      <c r="QU52" s="184"/>
      <c r="QV52" s="184"/>
      <c r="QW52" s="184"/>
      <c r="QX52" s="184"/>
      <c r="QY52" s="184"/>
      <c r="QZ52" s="184"/>
      <c r="RA52" s="184"/>
      <c r="RB52" s="184"/>
      <c r="RC52" s="184"/>
      <c r="RD52" s="184"/>
      <c r="RE52" s="184"/>
      <c r="RF52" s="184"/>
      <c r="RG52" s="184"/>
      <c r="RH52" s="184"/>
      <c r="RI52" s="184"/>
      <c r="RJ52" s="184"/>
      <c r="RK52" s="184"/>
      <c r="RL52" s="184"/>
      <c r="RM52" s="184"/>
      <c r="RN52" s="184"/>
      <c r="RO52" s="184"/>
      <c r="RP52" s="184"/>
      <c r="RQ52" s="184"/>
      <c r="RR52" s="184"/>
      <c r="RS52" s="184"/>
      <c r="RT52" s="184"/>
      <c r="RU52" s="184"/>
      <c r="RV52" s="184"/>
      <c r="RW52" s="184"/>
      <c r="RX52" s="184"/>
      <c r="RY52" s="184"/>
      <c r="RZ52" s="184"/>
      <c r="SA52" s="184"/>
      <c r="SB52" s="184"/>
      <c r="SC52" s="184"/>
      <c r="SD52" s="184"/>
      <c r="SE52" s="184"/>
      <c r="SF52" s="184"/>
      <c r="SG52" s="184"/>
      <c r="SH52" s="184"/>
      <c r="SI52" s="184"/>
      <c r="SJ52" s="184"/>
      <c r="SK52" s="184"/>
      <c r="SL52" s="184"/>
      <c r="SM52" s="184"/>
      <c r="SN52" s="184"/>
      <c r="SO52" s="184"/>
      <c r="SP52" s="184"/>
      <c r="SQ52" s="184"/>
      <c r="SR52" s="184"/>
      <c r="SS52" s="184"/>
      <c r="ST52" s="184"/>
      <c r="SU52" s="184"/>
      <c r="SV52" s="184"/>
      <c r="SW52" s="184"/>
      <c r="SX52" s="184"/>
      <c r="SY52" s="184"/>
      <c r="SZ52" s="184"/>
      <c r="TA52" s="184"/>
      <c r="TB52" s="184"/>
      <c r="TC52" s="184"/>
      <c r="TD52" s="184"/>
      <c r="TE52" s="184"/>
      <c r="TF52" s="184"/>
      <c r="TG52" s="184"/>
      <c r="TH52" s="184"/>
      <c r="TI52" s="184"/>
      <c r="TJ52" s="184"/>
      <c r="TK52" s="184"/>
      <c r="TL52" s="184"/>
      <c r="TM52" s="184"/>
      <c r="TN52" s="184"/>
      <c r="TO52" s="184"/>
      <c r="TP52" s="184"/>
      <c r="TQ52" s="184"/>
      <c r="TR52" s="184"/>
      <c r="TS52" s="184"/>
      <c r="TT52" s="184"/>
      <c r="TU52" s="184"/>
      <c r="TV52" s="184"/>
      <c r="TW52" s="184"/>
      <c r="TX52" s="184"/>
      <c r="TY52" s="184"/>
      <c r="TZ52" s="184"/>
      <c r="UA52" s="184"/>
      <c r="UB52" s="184"/>
      <c r="UC52" s="184"/>
      <c r="UD52" s="184"/>
      <c r="UE52" s="184"/>
      <c r="UF52" s="184"/>
      <c r="UG52" s="184"/>
      <c r="UH52" s="184"/>
      <c r="UI52" s="184"/>
      <c r="UJ52" s="184"/>
      <c r="UK52" s="184"/>
      <c r="UL52" s="184"/>
      <c r="UM52" s="184"/>
      <c r="UN52" s="184"/>
      <c r="UO52" s="184"/>
      <c r="UP52" s="184"/>
      <c r="UQ52" s="184"/>
      <c r="UR52" s="184"/>
      <c r="US52" s="184"/>
      <c r="UT52" s="184"/>
      <c r="UU52" s="184"/>
      <c r="UV52" s="184"/>
      <c r="UW52" s="184"/>
      <c r="UX52" s="184"/>
      <c r="UY52" s="184"/>
      <c r="UZ52" s="184"/>
      <c r="VA52" s="184"/>
      <c r="VB52" s="184"/>
      <c r="VC52" s="184"/>
      <c r="VD52" s="184"/>
      <c r="VE52" s="184"/>
      <c r="VF52" s="184"/>
      <c r="VG52" s="184"/>
      <c r="VH52" s="184"/>
      <c r="VI52" s="184"/>
      <c r="VJ52" s="184"/>
      <c r="VK52" s="184"/>
      <c r="VL52" s="184"/>
      <c r="VM52" s="184"/>
      <c r="VN52" s="184"/>
      <c r="VO52" s="184"/>
      <c r="VP52" s="184"/>
      <c r="VQ52" s="184"/>
      <c r="VR52" s="184"/>
      <c r="VS52" s="184"/>
      <c r="VT52" s="184"/>
      <c r="VU52" s="184"/>
      <c r="VV52" s="184"/>
      <c r="VW52" s="184"/>
      <c r="VX52" s="184"/>
      <c r="VY52" s="184"/>
      <c r="VZ52" s="184"/>
      <c r="WA52" s="184"/>
      <c r="WB52" s="184"/>
      <c r="WC52" s="184"/>
      <c r="WD52" s="184"/>
      <c r="WE52" s="184"/>
      <c r="WF52" s="184"/>
      <c r="WG52" s="184"/>
      <c r="WH52" s="184"/>
      <c r="WI52" s="184"/>
      <c r="WJ52" s="184"/>
      <c r="WK52" s="184"/>
      <c r="WL52" s="184"/>
      <c r="WM52" s="184"/>
      <c r="WN52" s="184"/>
      <c r="WO52" s="184"/>
      <c r="WP52" s="184"/>
      <c r="WQ52" s="184"/>
      <c r="WR52" s="184"/>
      <c r="WS52" s="184"/>
      <c r="WT52" s="184"/>
      <c r="WU52" s="184"/>
      <c r="WV52" s="184"/>
      <c r="WW52" s="184"/>
      <c r="WX52" s="184"/>
      <c r="WY52" s="184"/>
      <c r="WZ52" s="184"/>
      <c r="XA52" s="184"/>
      <c r="XB52" s="184"/>
      <c r="XC52" s="184"/>
      <c r="XD52" s="184"/>
      <c r="XE52" s="184"/>
      <c r="XF52" s="184"/>
      <c r="XG52" s="184"/>
      <c r="XH52" s="184"/>
      <c r="XI52" s="184"/>
      <c r="XJ52" s="184"/>
      <c r="XK52" s="184"/>
      <c r="XL52" s="184"/>
      <c r="XM52" s="184"/>
      <c r="XN52" s="184"/>
      <c r="XO52" s="184"/>
      <c r="XP52" s="184"/>
      <c r="XQ52" s="184"/>
      <c r="XR52" s="184"/>
      <c r="XS52" s="184"/>
      <c r="XT52" s="184"/>
      <c r="XU52" s="184"/>
      <c r="XV52" s="184"/>
      <c r="XW52" s="184"/>
      <c r="XX52" s="184"/>
      <c r="XY52" s="184"/>
      <c r="XZ52" s="184"/>
      <c r="YA52" s="184"/>
      <c r="YB52" s="184"/>
      <c r="YC52" s="184"/>
      <c r="YD52" s="184"/>
      <c r="YE52" s="184"/>
      <c r="YF52" s="184"/>
      <c r="YG52" s="184"/>
      <c r="YH52" s="184"/>
      <c r="YI52" s="184"/>
      <c r="YJ52" s="184"/>
      <c r="YK52" s="184"/>
      <c r="YL52" s="184"/>
      <c r="YM52" s="184"/>
      <c r="YN52" s="184"/>
      <c r="YO52" s="184"/>
      <c r="YP52" s="184"/>
      <c r="YQ52" s="184"/>
      <c r="YR52" s="184"/>
      <c r="YS52" s="184"/>
      <c r="YT52" s="184"/>
      <c r="YU52" s="184"/>
      <c r="YV52" s="184"/>
      <c r="YW52" s="184"/>
      <c r="YX52" s="184"/>
      <c r="YY52" s="184"/>
      <c r="YZ52" s="184"/>
      <c r="ZA52" s="184"/>
      <c r="ZB52" s="184"/>
      <c r="ZC52" s="184"/>
      <c r="ZD52" s="184"/>
      <c r="ZE52" s="184"/>
      <c r="ZF52" s="184"/>
      <c r="ZG52" s="184"/>
      <c r="ZH52" s="184"/>
      <c r="ZI52" s="184"/>
      <c r="ZJ52" s="184"/>
      <c r="ZK52" s="184"/>
      <c r="ZL52" s="184"/>
      <c r="ZM52" s="184"/>
      <c r="ZN52" s="184"/>
      <c r="ZO52" s="184"/>
      <c r="ZP52" s="184"/>
      <c r="ZQ52" s="184"/>
      <c r="ZR52" s="184"/>
      <c r="ZS52" s="184"/>
      <c r="ZT52" s="184"/>
      <c r="ZU52" s="184"/>
      <c r="ZV52" s="184"/>
      <c r="ZW52" s="184"/>
      <c r="ZX52" s="184"/>
      <c r="ZY52" s="184"/>
      <c r="ZZ52" s="184"/>
      <c r="AAA52" s="184"/>
      <c r="AAB52" s="184"/>
      <c r="AAC52" s="184"/>
      <c r="AAD52" s="184"/>
      <c r="AAE52" s="184"/>
      <c r="AAF52" s="184"/>
      <c r="AAG52" s="184"/>
      <c r="AAH52" s="184"/>
      <c r="AAI52" s="184"/>
      <c r="AAJ52" s="184"/>
      <c r="AAK52" s="184"/>
      <c r="AAL52" s="184"/>
      <c r="AAM52" s="184"/>
      <c r="AAN52" s="184"/>
      <c r="AAO52" s="184"/>
      <c r="AAP52" s="184"/>
      <c r="AAQ52" s="184"/>
      <c r="AAR52" s="184"/>
      <c r="AAS52" s="184"/>
      <c r="AAT52" s="184"/>
      <c r="AAU52" s="184"/>
      <c r="AAV52" s="184"/>
      <c r="AAW52" s="184"/>
      <c r="AAX52" s="184"/>
      <c r="AAY52" s="184"/>
      <c r="AAZ52" s="184"/>
      <c r="ABA52" s="184"/>
      <c r="ABB52" s="184"/>
      <c r="ABC52" s="184"/>
      <c r="ABD52" s="184"/>
      <c r="ABE52" s="184"/>
      <c r="ABF52" s="184"/>
      <c r="ABG52" s="184"/>
      <c r="ABH52" s="184"/>
      <c r="ABI52" s="184"/>
      <c r="ABJ52" s="184"/>
      <c r="ABK52" s="184"/>
      <c r="ABL52" s="184"/>
      <c r="ABM52" s="184"/>
      <c r="ABN52" s="184"/>
      <c r="ABO52" s="184"/>
      <c r="ABP52" s="184"/>
      <c r="ABQ52" s="184"/>
      <c r="ABR52" s="184"/>
      <c r="ABS52" s="184"/>
      <c r="ABT52" s="184"/>
      <c r="ABU52" s="184"/>
      <c r="ABV52" s="184"/>
      <c r="ABW52" s="184"/>
      <c r="ABX52" s="184"/>
      <c r="ABY52" s="184"/>
      <c r="ABZ52" s="184"/>
      <c r="ACA52" s="184"/>
      <c r="ACB52" s="184"/>
      <c r="ACC52" s="184"/>
      <c r="ACD52" s="184"/>
      <c r="ACE52" s="184"/>
      <c r="ACF52" s="184"/>
      <c r="ACG52" s="184"/>
      <c r="ACH52" s="184"/>
      <c r="ACI52" s="184"/>
      <c r="ACJ52" s="184"/>
      <c r="ACK52" s="184"/>
      <c r="ACL52" s="184"/>
      <c r="ACM52" s="184"/>
      <c r="ACN52" s="184"/>
      <c r="ACO52" s="184"/>
      <c r="ACP52" s="184"/>
      <c r="ACQ52" s="184"/>
      <c r="ACR52" s="184"/>
      <c r="ACS52" s="184"/>
      <c r="ACT52" s="184"/>
      <c r="ACU52" s="184"/>
      <c r="ACV52" s="184"/>
      <c r="ACW52" s="184"/>
      <c r="ACX52" s="184"/>
      <c r="ACY52" s="184"/>
      <c r="ACZ52" s="184"/>
      <c r="ADA52" s="184"/>
      <c r="ADB52" s="184"/>
      <c r="ADC52" s="184"/>
      <c r="ADD52" s="184"/>
      <c r="ADE52" s="184"/>
      <c r="ADF52" s="184"/>
      <c r="ADG52" s="184"/>
      <c r="ADH52" s="184"/>
      <c r="ADI52" s="184"/>
      <c r="ADJ52" s="184"/>
      <c r="ADK52" s="184"/>
      <c r="ADL52" s="184"/>
      <c r="ADM52" s="184"/>
      <c r="ADN52" s="184"/>
      <c r="ADO52" s="184"/>
      <c r="ADP52" s="184"/>
      <c r="ADQ52" s="184"/>
      <c r="ADR52" s="184"/>
      <c r="ADS52" s="184"/>
      <c r="ADT52" s="184"/>
      <c r="ADU52" s="184"/>
      <c r="ADV52" s="184"/>
      <c r="ADW52" s="184"/>
      <c r="ADX52" s="184"/>
      <c r="ADY52" s="184"/>
      <c r="ADZ52" s="184"/>
      <c r="AEA52" s="184"/>
      <c r="AEB52" s="184"/>
      <c r="AEC52" s="184"/>
      <c r="AED52" s="184"/>
      <c r="AEE52" s="184"/>
      <c r="AEF52" s="184"/>
      <c r="AEG52" s="184"/>
      <c r="AEH52" s="184"/>
      <c r="AEI52" s="184"/>
      <c r="AEJ52" s="184"/>
      <c r="AEK52" s="184"/>
      <c r="AEL52" s="184"/>
      <c r="AEM52" s="184"/>
      <c r="AEN52" s="184"/>
      <c r="AEO52" s="184"/>
      <c r="AEP52" s="184"/>
      <c r="AEQ52" s="184"/>
      <c r="AER52" s="184"/>
      <c r="AES52" s="184"/>
      <c r="AET52" s="184"/>
      <c r="AEU52" s="184"/>
      <c r="AEV52" s="184"/>
      <c r="AEW52" s="184"/>
      <c r="AEX52" s="184"/>
      <c r="AEY52" s="184"/>
      <c r="AEZ52" s="184"/>
      <c r="AFA52" s="184"/>
      <c r="AFB52" s="184"/>
      <c r="AFC52" s="184"/>
      <c r="AFD52" s="184"/>
      <c r="AFE52" s="184"/>
      <c r="AFF52" s="184"/>
      <c r="AFG52" s="184"/>
      <c r="AFH52" s="184"/>
      <c r="AFI52" s="184"/>
      <c r="AFJ52" s="184"/>
      <c r="AFK52" s="184"/>
      <c r="AFL52" s="184"/>
      <c r="AFM52" s="184"/>
      <c r="AFN52" s="184"/>
      <c r="AFO52" s="184"/>
      <c r="AFP52" s="184"/>
      <c r="AFQ52" s="184"/>
      <c r="AFR52" s="184"/>
      <c r="AFS52" s="184"/>
      <c r="AFT52" s="184"/>
      <c r="AFU52" s="184"/>
      <c r="AFV52" s="184"/>
      <c r="AFW52" s="184"/>
      <c r="AFX52" s="184"/>
      <c r="AFY52" s="184"/>
      <c r="AFZ52" s="184"/>
      <c r="AGA52" s="184"/>
      <c r="AGB52" s="184"/>
      <c r="AGC52" s="184"/>
      <c r="AGD52" s="184"/>
      <c r="AGE52" s="184"/>
      <c r="AGF52" s="184"/>
      <c r="AGG52" s="184"/>
      <c r="AGH52" s="184"/>
      <c r="AGI52" s="184"/>
      <c r="AGJ52" s="184"/>
      <c r="AGK52" s="184"/>
      <c r="AGL52" s="184"/>
      <c r="AGM52" s="184"/>
      <c r="AGN52" s="184"/>
      <c r="AGO52" s="184"/>
      <c r="AGP52" s="184"/>
      <c r="AGQ52" s="184"/>
      <c r="AGR52" s="184"/>
      <c r="AGS52" s="184"/>
      <c r="AGT52" s="184"/>
      <c r="AGU52" s="184"/>
      <c r="AGV52" s="184"/>
      <c r="AGW52" s="184"/>
      <c r="AGX52" s="184"/>
      <c r="AGY52" s="184"/>
      <c r="AGZ52" s="184"/>
      <c r="AHA52" s="184"/>
      <c r="AHB52" s="184"/>
      <c r="AHC52" s="184"/>
      <c r="AHD52" s="184"/>
      <c r="AHE52" s="184"/>
      <c r="AHF52" s="184"/>
      <c r="AHG52" s="184"/>
      <c r="AHH52" s="184"/>
      <c r="AHI52" s="184"/>
      <c r="AHJ52" s="184"/>
      <c r="AHK52" s="184"/>
      <c r="AHL52" s="184"/>
      <c r="AHM52" s="184"/>
      <c r="AHN52" s="184"/>
      <c r="AHO52" s="184"/>
      <c r="AHP52" s="184"/>
      <c r="AHQ52" s="184"/>
      <c r="AHR52" s="184"/>
      <c r="AHS52" s="184"/>
      <c r="AHT52" s="184"/>
      <c r="AHU52" s="184"/>
      <c r="AHV52" s="184"/>
      <c r="AHW52" s="184"/>
      <c r="AHX52" s="184"/>
      <c r="AHY52" s="184"/>
      <c r="AHZ52" s="184"/>
      <c r="AIA52" s="184"/>
      <c r="AIB52" s="184"/>
      <c r="AIC52" s="184"/>
      <c r="AID52" s="184"/>
      <c r="AIE52" s="184"/>
      <c r="AIF52" s="184"/>
      <c r="AIG52" s="184"/>
      <c r="AIH52" s="184"/>
      <c r="AII52" s="184"/>
      <c r="AIJ52" s="184"/>
      <c r="AIK52" s="184"/>
      <c r="AIL52" s="184"/>
      <c r="AIM52" s="184"/>
      <c r="AIN52" s="184"/>
      <c r="AIO52" s="184"/>
      <c r="AIP52" s="184"/>
      <c r="AIQ52" s="184"/>
      <c r="AIR52" s="184"/>
      <c r="AIS52" s="184"/>
      <c r="AIT52" s="184"/>
      <c r="AIU52" s="184"/>
      <c r="AIV52" s="184"/>
      <c r="AIW52" s="184"/>
      <c r="AIX52" s="184"/>
      <c r="AIY52" s="184"/>
      <c r="AIZ52" s="184"/>
      <c r="AJA52" s="184"/>
      <c r="AJB52" s="184"/>
      <c r="AJC52" s="184"/>
      <c r="AJD52" s="184"/>
      <c r="AJE52" s="184"/>
      <c r="AJF52" s="184"/>
      <c r="AJG52" s="184"/>
      <c r="AJH52" s="184"/>
      <c r="AJI52" s="184"/>
      <c r="AJJ52" s="184"/>
      <c r="AJK52" s="184"/>
      <c r="AJL52" s="184"/>
      <c r="AJM52" s="184"/>
      <c r="AJN52" s="184"/>
      <c r="AJO52" s="184"/>
      <c r="AJP52" s="184"/>
      <c r="AJQ52" s="184"/>
      <c r="AJR52" s="184"/>
      <c r="AJS52" s="184"/>
      <c r="AJT52" s="184"/>
      <c r="AJU52" s="184"/>
      <c r="AJV52" s="184"/>
      <c r="AJW52" s="184"/>
      <c r="AJX52" s="184"/>
      <c r="AJY52" s="184"/>
      <c r="AJZ52" s="184"/>
      <c r="AKA52" s="184"/>
      <c r="AKB52" s="184"/>
      <c r="AKC52" s="184"/>
      <c r="AKD52" s="184"/>
      <c r="AKE52" s="184"/>
      <c r="AKF52" s="184"/>
      <c r="AKG52" s="184"/>
      <c r="AKH52" s="184"/>
      <c r="AKI52" s="184"/>
      <c r="AKJ52" s="184"/>
      <c r="AKK52" s="184"/>
      <c r="AKL52" s="184"/>
      <c r="AKM52" s="184"/>
      <c r="AKN52" s="184"/>
      <c r="AKO52" s="184"/>
      <c r="AKP52" s="184"/>
      <c r="AKQ52" s="184"/>
      <c r="AKR52" s="184"/>
      <c r="AKS52" s="184"/>
      <c r="AKT52" s="184"/>
      <c r="AKU52" s="184"/>
      <c r="AKV52" s="184"/>
      <c r="AKW52" s="184"/>
      <c r="AKX52" s="184"/>
      <c r="AKY52" s="184"/>
      <c r="AKZ52" s="184"/>
      <c r="ALA52" s="184"/>
      <c r="ALB52" s="184"/>
      <c r="ALC52" s="184"/>
      <c r="ALD52" s="184"/>
      <c r="ALE52" s="184"/>
      <c r="ALF52" s="184"/>
      <c r="ALG52" s="184"/>
      <c r="ALH52" s="184"/>
      <c r="ALI52" s="184"/>
      <c r="ALJ52" s="184"/>
      <c r="ALK52" s="184"/>
      <c r="ALL52" s="184"/>
      <c r="ALM52" s="184"/>
      <c r="ALN52" s="184"/>
      <c r="ALO52" s="184"/>
      <c r="ALP52" s="184"/>
      <c r="ALQ52" s="184"/>
      <c r="ALR52" s="184"/>
      <c r="ALS52" s="184"/>
      <c r="ALT52" s="184"/>
      <c r="ALU52" s="184"/>
      <c r="ALV52" s="184"/>
      <c r="ALW52" s="184"/>
      <c r="ALX52" s="184"/>
      <c r="ALY52" s="184"/>
      <c r="ALZ52" s="184"/>
      <c r="AMA52" s="184"/>
      <c r="AMB52" s="184"/>
      <c r="AMC52" s="184"/>
      <c r="AMD52" s="184"/>
      <c r="AME52" s="184"/>
      <c r="AMF52" s="184"/>
      <c r="AMG52" s="184"/>
      <c r="AMH52" s="184"/>
      <c r="AMI52" s="184"/>
      <c r="AMJ52" s="184"/>
      <c r="AMK52" s="184"/>
      <c r="AML52" s="184"/>
      <c r="AMM52" s="184"/>
      <c r="AMN52" s="184"/>
      <c r="AMO52" s="184"/>
      <c r="AMP52" s="184"/>
      <c r="AMQ52" s="184"/>
      <c r="AMR52" s="184"/>
      <c r="AMS52" s="184"/>
      <c r="AMT52" s="184"/>
      <c r="AMU52" s="184"/>
      <c r="AMV52" s="184"/>
      <c r="AMW52" s="184"/>
      <c r="AMX52" s="184"/>
      <c r="AMY52" s="184"/>
      <c r="AMZ52" s="184"/>
      <c r="ANA52" s="184"/>
      <c r="ANB52" s="184"/>
      <c r="ANC52" s="184"/>
      <c r="AND52" s="184"/>
      <c r="ANE52" s="184"/>
      <c r="ANF52" s="184"/>
      <c r="ANG52" s="184"/>
      <c r="ANH52" s="184"/>
      <c r="ANI52" s="184"/>
      <c r="ANJ52" s="184"/>
      <c r="ANK52" s="184"/>
      <c r="ANL52" s="184"/>
      <c r="ANM52" s="184"/>
      <c r="ANN52" s="184"/>
      <c r="ANO52" s="184"/>
      <c r="ANP52" s="184"/>
      <c r="ANQ52" s="184"/>
      <c r="ANR52" s="184"/>
      <c r="ANS52" s="184"/>
      <c r="ANT52" s="184"/>
      <c r="ANU52" s="184"/>
      <c r="ANV52" s="184"/>
      <c r="ANW52" s="184"/>
      <c r="ANX52" s="184"/>
      <c r="ANY52" s="184"/>
      <c r="ANZ52" s="184"/>
      <c r="AOA52" s="184"/>
      <c r="AOB52" s="184"/>
      <c r="AOC52" s="184"/>
      <c r="AOD52" s="184"/>
      <c r="AOE52" s="184"/>
      <c r="AOF52" s="184"/>
      <c r="AOG52" s="184"/>
      <c r="AOH52" s="184"/>
      <c r="AOI52" s="184"/>
      <c r="AOJ52" s="184"/>
      <c r="AOK52" s="184"/>
      <c r="AOL52" s="184"/>
      <c r="AOM52" s="184"/>
      <c r="AON52" s="184"/>
      <c r="AOO52" s="184"/>
      <c r="AOP52" s="184"/>
      <c r="AOQ52" s="184"/>
      <c r="AOR52" s="184"/>
      <c r="AOS52" s="184"/>
      <c r="AOT52" s="184"/>
      <c r="AOU52" s="184"/>
      <c r="AOV52" s="184"/>
      <c r="AOW52" s="184"/>
      <c r="AOX52" s="184"/>
      <c r="AOY52" s="184"/>
      <c r="AOZ52" s="184"/>
      <c r="APA52" s="184"/>
      <c r="APB52" s="184"/>
      <c r="APC52" s="184"/>
      <c r="APD52" s="184"/>
      <c r="APE52" s="184"/>
      <c r="APF52" s="184"/>
      <c r="APG52" s="184"/>
      <c r="APH52" s="184"/>
      <c r="API52" s="184"/>
      <c r="APJ52" s="184"/>
      <c r="APK52" s="184"/>
      <c r="APL52" s="184"/>
      <c r="APM52" s="184"/>
      <c r="APN52" s="184"/>
      <c r="APO52" s="184"/>
      <c r="APP52" s="184"/>
      <c r="APQ52" s="184"/>
      <c r="APR52" s="184"/>
      <c r="APS52" s="184"/>
      <c r="APT52" s="184"/>
      <c r="APU52" s="184"/>
      <c r="APV52" s="184"/>
      <c r="APW52" s="184"/>
      <c r="APX52" s="184"/>
      <c r="APY52" s="184"/>
      <c r="APZ52" s="184"/>
      <c r="AQA52" s="184"/>
      <c r="AQB52" s="184"/>
      <c r="AQC52" s="184"/>
      <c r="AQD52" s="184"/>
      <c r="AQE52" s="184"/>
      <c r="AQF52" s="184"/>
      <c r="AQG52" s="184"/>
      <c r="AQH52" s="184"/>
      <c r="AQI52" s="184"/>
      <c r="AQJ52" s="184"/>
      <c r="AQK52" s="184"/>
      <c r="AQL52" s="184"/>
      <c r="AQM52" s="184"/>
      <c r="AQN52" s="184"/>
      <c r="AQO52" s="184"/>
      <c r="AQP52" s="184"/>
      <c r="AQQ52" s="184"/>
      <c r="AQR52" s="184"/>
      <c r="AQS52" s="184"/>
      <c r="AQT52" s="184"/>
      <c r="AQU52" s="184"/>
      <c r="AQV52" s="184"/>
      <c r="AQW52" s="184"/>
      <c r="AQX52" s="184"/>
      <c r="AQY52" s="184"/>
      <c r="AQZ52" s="184"/>
      <c r="ARA52" s="184"/>
      <c r="ARB52" s="184"/>
      <c r="ARC52" s="184"/>
      <c r="ARD52" s="184"/>
      <c r="ARE52" s="184"/>
      <c r="ARF52" s="184"/>
      <c r="ARG52" s="184"/>
      <c r="ARH52" s="184"/>
      <c r="ARI52" s="184"/>
      <c r="ARJ52" s="184"/>
      <c r="ARK52" s="184"/>
      <c r="ARL52" s="184"/>
      <c r="ARM52" s="184"/>
      <c r="ARN52" s="184"/>
      <c r="ARO52" s="184"/>
      <c r="ARP52" s="184"/>
      <c r="ARQ52" s="184"/>
      <c r="ARR52" s="184"/>
      <c r="ARS52" s="184"/>
      <c r="ART52" s="184"/>
      <c r="ARU52" s="184"/>
      <c r="ARV52" s="184"/>
      <c r="ARW52" s="184"/>
      <c r="ARX52" s="184"/>
      <c r="ARY52" s="184"/>
      <c r="ARZ52" s="184"/>
      <c r="ASA52" s="184"/>
      <c r="ASB52" s="184"/>
      <c r="ASC52" s="184"/>
      <c r="ASD52" s="184"/>
      <c r="ASE52" s="184"/>
      <c r="ASF52" s="184"/>
      <c r="ASG52" s="184"/>
      <c r="ASH52" s="184"/>
      <c r="ASI52" s="184"/>
      <c r="ASJ52" s="184"/>
      <c r="ASK52" s="184"/>
      <c r="ASL52" s="184"/>
      <c r="ASM52" s="184"/>
      <c r="ASN52" s="184"/>
      <c r="ASO52" s="184"/>
      <c r="ASP52" s="184"/>
      <c r="ASQ52" s="184"/>
      <c r="ASR52" s="184"/>
      <c r="ASS52" s="184"/>
      <c r="AST52" s="184"/>
      <c r="ASU52" s="184"/>
      <c r="ASV52" s="184"/>
      <c r="ASW52" s="184"/>
      <c r="ASX52" s="184"/>
      <c r="ASY52" s="184"/>
      <c r="ASZ52" s="184"/>
      <c r="ATA52" s="184"/>
      <c r="ATB52" s="184"/>
      <c r="ATC52" s="184"/>
      <c r="ATD52" s="184"/>
      <c r="ATE52" s="184"/>
      <c r="ATF52" s="184"/>
      <c r="ATG52" s="184"/>
      <c r="ATH52" s="184"/>
      <c r="ATI52" s="184"/>
      <c r="ATJ52" s="184"/>
      <c r="ATK52" s="184"/>
      <c r="ATL52" s="184"/>
      <c r="ATM52" s="184"/>
      <c r="ATN52" s="184"/>
      <c r="ATO52" s="184"/>
      <c r="ATP52" s="184"/>
      <c r="ATQ52" s="184"/>
      <c r="ATR52" s="184"/>
      <c r="ATS52" s="184"/>
      <c r="ATT52" s="184"/>
      <c r="ATU52" s="184"/>
      <c r="ATV52" s="184"/>
      <c r="ATW52" s="184"/>
      <c r="ATX52" s="184"/>
      <c r="ATY52" s="184"/>
      <c r="ATZ52" s="184"/>
      <c r="AUA52" s="184"/>
      <c r="AUB52" s="184"/>
      <c r="AUC52" s="184"/>
      <c r="AUD52" s="184"/>
      <c r="AUE52" s="184"/>
      <c r="AUF52" s="184"/>
      <c r="AUG52" s="184"/>
      <c r="AUH52" s="184"/>
      <c r="AUI52" s="184"/>
      <c r="AUJ52" s="184"/>
      <c r="AUK52" s="184"/>
      <c r="AUL52" s="184"/>
      <c r="AUM52" s="184"/>
      <c r="AUN52" s="184"/>
      <c r="AUO52" s="184"/>
      <c r="AUP52" s="184"/>
      <c r="AUQ52" s="184"/>
      <c r="AUR52" s="184"/>
      <c r="AUS52" s="184"/>
      <c r="AUT52" s="184"/>
      <c r="AUU52" s="184"/>
      <c r="AUV52" s="184"/>
      <c r="AUW52" s="184"/>
      <c r="AUX52" s="184"/>
      <c r="AUY52" s="184"/>
      <c r="AUZ52" s="184"/>
      <c r="AVA52" s="184"/>
      <c r="AVB52" s="184"/>
      <c r="AVC52" s="184"/>
      <c r="AVD52" s="184"/>
      <c r="AVE52" s="184"/>
      <c r="AVF52" s="184"/>
      <c r="AVG52" s="184"/>
      <c r="AVH52" s="184"/>
      <c r="AVI52" s="184"/>
      <c r="AVJ52" s="184"/>
      <c r="AVK52" s="184"/>
      <c r="AVL52" s="184"/>
      <c r="AVM52" s="184"/>
      <c r="AVN52" s="184"/>
      <c r="AVO52" s="184"/>
      <c r="AVP52" s="184"/>
      <c r="AVQ52" s="184"/>
      <c r="AVR52" s="184"/>
      <c r="AVS52" s="184"/>
      <c r="AVT52" s="184"/>
      <c r="AVU52" s="184"/>
      <c r="AVV52" s="184"/>
      <c r="AVW52" s="184"/>
      <c r="AVX52" s="184"/>
      <c r="AVY52" s="184"/>
      <c r="AVZ52" s="184"/>
      <c r="AWA52" s="184"/>
      <c r="AWB52" s="184"/>
      <c r="AWC52" s="184"/>
      <c r="AWD52" s="184"/>
      <c r="AWE52" s="184"/>
      <c r="AWF52" s="184"/>
      <c r="AWG52" s="184"/>
      <c r="AWH52" s="184"/>
      <c r="AWI52" s="184"/>
      <c r="AWJ52" s="184"/>
      <c r="AWK52" s="184"/>
      <c r="AWL52" s="184"/>
      <c r="AWM52" s="184"/>
      <c r="AWN52" s="184"/>
      <c r="AWO52" s="184"/>
      <c r="AWP52" s="184"/>
      <c r="AWQ52" s="184"/>
      <c r="AWR52" s="184"/>
      <c r="AWS52" s="184"/>
      <c r="AWT52" s="184"/>
      <c r="AWU52" s="184"/>
      <c r="AWV52" s="184"/>
      <c r="AWW52" s="184"/>
      <c r="AWX52" s="184"/>
      <c r="AWY52" s="184"/>
      <c r="AWZ52" s="184"/>
      <c r="AXA52" s="184"/>
      <c r="AXB52" s="184"/>
      <c r="AXC52" s="184"/>
      <c r="AXD52" s="184"/>
      <c r="AXE52" s="184"/>
      <c r="AXF52" s="184"/>
      <c r="AXG52" s="184"/>
      <c r="AXH52" s="184"/>
      <c r="AXI52" s="184"/>
      <c r="AXJ52" s="184"/>
      <c r="AXK52" s="184"/>
      <c r="AXL52" s="184"/>
      <c r="AXM52" s="184"/>
      <c r="AXN52" s="184"/>
      <c r="AXO52" s="184"/>
      <c r="AXP52" s="184"/>
      <c r="AXQ52" s="184"/>
      <c r="AXR52" s="184"/>
      <c r="AXS52" s="184"/>
      <c r="AXT52" s="184"/>
      <c r="AXU52" s="184"/>
      <c r="AXV52" s="184"/>
      <c r="AXW52" s="184"/>
      <c r="AXX52" s="184"/>
      <c r="AXY52" s="184"/>
      <c r="AXZ52" s="184"/>
      <c r="AYA52" s="184"/>
      <c r="AYB52" s="184"/>
      <c r="AYC52" s="184"/>
      <c r="AYD52" s="184"/>
      <c r="AYE52" s="184"/>
      <c r="AYF52" s="184"/>
      <c r="AYG52" s="184"/>
      <c r="AYH52" s="184"/>
      <c r="AYI52" s="184"/>
      <c r="AYJ52" s="184"/>
      <c r="AYK52" s="184"/>
      <c r="AYL52" s="184"/>
      <c r="AYM52" s="184"/>
      <c r="AYN52" s="184"/>
      <c r="AYO52" s="184"/>
      <c r="AYP52" s="184"/>
      <c r="AYQ52" s="184"/>
      <c r="AYR52" s="184"/>
      <c r="AYS52" s="184"/>
      <c r="AYT52" s="184"/>
      <c r="AYU52" s="184"/>
      <c r="AYV52" s="184"/>
      <c r="AYW52" s="184"/>
      <c r="AYX52" s="184"/>
      <c r="AYY52" s="184"/>
      <c r="AYZ52" s="184"/>
      <c r="AZA52" s="184"/>
      <c r="AZB52" s="184"/>
      <c r="AZC52" s="184"/>
      <c r="AZD52" s="184"/>
      <c r="AZE52" s="184"/>
      <c r="AZF52" s="184"/>
      <c r="AZG52" s="184"/>
      <c r="AZH52" s="184"/>
      <c r="AZI52" s="184"/>
      <c r="AZJ52" s="184"/>
      <c r="AZK52" s="184"/>
      <c r="AZL52" s="184"/>
      <c r="AZM52" s="184"/>
      <c r="AZN52" s="184"/>
      <c r="AZO52" s="184"/>
      <c r="AZP52" s="184"/>
      <c r="AZQ52" s="184"/>
      <c r="AZR52" s="184"/>
      <c r="AZS52" s="184"/>
      <c r="AZT52" s="184"/>
      <c r="AZU52" s="184"/>
      <c r="AZV52" s="184"/>
      <c r="AZW52" s="184"/>
      <c r="AZX52" s="184"/>
      <c r="AZY52" s="184"/>
      <c r="AZZ52" s="184"/>
      <c r="BAA52" s="184"/>
      <c r="BAB52" s="184"/>
      <c r="BAC52" s="184"/>
      <c r="BAD52" s="184"/>
      <c r="BAE52" s="184"/>
      <c r="BAF52" s="184"/>
      <c r="BAG52" s="184"/>
      <c r="BAH52" s="184"/>
      <c r="BAI52" s="184"/>
      <c r="BAJ52" s="184"/>
      <c r="BAK52" s="184"/>
      <c r="BAL52" s="184"/>
      <c r="BAM52" s="184"/>
      <c r="BAN52" s="184"/>
      <c r="BAO52" s="184"/>
      <c r="BAP52" s="184"/>
      <c r="BAQ52" s="184"/>
      <c r="BAR52" s="184"/>
      <c r="BAS52" s="184"/>
      <c r="BAT52" s="184"/>
      <c r="BAU52" s="184"/>
      <c r="BAV52" s="184"/>
      <c r="BAW52" s="184"/>
      <c r="BAX52" s="184"/>
      <c r="BAY52" s="184"/>
      <c r="BAZ52" s="184"/>
      <c r="BBA52" s="184"/>
      <c r="BBB52" s="184"/>
      <c r="BBC52" s="184"/>
      <c r="BBD52" s="184"/>
      <c r="BBE52" s="184"/>
      <c r="BBF52" s="184"/>
      <c r="BBG52" s="184"/>
      <c r="BBH52" s="184"/>
      <c r="BBI52" s="184"/>
      <c r="BBJ52" s="184"/>
      <c r="BBK52" s="184"/>
      <c r="BBL52" s="184"/>
      <c r="BBM52" s="184"/>
      <c r="BBN52" s="184"/>
      <c r="BBO52" s="184"/>
      <c r="BBP52" s="184"/>
      <c r="BBQ52" s="184"/>
      <c r="BBR52" s="184"/>
      <c r="BBS52" s="184"/>
      <c r="BBT52" s="184"/>
      <c r="BBU52" s="184"/>
      <c r="BBV52" s="184"/>
      <c r="BBW52" s="184"/>
      <c r="BBX52" s="184"/>
      <c r="BBY52" s="184"/>
      <c r="BBZ52" s="184"/>
      <c r="BCA52" s="184"/>
      <c r="BCB52" s="184"/>
      <c r="BCC52" s="184"/>
      <c r="BCD52" s="184"/>
      <c r="BCE52" s="184"/>
      <c r="BCF52" s="184"/>
      <c r="BCG52" s="184"/>
      <c r="BCH52" s="184"/>
      <c r="BCI52" s="184"/>
      <c r="BCJ52" s="184"/>
      <c r="BCK52" s="184"/>
      <c r="BCL52" s="184"/>
      <c r="BCM52" s="184"/>
      <c r="BCN52" s="184"/>
      <c r="BCO52" s="184"/>
      <c r="BCP52" s="184"/>
      <c r="BCQ52" s="184"/>
      <c r="BCR52" s="184"/>
      <c r="BCS52" s="184"/>
      <c r="BCT52" s="184"/>
      <c r="BCU52" s="184"/>
      <c r="BCV52" s="184"/>
      <c r="BCW52" s="184"/>
      <c r="BCX52" s="184"/>
      <c r="BCY52" s="184"/>
      <c r="BCZ52" s="184"/>
      <c r="BDA52" s="184"/>
      <c r="BDB52" s="184"/>
      <c r="BDC52" s="184"/>
      <c r="BDD52" s="184"/>
      <c r="BDE52" s="184"/>
      <c r="BDF52" s="184"/>
      <c r="BDG52" s="184"/>
      <c r="BDH52" s="184"/>
      <c r="BDI52" s="184"/>
      <c r="BDJ52" s="184"/>
      <c r="BDK52" s="184"/>
      <c r="BDL52" s="184"/>
      <c r="BDM52" s="184"/>
      <c r="BDN52" s="184"/>
      <c r="BDO52" s="184"/>
      <c r="BDP52" s="184"/>
      <c r="BDQ52" s="184"/>
      <c r="BDR52" s="184"/>
      <c r="BDS52" s="184"/>
      <c r="BDT52" s="184"/>
      <c r="BDU52" s="184"/>
      <c r="BDV52" s="184"/>
      <c r="BDW52" s="184"/>
      <c r="BDX52" s="184"/>
      <c r="BDY52" s="184"/>
      <c r="BDZ52" s="184"/>
      <c r="BEA52" s="184"/>
      <c r="BEB52" s="184"/>
      <c r="BEC52" s="184"/>
      <c r="BED52" s="184"/>
      <c r="BEE52" s="184"/>
      <c r="BEF52" s="184"/>
      <c r="BEG52" s="184"/>
      <c r="BEH52" s="184"/>
      <c r="BEI52" s="184"/>
      <c r="BEJ52" s="184"/>
      <c r="BEK52" s="184"/>
      <c r="BEL52" s="184"/>
      <c r="BEM52" s="184"/>
      <c r="BEN52" s="184"/>
      <c r="BEO52" s="184"/>
      <c r="BEP52" s="184"/>
      <c r="BEQ52" s="184"/>
      <c r="BER52" s="184"/>
      <c r="BES52" s="184"/>
      <c r="BET52" s="184"/>
      <c r="BEU52" s="184"/>
      <c r="BEV52" s="184"/>
      <c r="BEW52" s="184"/>
      <c r="BEX52" s="184"/>
      <c r="BEY52" s="184"/>
      <c r="BEZ52" s="184"/>
      <c r="BFA52" s="184"/>
      <c r="BFB52" s="184"/>
      <c r="BFC52" s="184"/>
      <c r="BFD52" s="184"/>
      <c r="BFE52" s="184"/>
      <c r="BFF52" s="184"/>
      <c r="BFG52" s="184"/>
      <c r="BFH52" s="184"/>
      <c r="BFI52" s="184"/>
      <c r="BFJ52" s="184"/>
      <c r="BFK52" s="184"/>
      <c r="BFL52" s="184"/>
      <c r="BFM52" s="184"/>
      <c r="BFN52" s="184"/>
      <c r="BFO52" s="184"/>
      <c r="BFP52" s="184"/>
      <c r="BFQ52" s="184"/>
      <c r="BFR52" s="184"/>
      <c r="BFS52" s="184"/>
      <c r="BFT52" s="184"/>
      <c r="BFU52" s="184"/>
      <c r="BFV52" s="184"/>
      <c r="BFW52" s="184"/>
      <c r="BFX52" s="184"/>
      <c r="BFY52" s="184"/>
      <c r="BFZ52" s="184"/>
      <c r="BGA52" s="184"/>
      <c r="BGB52" s="184"/>
      <c r="BGC52" s="184"/>
      <c r="BGD52" s="184"/>
      <c r="BGE52" s="184"/>
      <c r="BGF52" s="184"/>
      <c r="BGG52" s="184"/>
      <c r="BGH52" s="184"/>
      <c r="BGI52" s="184"/>
      <c r="BGJ52" s="184"/>
      <c r="BGK52" s="184"/>
      <c r="BGL52" s="184"/>
      <c r="BGM52" s="184"/>
      <c r="BGN52" s="184"/>
      <c r="BGO52" s="184"/>
      <c r="BGP52" s="184"/>
      <c r="BGQ52" s="184"/>
      <c r="BGR52" s="184"/>
      <c r="BGS52" s="184"/>
      <c r="BGT52" s="184"/>
      <c r="BGU52" s="184"/>
      <c r="BGV52" s="184"/>
      <c r="BGW52" s="184"/>
      <c r="BGX52" s="184"/>
      <c r="BGY52" s="184"/>
      <c r="BGZ52" s="184"/>
      <c r="BHA52" s="184"/>
      <c r="BHB52" s="184"/>
      <c r="BHC52" s="184"/>
      <c r="BHD52" s="184"/>
      <c r="BHE52" s="184"/>
      <c r="BHF52" s="184"/>
      <c r="BHG52" s="184"/>
      <c r="BHH52" s="184"/>
      <c r="BHI52" s="184"/>
      <c r="BHJ52" s="184"/>
      <c r="BHK52" s="184"/>
      <c r="BHL52" s="184"/>
      <c r="BHM52" s="184"/>
      <c r="BHN52" s="184"/>
      <c r="BHO52" s="184"/>
      <c r="BHP52" s="184"/>
      <c r="BHQ52" s="184"/>
      <c r="BHR52" s="184"/>
      <c r="BHS52" s="184"/>
      <c r="BHT52" s="184"/>
      <c r="BHU52" s="184"/>
      <c r="BHV52" s="184"/>
      <c r="BHW52" s="184"/>
      <c r="BHX52" s="184"/>
      <c r="BHY52" s="184"/>
      <c r="BHZ52" s="184"/>
      <c r="BIA52" s="184"/>
      <c r="BIB52" s="184"/>
      <c r="BIC52" s="184"/>
      <c r="BID52" s="184"/>
      <c r="BIE52" s="184"/>
      <c r="BIF52" s="184"/>
      <c r="BIG52" s="184"/>
      <c r="BIH52" s="184"/>
      <c r="BII52" s="184"/>
      <c r="BIJ52" s="184"/>
      <c r="BIK52" s="184"/>
      <c r="BIL52" s="184"/>
      <c r="BIM52" s="184"/>
      <c r="BIN52" s="184"/>
      <c r="BIO52" s="184"/>
      <c r="BIP52" s="184"/>
      <c r="BIQ52" s="184"/>
      <c r="BIR52" s="184"/>
      <c r="BIS52" s="184"/>
      <c r="BIT52" s="184"/>
      <c r="BIU52" s="184"/>
      <c r="BIV52" s="184"/>
      <c r="BIW52" s="184"/>
      <c r="BIX52" s="184"/>
      <c r="BIY52" s="184"/>
      <c r="BIZ52" s="184"/>
      <c r="BJA52" s="184"/>
      <c r="BJB52" s="184"/>
      <c r="BJC52" s="184"/>
      <c r="BJD52" s="184"/>
      <c r="BJE52" s="184"/>
      <c r="BJF52" s="184"/>
      <c r="BJG52" s="184"/>
      <c r="BJH52" s="184"/>
      <c r="BJI52" s="184"/>
      <c r="BJJ52" s="184"/>
      <c r="BJK52" s="184"/>
      <c r="BJL52" s="184"/>
      <c r="BJM52" s="184"/>
      <c r="BJN52" s="184"/>
      <c r="BJO52" s="184"/>
      <c r="BJP52" s="184"/>
      <c r="BJQ52" s="184"/>
      <c r="BJR52" s="184"/>
      <c r="BJS52" s="184"/>
      <c r="BJT52" s="184"/>
      <c r="BJU52" s="184"/>
      <c r="BJV52" s="184"/>
      <c r="BJW52" s="184"/>
      <c r="BJX52" s="184"/>
      <c r="BJY52" s="184"/>
      <c r="BJZ52" s="184"/>
      <c r="BKA52" s="184"/>
      <c r="BKB52" s="184"/>
      <c r="BKC52" s="184"/>
      <c r="BKD52" s="184"/>
      <c r="BKE52" s="184"/>
      <c r="BKF52" s="184"/>
      <c r="BKG52" s="184"/>
      <c r="BKH52" s="184"/>
      <c r="BKI52" s="184"/>
      <c r="BKJ52" s="184"/>
      <c r="BKK52" s="184"/>
      <c r="BKL52" s="184"/>
      <c r="BKM52" s="184"/>
      <c r="BKN52" s="184"/>
      <c r="BKO52" s="184"/>
      <c r="BKP52" s="184"/>
      <c r="BKQ52" s="184"/>
      <c r="BKR52" s="184"/>
      <c r="BKS52" s="184"/>
      <c r="BKT52" s="184"/>
      <c r="BKU52" s="184"/>
      <c r="BKV52" s="184"/>
      <c r="BKW52" s="184"/>
      <c r="BKX52" s="184"/>
      <c r="BKY52" s="184"/>
      <c r="BKZ52" s="184"/>
      <c r="BLA52" s="184"/>
      <c r="BLB52" s="184"/>
      <c r="BLC52" s="184"/>
      <c r="BLD52" s="184"/>
      <c r="BLE52" s="184"/>
      <c r="BLF52" s="184"/>
      <c r="BLG52" s="184"/>
      <c r="BLH52" s="184"/>
      <c r="BLI52" s="184"/>
      <c r="BLJ52" s="184"/>
      <c r="BLK52" s="184"/>
      <c r="BLL52" s="184"/>
      <c r="BLM52" s="184"/>
      <c r="BLN52" s="184"/>
      <c r="BLO52" s="184"/>
      <c r="BLP52" s="184"/>
      <c r="BLQ52" s="184"/>
      <c r="BLR52" s="184"/>
      <c r="BLS52" s="184"/>
      <c r="BLT52" s="184"/>
      <c r="BLU52" s="184"/>
      <c r="BLV52" s="184"/>
      <c r="BLW52" s="184"/>
      <c r="BLX52" s="184"/>
      <c r="BLY52" s="184"/>
      <c r="BLZ52" s="184"/>
      <c r="BMA52" s="184"/>
      <c r="BMB52" s="184"/>
      <c r="BMC52" s="184"/>
      <c r="BMD52" s="184"/>
      <c r="BME52" s="184"/>
      <c r="BMF52" s="184"/>
      <c r="BMG52" s="184"/>
      <c r="BMH52" s="184"/>
      <c r="BMI52" s="184"/>
      <c r="BMJ52" s="184"/>
      <c r="BMK52" s="184"/>
      <c r="BML52" s="184"/>
      <c r="BMM52" s="184"/>
      <c r="BMN52" s="184"/>
      <c r="BMO52" s="184"/>
      <c r="BMP52" s="184"/>
      <c r="BMQ52" s="184"/>
      <c r="BMR52" s="184"/>
      <c r="BMS52" s="184"/>
      <c r="BMT52" s="184"/>
      <c r="BMU52" s="184"/>
      <c r="BMV52" s="184"/>
      <c r="BMW52" s="184"/>
      <c r="BMX52" s="184"/>
      <c r="BMY52" s="184"/>
      <c r="BMZ52" s="184"/>
      <c r="BNA52" s="184"/>
      <c r="BNB52" s="184"/>
      <c r="BNC52" s="184"/>
      <c r="BND52" s="184"/>
      <c r="BNE52" s="184"/>
      <c r="BNF52" s="184"/>
      <c r="BNG52" s="184"/>
      <c r="BNH52" s="184"/>
      <c r="BNI52" s="184"/>
      <c r="BNJ52" s="184"/>
      <c r="BNK52" s="184"/>
      <c r="BNL52" s="184"/>
      <c r="BNM52" s="184"/>
      <c r="BNN52" s="184"/>
      <c r="BNO52" s="184"/>
      <c r="BNP52" s="184"/>
      <c r="BNQ52" s="184"/>
      <c r="BNR52" s="184"/>
      <c r="BNS52" s="184"/>
      <c r="BNT52" s="184"/>
      <c r="BNU52" s="184"/>
      <c r="BNV52" s="184"/>
      <c r="BNW52" s="184"/>
      <c r="BNX52" s="184"/>
      <c r="BNY52" s="184"/>
      <c r="BNZ52" s="184"/>
      <c r="BOA52" s="184"/>
      <c r="BOB52" s="184"/>
      <c r="BOC52" s="184"/>
      <c r="BOD52" s="184"/>
      <c r="BOE52" s="184"/>
      <c r="BOF52" s="184"/>
      <c r="BOG52" s="184"/>
      <c r="BOH52" s="184"/>
      <c r="BOI52" s="184"/>
      <c r="BOJ52" s="184"/>
      <c r="BOK52" s="184"/>
      <c r="BOL52" s="184"/>
      <c r="BOM52" s="184"/>
      <c r="BON52" s="184"/>
      <c r="BOO52" s="184"/>
      <c r="BOP52" s="184"/>
      <c r="BOQ52" s="184"/>
      <c r="BOR52" s="184"/>
      <c r="BOS52" s="184"/>
      <c r="BOT52" s="184"/>
      <c r="BOU52" s="184"/>
      <c r="BOV52" s="184"/>
      <c r="BOW52" s="184"/>
      <c r="BOX52" s="184"/>
      <c r="BOY52" s="184"/>
      <c r="BOZ52" s="184"/>
      <c r="BPA52" s="184"/>
      <c r="BPB52" s="184"/>
      <c r="BPC52" s="184"/>
      <c r="BPD52" s="184"/>
      <c r="BPE52" s="184"/>
      <c r="BPF52" s="184"/>
      <c r="BPG52" s="184"/>
      <c r="BPH52" s="184"/>
      <c r="BPI52" s="184"/>
      <c r="BPJ52" s="184"/>
      <c r="BPK52" s="184"/>
      <c r="BPL52" s="184"/>
      <c r="BPM52" s="184"/>
      <c r="BPN52" s="184"/>
      <c r="BPO52" s="184"/>
      <c r="BPP52" s="184"/>
      <c r="BPQ52" s="184"/>
      <c r="BPR52" s="184"/>
      <c r="BPS52" s="184"/>
      <c r="BPT52" s="184"/>
      <c r="BPU52" s="184"/>
      <c r="BPV52" s="184"/>
      <c r="BPW52" s="184"/>
      <c r="BPX52" s="184"/>
      <c r="BPY52" s="184"/>
      <c r="BPZ52" s="184"/>
      <c r="BQA52" s="184"/>
      <c r="BQB52" s="184"/>
      <c r="BQC52" s="184"/>
      <c r="BQD52" s="184"/>
      <c r="BQE52" s="184"/>
      <c r="BQF52" s="184"/>
      <c r="BQG52" s="184"/>
      <c r="BQH52" s="184"/>
      <c r="BQI52" s="184"/>
      <c r="BQJ52" s="184"/>
      <c r="BQK52" s="184"/>
      <c r="BQL52" s="184"/>
      <c r="BQM52" s="184"/>
      <c r="BQN52" s="184"/>
      <c r="BQO52" s="184"/>
      <c r="BQP52" s="184"/>
      <c r="BQQ52" s="184"/>
      <c r="BQR52" s="184"/>
      <c r="BQS52" s="184"/>
      <c r="BQT52" s="184"/>
      <c r="BQU52" s="184"/>
      <c r="BQV52" s="184"/>
      <c r="BQW52" s="184"/>
      <c r="BQX52" s="184"/>
      <c r="BQY52" s="184"/>
      <c r="BQZ52" s="184"/>
      <c r="BRA52" s="184"/>
      <c r="BRB52" s="184"/>
      <c r="BRC52" s="184"/>
      <c r="BRD52" s="184"/>
      <c r="BRE52" s="184"/>
      <c r="BRF52" s="184"/>
      <c r="BRG52" s="184"/>
      <c r="BRH52" s="184"/>
      <c r="BRI52" s="184"/>
      <c r="BRJ52" s="184"/>
      <c r="BRK52" s="184"/>
      <c r="BRL52" s="184"/>
      <c r="BRM52" s="184"/>
      <c r="BRN52" s="184"/>
      <c r="BRO52" s="184"/>
      <c r="BRP52" s="184"/>
      <c r="BRQ52" s="184"/>
      <c r="BRR52" s="184"/>
      <c r="BRS52" s="184"/>
      <c r="BRT52" s="184"/>
      <c r="BRU52" s="184"/>
      <c r="BRV52" s="184"/>
      <c r="BRW52" s="184"/>
      <c r="BRX52" s="184"/>
      <c r="BRY52" s="184"/>
      <c r="BRZ52" s="184"/>
      <c r="BSA52" s="184"/>
      <c r="BSB52" s="184"/>
      <c r="BSC52" s="184"/>
      <c r="BSD52" s="184"/>
      <c r="BSE52" s="184"/>
      <c r="BSF52" s="184"/>
      <c r="BSG52" s="184"/>
      <c r="BSH52" s="184"/>
      <c r="BSI52" s="184"/>
      <c r="BSJ52" s="184"/>
      <c r="BSK52" s="184"/>
      <c r="BSL52" s="184"/>
      <c r="BSM52" s="184"/>
      <c r="BSN52" s="184"/>
      <c r="BSO52" s="184"/>
      <c r="BSP52" s="184"/>
      <c r="BSQ52" s="184"/>
      <c r="BSR52" s="184"/>
      <c r="BSS52" s="184"/>
      <c r="BST52" s="184"/>
      <c r="BSU52" s="184"/>
      <c r="BSV52" s="184"/>
      <c r="BSW52" s="184"/>
      <c r="BSX52" s="184"/>
      <c r="BSY52" s="184"/>
      <c r="BSZ52" s="184"/>
      <c r="BTA52" s="184"/>
      <c r="BTB52" s="184"/>
      <c r="BTC52" s="184"/>
      <c r="BTD52" s="184"/>
      <c r="BTE52" s="184"/>
      <c r="BTF52" s="184"/>
      <c r="BTG52" s="184"/>
      <c r="BTH52" s="184"/>
      <c r="BTI52" s="184"/>
      <c r="BTJ52" s="184"/>
      <c r="BTK52" s="184"/>
      <c r="BTL52" s="184"/>
      <c r="BTM52" s="184"/>
      <c r="BTN52" s="184"/>
      <c r="BTO52" s="184"/>
      <c r="BTP52" s="184"/>
      <c r="BTQ52" s="184"/>
      <c r="BTR52" s="184"/>
      <c r="BTS52" s="184"/>
      <c r="BTT52" s="184"/>
      <c r="BTU52" s="184"/>
      <c r="BTV52" s="184"/>
      <c r="BTW52" s="184"/>
      <c r="BTX52" s="184"/>
      <c r="BTY52" s="184"/>
      <c r="BTZ52" s="184"/>
      <c r="BUA52" s="184"/>
      <c r="BUB52" s="184"/>
      <c r="BUC52" s="184"/>
      <c r="BUD52" s="184"/>
      <c r="BUE52" s="184"/>
      <c r="BUF52" s="184"/>
      <c r="BUG52" s="184"/>
      <c r="BUH52" s="184"/>
      <c r="BUI52" s="184"/>
      <c r="BUJ52" s="184"/>
      <c r="BUK52" s="184"/>
      <c r="BUL52" s="184"/>
      <c r="BUM52" s="184"/>
      <c r="BUN52" s="184"/>
      <c r="BUO52" s="184"/>
      <c r="BUP52" s="184"/>
      <c r="BUQ52" s="184"/>
      <c r="BUR52" s="184"/>
      <c r="BUS52" s="184"/>
      <c r="BUT52" s="184"/>
      <c r="BUU52" s="184"/>
      <c r="BUV52" s="184"/>
      <c r="BUW52" s="184"/>
      <c r="BUX52" s="184"/>
      <c r="BUY52" s="184"/>
      <c r="BUZ52" s="184"/>
      <c r="BVA52" s="184"/>
      <c r="BVB52" s="184"/>
      <c r="BVC52" s="184"/>
      <c r="BVD52" s="184"/>
      <c r="BVE52" s="184"/>
      <c r="BVF52" s="184"/>
      <c r="BVG52" s="184"/>
      <c r="BVH52" s="184"/>
      <c r="BVI52" s="184"/>
      <c r="BVJ52" s="184"/>
      <c r="BVK52" s="184"/>
      <c r="BVL52" s="184"/>
      <c r="BVM52" s="184"/>
      <c r="BVN52" s="184"/>
      <c r="BVO52" s="184"/>
      <c r="BVP52" s="184"/>
      <c r="BVQ52" s="184"/>
      <c r="BVR52" s="184"/>
      <c r="BVS52" s="184"/>
      <c r="BVT52" s="184"/>
      <c r="BVU52" s="184"/>
      <c r="BVV52" s="184"/>
      <c r="BVW52" s="184"/>
      <c r="BVX52" s="184"/>
      <c r="BVY52" s="184"/>
      <c r="BVZ52" s="184"/>
      <c r="BWA52" s="184"/>
      <c r="BWB52" s="184"/>
      <c r="BWC52" s="184"/>
      <c r="BWD52" s="184"/>
      <c r="BWE52" s="184"/>
      <c r="BWF52" s="184"/>
      <c r="BWG52" s="184"/>
      <c r="BWH52" s="184"/>
      <c r="BWI52" s="184"/>
      <c r="BWJ52" s="184"/>
      <c r="BWK52" s="184"/>
      <c r="BWL52" s="184"/>
      <c r="BWM52" s="184"/>
      <c r="BWN52" s="184"/>
      <c r="BWO52" s="184"/>
      <c r="BWP52" s="184"/>
      <c r="BWQ52" s="184"/>
      <c r="BWR52" s="184"/>
      <c r="BWS52" s="184"/>
      <c r="BWT52" s="184"/>
      <c r="BWU52" s="184"/>
      <c r="BWV52" s="184"/>
      <c r="BWW52" s="184"/>
      <c r="BWX52" s="184"/>
      <c r="BWY52" s="184"/>
      <c r="BWZ52" s="184"/>
      <c r="BXA52" s="184"/>
      <c r="BXB52" s="184"/>
      <c r="BXC52" s="184"/>
      <c r="BXD52" s="184"/>
      <c r="BXE52" s="184"/>
      <c r="BXF52" s="184"/>
      <c r="BXG52" s="184"/>
      <c r="BXH52" s="184"/>
      <c r="BXI52" s="184"/>
      <c r="BXJ52" s="184"/>
      <c r="BXK52" s="184"/>
      <c r="BXL52" s="184"/>
      <c r="BXM52" s="184"/>
      <c r="BXN52" s="184"/>
      <c r="BXO52" s="184"/>
      <c r="BXP52" s="184"/>
      <c r="BXQ52" s="184"/>
      <c r="BXR52" s="184"/>
      <c r="BXS52" s="184"/>
      <c r="BXT52" s="184"/>
      <c r="BXU52" s="184"/>
      <c r="BXV52" s="184"/>
      <c r="BXW52" s="184"/>
      <c r="BXX52" s="184"/>
      <c r="BXY52" s="184"/>
      <c r="BXZ52" s="184"/>
      <c r="BYA52" s="184"/>
      <c r="BYB52" s="184"/>
      <c r="BYC52" s="184"/>
      <c r="BYD52" s="184"/>
      <c r="BYE52" s="184"/>
      <c r="BYF52" s="184"/>
      <c r="BYG52" s="184"/>
      <c r="BYH52" s="184"/>
      <c r="BYI52" s="184"/>
      <c r="BYJ52" s="184"/>
      <c r="BYK52" s="184"/>
      <c r="BYL52" s="184"/>
      <c r="BYM52" s="184"/>
      <c r="BYN52" s="184"/>
      <c r="BYO52" s="184"/>
      <c r="BYP52" s="184"/>
      <c r="BYQ52" s="184"/>
      <c r="BYR52" s="184"/>
      <c r="BYS52" s="184"/>
      <c r="BYT52" s="184"/>
      <c r="BYU52" s="184"/>
      <c r="BYV52" s="184"/>
      <c r="BYW52" s="184"/>
      <c r="BYX52" s="184"/>
      <c r="BYY52" s="184"/>
      <c r="BYZ52" s="184"/>
      <c r="BZA52" s="184"/>
      <c r="BZB52" s="184"/>
      <c r="BZC52" s="184"/>
      <c r="BZD52" s="184"/>
      <c r="BZE52" s="184"/>
      <c r="BZF52" s="184"/>
      <c r="BZG52" s="184"/>
      <c r="BZH52" s="184"/>
      <c r="BZI52" s="184"/>
      <c r="BZJ52" s="184"/>
      <c r="BZK52" s="184"/>
      <c r="BZL52" s="184"/>
      <c r="BZM52" s="184"/>
      <c r="BZN52" s="184"/>
      <c r="BZO52" s="184"/>
      <c r="BZP52" s="184"/>
      <c r="BZQ52" s="184"/>
      <c r="BZR52" s="184"/>
      <c r="BZS52" s="184"/>
      <c r="BZT52" s="184"/>
      <c r="BZU52" s="184"/>
      <c r="BZV52" s="184"/>
      <c r="BZW52" s="184"/>
      <c r="BZX52" s="184"/>
      <c r="BZY52" s="184"/>
      <c r="BZZ52" s="184"/>
      <c r="CAA52" s="184"/>
      <c r="CAB52" s="184"/>
      <c r="CAC52" s="184"/>
      <c r="CAD52" s="184"/>
      <c r="CAE52" s="184"/>
      <c r="CAF52" s="184"/>
      <c r="CAG52" s="184"/>
      <c r="CAH52" s="184"/>
      <c r="CAI52" s="184"/>
      <c r="CAJ52" s="184"/>
      <c r="CAK52" s="184"/>
      <c r="CAL52" s="184"/>
      <c r="CAM52" s="184"/>
      <c r="CAN52" s="184"/>
      <c r="CAO52" s="184"/>
      <c r="CAP52" s="184"/>
      <c r="CAQ52" s="184"/>
      <c r="CAR52" s="184"/>
      <c r="CAS52" s="184"/>
      <c r="CAT52" s="184"/>
      <c r="CAU52" s="184"/>
      <c r="CAV52" s="184"/>
      <c r="CAW52" s="184"/>
      <c r="CAX52" s="184"/>
      <c r="CAY52" s="184"/>
      <c r="CAZ52" s="184"/>
      <c r="CBA52" s="184"/>
      <c r="CBB52" s="184"/>
      <c r="CBC52" s="184"/>
      <c r="CBD52" s="184"/>
      <c r="CBE52" s="184"/>
      <c r="CBF52" s="184"/>
      <c r="CBG52" s="184"/>
      <c r="CBH52" s="184"/>
      <c r="CBI52" s="184"/>
      <c r="CBJ52" s="184"/>
      <c r="CBK52" s="184"/>
      <c r="CBL52" s="184"/>
      <c r="CBM52" s="184"/>
      <c r="CBN52" s="184"/>
      <c r="CBO52" s="184"/>
      <c r="CBP52" s="184"/>
      <c r="CBQ52" s="184"/>
      <c r="CBR52" s="184"/>
      <c r="CBS52" s="184"/>
      <c r="CBT52" s="184"/>
      <c r="CBU52" s="184"/>
      <c r="CBV52" s="184"/>
      <c r="CBW52" s="184"/>
      <c r="CBX52" s="184"/>
      <c r="CBY52" s="184"/>
      <c r="CBZ52" s="184"/>
      <c r="CCA52" s="184"/>
      <c r="CCB52" s="184"/>
      <c r="CCC52" s="184"/>
      <c r="CCD52" s="184"/>
      <c r="CCE52" s="184"/>
      <c r="CCF52" s="184"/>
      <c r="CCG52" s="184"/>
      <c r="CCH52" s="184"/>
      <c r="CCI52" s="184"/>
      <c r="CCJ52" s="184"/>
      <c r="CCK52" s="184"/>
      <c r="CCL52" s="184"/>
      <c r="CCM52" s="184"/>
      <c r="CCN52" s="184"/>
      <c r="CCO52" s="184"/>
      <c r="CCP52" s="184"/>
      <c r="CCQ52" s="184"/>
      <c r="CCR52" s="184"/>
      <c r="CCS52" s="184"/>
      <c r="CCT52" s="184"/>
      <c r="CCU52" s="184"/>
      <c r="CCV52" s="184"/>
      <c r="CCW52" s="184"/>
      <c r="CCX52" s="184"/>
      <c r="CCY52" s="184"/>
      <c r="CCZ52" s="184"/>
      <c r="CDA52" s="184"/>
      <c r="CDB52" s="184"/>
      <c r="CDC52" s="184"/>
      <c r="CDD52" s="184"/>
      <c r="CDE52" s="184"/>
      <c r="CDF52" s="184"/>
      <c r="CDG52" s="184"/>
      <c r="CDH52" s="184"/>
      <c r="CDI52" s="184"/>
      <c r="CDJ52" s="184"/>
      <c r="CDK52" s="184"/>
      <c r="CDL52" s="184"/>
      <c r="CDM52" s="184"/>
      <c r="CDN52" s="184"/>
      <c r="CDO52" s="184"/>
      <c r="CDP52" s="184"/>
      <c r="CDQ52" s="184"/>
      <c r="CDR52" s="184"/>
      <c r="CDS52" s="184"/>
      <c r="CDT52" s="184"/>
      <c r="CDU52" s="184"/>
      <c r="CDV52" s="184"/>
      <c r="CDW52" s="184"/>
      <c r="CDX52" s="184"/>
      <c r="CDY52" s="184"/>
      <c r="CDZ52" s="184"/>
      <c r="CEA52" s="184"/>
      <c r="CEB52" s="184"/>
      <c r="CEC52" s="184"/>
      <c r="CED52" s="184"/>
      <c r="CEE52" s="184"/>
      <c r="CEF52" s="184"/>
      <c r="CEG52" s="184"/>
      <c r="CEH52" s="184"/>
      <c r="CEI52" s="184"/>
      <c r="CEJ52" s="184"/>
      <c r="CEK52" s="184"/>
      <c r="CEL52" s="184"/>
      <c r="CEM52" s="184"/>
      <c r="CEN52" s="184"/>
      <c r="CEO52" s="184"/>
      <c r="CEP52" s="184"/>
      <c r="CEQ52" s="184"/>
      <c r="CER52" s="184"/>
      <c r="CES52" s="184"/>
      <c r="CET52" s="184"/>
      <c r="CEU52" s="184"/>
      <c r="CEV52" s="184"/>
      <c r="CEW52" s="184"/>
      <c r="CEX52" s="184"/>
      <c r="CEY52" s="184"/>
      <c r="CEZ52" s="184"/>
      <c r="CFA52" s="184"/>
      <c r="CFB52" s="184"/>
      <c r="CFC52" s="184"/>
      <c r="CFD52" s="184"/>
      <c r="CFE52" s="184"/>
      <c r="CFF52" s="184"/>
      <c r="CFG52" s="184"/>
      <c r="CFH52" s="184"/>
      <c r="CFI52" s="184"/>
      <c r="CFJ52" s="184"/>
      <c r="CFK52" s="184"/>
      <c r="CFL52" s="184"/>
      <c r="CFM52" s="184"/>
      <c r="CFN52" s="184"/>
      <c r="CFO52" s="184"/>
      <c r="CFP52" s="184"/>
      <c r="CFQ52" s="184"/>
      <c r="CFR52" s="184"/>
      <c r="CFS52" s="184"/>
      <c r="CFT52" s="184"/>
      <c r="CFU52" s="184"/>
      <c r="CFV52" s="184"/>
      <c r="CFW52" s="184"/>
      <c r="CFX52" s="184"/>
      <c r="CFY52" s="184"/>
      <c r="CFZ52" s="184"/>
      <c r="CGA52" s="184"/>
      <c r="CGB52" s="184"/>
      <c r="CGC52" s="184"/>
      <c r="CGD52" s="184"/>
      <c r="CGE52" s="184"/>
      <c r="CGF52" s="184"/>
      <c r="CGG52" s="184"/>
      <c r="CGH52" s="184"/>
      <c r="CGI52" s="184"/>
      <c r="CGJ52" s="184"/>
      <c r="CGK52" s="184"/>
      <c r="CGL52" s="184"/>
      <c r="CGM52" s="184"/>
      <c r="CGN52" s="184"/>
      <c r="CGO52" s="184"/>
      <c r="CGP52" s="184"/>
      <c r="CGQ52" s="184"/>
      <c r="CGR52" s="184"/>
      <c r="CGS52" s="184"/>
      <c r="CGT52" s="184"/>
      <c r="CGU52" s="184"/>
      <c r="CGV52" s="184"/>
      <c r="CGW52" s="184"/>
      <c r="CGX52" s="184"/>
      <c r="CGY52" s="184"/>
      <c r="CGZ52" s="184"/>
      <c r="CHA52" s="184"/>
      <c r="CHB52" s="184"/>
      <c r="CHC52" s="184"/>
      <c r="CHD52" s="184"/>
      <c r="CHE52" s="184"/>
      <c r="CHF52" s="184"/>
      <c r="CHG52" s="184"/>
      <c r="CHH52" s="184"/>
      <c r="CHI52" s="184"/>
      <c r="CHJ52" s="184"/>
      <c r="CHK52" s="184"/>
      <c r="CHL52" s="184"/>
      <c r="CHM52" s="184"/>
      <c r="CHN52" s="184"/>
      <c r="CHO52" s="184"/>
      <c r="CHP52" s="184"/>
      <c r="CHQ52" s="184"/>
      <c r="CHR52" s="184"/>
      <c r="CHS52" s="184"/>
      <c r="CHT52" s="184"/>
      <c r="CHU52" s="184"/>
      <c r="CHV52" s="184"/>
      <c r="CHW52" s="184"/>
      <c r="CHX52" s="184"/>
      <c r="CHY52" s="184"/>
      <c r="CHZ52" s="184"/>
      <c r="CIA52" s="184"/>
      <c r="CIB52" s="184"/>
      <c r="CIC52" s="184"/>
      <c r="CID52" s="184"/>
      <c r="CIE52" s="184"/>
      <c r="CIF52" s="184"/>
      <c r="CIG52" s="184"/>
      <c r="CIH52" s="184"/>
      <c r="CII52" s="184"/>
      <c r="CIJ52" s="184"/>
      <c r="CIK52" s="184"/>
      <c r="CIL52" s="184"/>
      <c r="CIM52" s="184"/>
      <c r="CIN52" s="184"/>
      <c r="CIO52" s="184"/>
      <c r="CIP52" s="184"/>
      <c r="CIQ52" s="184"/>
      <c r="CIR52" s="184"/>
      <c r="CIS52" s="184"/>
      <c r="CIT52" s="184"/>
      <c r="CIU52" s="184"/>
      <c r="CIV52" s="184"/>
      <c r="CIW52" s="184"/>
      <c r="CIX52" s="184"/>
      <c r="CIY52" s="184"/>
      <c r="CIZ52" s="184"/>
      <c r="CJA52" s="184"/>
      <c r="CJB52" s="184"/>
      <c r="CJC52" s="184"/>
      <c r="CJD52" s="184"/>
      <c r="CJE52" s="184"/>
      <c r="CJF52" s="184"/>
      <c r="CJG52" s="184"/>
      <c r="CJH52" s="184"/>
      <c r="CJI52" s="184"/>
      <c r="CJJ52" s="184"/>
      <c r="CJK52" s="184"/>
      <c r="CJL52" s="184"/>
      <c r="CJM52" s="184"/>
      <c r="CJN52" s="184"/>
      <c r="CJO52" s="184"/>
      <c r="CJP52" s="184"/>
      <c r="CJQ52" s="184"/>
      <c r="CJR52" s="184"/>
      <c r="CJS52" s="184"/>
      <c r="CJT52" s="184"/>
      <c r="CJU52" s="184"/>
      <c r="CJV52" s="184"/>
      <c r="CJW52" s="184"/>
      <c r="CJX52" s="184"/>
      <c r="CJY52" s="184"/>
      <c r="CJZ52" s="184"/>
      <c r="CKA52" s="184"/>
      <c r="CKB52" s="184"/>
      <c r="CKC52" s="184"/>
      <c r="CKD52" s="184"/>
      <c r="CKE52" s="184"/>
      <c r="CKF52" s="184"/>
      <c r="CKG52" s="184"/>
      <c r="CKH52" s="184"/>
      <c r="CKI52" s="184"/>
      <c r="CKJ52" s="184"/>
      <c r="CKK52" s="184"/>
      <c r="CKL52" s="184"/>
      <c r="CKM52" s="184"/>
      <c r="CKN52" s="184"/>
      <c r="CKO52" s="184"/>
      <c r="CKP52" s="184"/>
      <c r="CKQ52" s="184"/>
      <c r="CKR52" s="184"/>
      <c r="CKS52" s="184"/>
      <c r="CKT52" s="184"/>
      <c r="CKU52" s="184"/>
      <c r="CKV52" s="184"/>
      <c r="CKW52" s="184"/>
      <c r="CKX52" s="184"/>
      <c r="CKY52" s="184"/>
      <c r="CKZ52" s="184"/>
      <c r="CLA52" s="184"/>
      <c r="CLB52" s="184"/>
      <c r="CLC52" s="184"/>
      <c r="CLD52" s="184"/>
      <c r="CLE52" s="184"/>
      <c r="CLF52" s="184"/>
      <c r="CLG52" s="184"/>
      <c r="CLH52" s="184"/>
      <c r="CLI52" s="184"/>
      <c r="CLJ52" s="184"/>
      <c r="CLK52" s="184"/>
      <c r="CLL52" s="184"/>
      <c r="CLM52" s="184"/>
      <c r="CLN52" s="184"/>
      <c r="CLO52" s="184"/>
      <c r="CLP52" s="184"/>
      <c r="CLQ52" s="184"/>
      <c r="CLR52" s="184"/>
      <c r="CLS52" s="184"/>
      <c r="CLT52" s="184"/>
      <c r="CLU52" s="184"/>
      <c r="CLV52" s="184"/>
      <c r="CLW52" s="184"/>
      <c r="CLX52" s="184"/>
      <c r="CLY52" s="184"/>
      <c r="CLZ52" s="184"/>
      <c r="CMA52" s="184"/>
      <c r="CMB52" s="184"/>
      <c r="CMC52" s="184"/>
      <c r="CMD52" s="184"/>
      <c r="CME52" s="184"/>
      <c r="CMF52" s="184"/>
      <c r="CMG52" s="184"/>
      <c r="CMH52" s="184"/>
      <c r="CMI52" s="184"/>
      <c r="CMJ52" s="184"/>
      <c r="CMK52" s="184"/>
      <c r="CML52" s="184"/>
      <c r="CMM52" s="184"/>
      <c r="CMN52" s="184"/>
      <c r="CMO52" s="184"/>
      <c r="CMP52" s="184"/>
      <c r="CMQ52" s="184"/>
      <c r="CMR52" s="184"/>
      <c r="CMS52" s="184"/>
      <c r="CMT52" s="184"/>
      <c r="CMU52" s="184"/>
      <c r="CMV52" s="184"/>
      <c r="CMW52" s="184"/>
      <c r="CMX52" s="184"/>
      <c r="CMY52" s="184"/>
      <c r="CMZ52" s="184"/>
      <c r="CNA52" s="184"/>
      <c r="CNB52" s="184"/>
      <c r="CNC52" s="184"/>
      <c r="CND52" s="184"/>
      <c r="CNE52" s="184"/>
      <c r="CNF52" s="184"/>
      <c r="CNG52" s="184"/>
      <c r="CNH52" s="184"/>
      <c r="CNI52" s="184"/>
      <c r="CNJ52" s="184"/>
      <c r="CNK52" s="184"/>
      <c r="CNL52" s="184"/>
      <c r="CNM52" s="184"/>
      <c r="CNN52" s="184"/>
      <c r="CNO52" s="184"/>
      <c r="CNP52" s="184"/>
      <c r="CNQ52" s="184"/>
      <c r="CNR52" s="184"/>
      <c r="CNS52" s="184"/>
      <c r="CNT52" s="184"/>
      <c r="CNU52" s="184"/>
      <c r="CNV52" s="184"/>
      <c r="CNW52" s="184"/>
      <c r="CNX52" s="184"/>
      <c r="CNY52" s="184"/>
      <c r="CNZ52" s="184"/>
      <c r="COA52" s="184"/>
      <c r="COB52" s="184"/>
      <c r="COC52" s="184"/>
      <c r="COD52" s="184"/>
      <c r="COE52" s="184"/>
      <c r="COF52" s="184"/>
      <c r="COG52" s="184"/>
      <c r="COH52" s="184"/>
      <c r="COI52" s="184"/>
      <c r="COJ52" s="184"/>
      <c r="COK52" s="184"/>
      <c r="COL52" s="184"/>
      <c r="COM52" s="184"/>
      <c r="CON52" s="184"/>
      <c r="COO52" s="184"/>
      <c r="COP52" s="184"/>
      <c r="COQ52" s="184"/>
      <c r="COR52" s="184"/>
      <c r="COS52" s="184"/>
      <c r="COT52" s="184"/>
      <c r="COU52" s="184"/>
      <c r="COV52" s="184"/>
      <c r="COW52" s="184"/>
      <c r="COX52" s="184"/>
      <c r="COY52" s="184"/>
      <c r="COZ52" s="184"/>
      <c r="CPA52" s="184"/>
      <c r="CPB52" s="184"/>
      <c r="CPC52" s="184"/>
      <c r="CPD52" s="184"/>
      <c r="CPE52" s="184"/>
      <c r="CPF52" s="184"/>
      <c r="CPG52" s="184"/>
      <c r="CPH52" s="184"/>
      <c r="CPI52" s="184"/>
      <c r="CPJ52" s="184"/>
      <c r="CPK52" s="184"/>
      <c r="CPL52" s="184"/>
      <c r="CPM52" s="184"/>
      <c r="CPN52" s="184"/>
      <c r="CPO52" s="184"/>
      <c r="CPP52" s="184"/>
      <c r="CPQ52" s="184"/>
      <c r="CPR52" s="184"/>
      <c r="CPS52" s="184"/>
      <c r="CPT52" s="184"/>
      <c r="CPU52" s="184"/>
      <c r="CPV52" s="184"/>
      <c r="CPW52" s="184"/>
      <c r="CPX52" s="184"/>
      <c r="CPY52" s="184"/>
      <c r="CPZ52" s="184"/>
      <c r="CQA52" s="184"/>
      <c r="CQB52" s="184"/>
      <c r="CQC52" s="184"/>
      <c r="CQD52" s="184"/>
      <c r="CQE52" s="184"/>
      <c r="CQF52" s="184"/>
      <c r="CQG52" s="184"/>
      <c r="CQH52" s="184"/>
      <c r="CQI52" s="184"/>
      <c r="CQJ52" s="184"/>
      <c r="CQK52" s="184"/>
      <c r="CQL52" s="184"/>
      <c r="CQM52" s="184"/>
      <c r="CQN52" s="184"/>
      <c r="CQO52" s="184"/>
      <c r="CQP52" s="184"/>
      <c r="CQQ52" s="184"/>
      <c r="CQR52" s="184"/>
      <c r="CQS52" s="184"/>
      <c r="CQT52" s="184"/>
      <c r="CQU52" s="184"/>
      <c r="CQV52" s="184"/>
      <c r="CQW52" s="184"/>
      <c r="CQX52" s="184"/>
      <c r="CQY52" s="184"/>
      <c r="CQZ52" s="184"/>
      <c r="CRA52" s="184"/>
      <c r="CRB52" s="184"/>
      <c r="CRC52" s="184"/>
      <c r="CRD52" s="184"/>
      <c r="CRE52" s="184"/>
      <c r="CRF52" s="184"/>
      <c r="CRG52" s="184"/>
      <c r="CRH52" s="184"/>
      <c r="CRI52" s="184"/>
      <c r="CRJ52" s="184"/>
      <c r="CRK52" s="184"/>
      <c r="CRL52" s="184"/>
      <c r="CRM52" s="184"/>
      <c r="CRN52" s="184"/>
      <c r="CRO52" s="184"/>
      <c r="CRP52" s="184"/>
      <c r="CRQ52" s="184"/>
      <c r="CRR52" s="184"/>
      <c r="CRS52" s="184"/>
      <c r="CRT52" s="184"/>
      <c r="CRU52" s="184"/>
      <c r="CRV52" s="184"/>
      <c r="CRW52" s="184"/>
      <c r="CRX52" s="184"/>
      <c r="CRY52" s="184"/>
      <c r="CRZ52" s="184"/>
      <c r="CSA52" s="184"/>
      <c r="CSB52" s="184"/>
      <c r="CSC52" s="184"/>
      <c r="CSD52" s="184"/>
      <c r="CSE52" s="184"/>
      <c r="CSF52" s="184"/>
      <c r="CSG52" s="184"/>
      <c r="CSH52" s="184"/>
      <c r="CSI52" s="184"/>
      <c r="CSJ52" s="184"/>
      <c r="CSK52" s="184"/>
      <c r="CSL52" s="184"/>
      <c r="CSM52" s="184"/>
      <c r="CSN52" s="184"/>
      <c r="CSO52" s="184"/>
      <c r="CSP52" s="184"/>
      <c r="CSQ52" s="184"/>
      <c r="CSR52" s="184"/>
      <c r="CSS52" s="184"/>
      <c r="CST52" s="184"/>
      <c r="CSU52" s="184"/>
      <c r="CSV52" s="184"/>
      <c r="CSW52" s="184"/>
      <c r="CSX52" s="184"/>
      <c r="CSY52" s="184"/>
      <c r="CSZ52" s="184"/>
      <c r="CTA52" s="184"/>
      <c r="CTB52" s="184"/>
      <c r="CTC52" s="184"/>
      <c r="CTD52" s="184"/>
      <c r="CTE52" s="184"/>
      <c r="CTF52" s="184"/>
      <c r="CTG52" s="184"/>
      <c r="CTH52" s="184"/>
      <c r="CTI52" s="184"/>
      <c r="CTJ52" s="184"/>
      <c r="CTK52" s="184"/>
      <c r="CTL52" s="184"/>
      <c r="CTM52" s="184"/>
      <c r="CTN52" s="184"/>
      <c r="CTO52" s="184"/>
      <c r="CTP52" s="184"/>
      <c r="CTQ52" s="184"/>
      <c r="CTR52" s="184"/>
      <c r="CTS52" s="184"/>
      <c r="CTT52" s="184"/>
      <c r="CTU52" s="184"/>
      <c r="CTV52" s="184"/>
      <c r="CTW52" s="184"/>
      <c r="CTX52" s="184"/>
      <c r="CTY52" s="184"/>
      <c r="CTZ52" s="184"/>
      <c r="CUA52" s="184"/>
      <c r="CUB52" s="184"/>
      <c r="CUC52" s="184"/>
      <c r="CUD52" s="184"/>
      <c r="CUE52" s="184"/>
      <c r="CUF52" s="184"/>
      <c r="CUG52" s="184"/>
      <c r="CUH52" s="184"/>
      <c r="CUI52" s="184"/>
      <c r="CUJ52" s="184"/>
      <c r="CUK52" s="184"/>
      <c r="CUL52" s="184"/>
      <c r="CUM52" s="184"/>
      <c r="CUN52" s="184"/>
      <c r="CUO52" s="184"/>
      <c r="CUP52" s="184"/>
      <c r="CUQ52" s="184"/>
      <c r="CUR52" s="184"/>
      <c r="CUS52" s="184"/>
      <c r="CUT52" s="184"/>
      <c r="CUU52" s="184"/>
      <c r="CUV52" s="184"/>
      <c r="CUW52" s="184"/>
      <c r="CUX52" s="184"/>
      <c r="CUY52" s="184"/>
      <c r="CUZ52" s="184"/>
      <c r="CVA52" s="184"/>
      <c r="CVB52" s="184"/>
      <c r="CVC52" s="184"/>
      <c r="CVD52" s="184"/>
      <c r="CVE52" s="184"/>
      <c r="CVF52" s="184"/>
      <c r="CVG52" s="184"/>
      <c r="CVH52" s="184"/>
      <c r="CVI52" s="184"/>
      <c r="CVJ52" s="184"/>
      <c r="CVK52" s="184"/>
      <c r="CVL52" s="184"/>
      <c r="CVM52" s="184"/>
      <c r="CVN52" s="184"/>
      <c r="CVO52" s="184"/>
      <c r="CVP52" s="184"/>
      <c r="CVQ52" s="184"/>
      <c r="CVR52" s="184"/>
      <c r="CVS52" s="184"/>
      <c r="CVT52" s="184"/>
      <c r="CVU52" s="184"/>
      <c r="CVV52" s="184"/>
      <c r="CVW52" s="184"/>
      <c r="CVX52" s="184"/>
      <c r="CVY52" s="184"/>
      <c r="CVZ52" s="184"/>
      <c r="CWA52" s="184"/>
      <c r="CWB52" s="184"/>
      <c r="CWC52" s="184"/>
      <c r="CWD52" s="184"/>
      <c r="CWE52" s="184"/>
      <c r="CWF52" s="184"/>
      <c r="CWG52" s="184"/>
      <c r="CWH52" s="184"/>
      <c r="CWI52" s="184"/>
      <c r="CWJ52" s="184"/>
      <c r="CWK52" s="184"/>
      <c r="CWL52" s="184"/>
      <c r="CWM52" s="184"/>
      <c r="CWN52" s="184"/>
      <c r="CWO52" s="184"/>
      <c r="CWP52" s="184"/>
      <c r="CWQ52" s="184"/>
      <c r="CWR52" s="184"/>
      <c r="CWS52" s="184"/>
      <c r="CWT52" s="184"/>
      <c r="CWU52" s="184"/>
      <c r="CWV52" s="184"/>
      <c r="CWW52" s="184"/>
      <c r="CWX52" s="184"/>
      <c r="CWY52" s="184"/>
      <c r="CWZ52" s="184"/>
      <c r="CXA52" s="184"/>
      <c r="CXB52" s="184"/>
      <c r="CXC52" s="184"/>
      <c r="CXD52" s="184"/>
      <c r="CXE52" s="184"/>
      <c r="CXF52" s="184"/>
      <c r="CXG52" s="184"/>
      <c r="CXH52" s="184"/>
      <c r="CXI52" s="184"/>
      <c r="CXJ52" s="184"/>
      <c r="CXK52" s="184"/>
      <c r="CXL52" s="184"/>
      <c r="CXM52" s="184"/>
      <c r="CXN52" s="184"/>
      <c r="CXO52" s="184"/>
      <c r="CXP52" s="184"/>
      <c r="CXQ52" s="184"/>
      <c r="CXR52" s="184"/>
      <c r="CXS52" s="184"/>
      <c r="CXT52" s="184"/>
      <c r="CXU52" s="184"/>
      <c r="CXV52" s="184"/>
      <c r="CXW52" s="184"/>
      <c r="CXX52" s="184"/>
      <c r="CXY52" s="184"/>
      <c r="CXZ52" s="184"/>
      <c r="CYA52" s="184"/>
      <c r="CYB52" s="184"/>
      <c r="CYC52" s="184"/>
      <c r="CYD52" s="184"/>
      <c r="CYE52" s="184"/>
      <c r="CYF52" s="184"/>
      <c r="CYG52" s="184"/>
      <c r="CYH52" s="184"/>
      <c r="CYI52" s="184"/>
      <c r="CYJ52" s="184"/>
      <c r="CYK52" s="184"/>
      <c r="CYL52" s="184"/>
      <c r="CYM52" s="184"/>
      <c r="CYN52" s="184"/>
      <c r="CYO52" s="184"/>
      <c r="CYP52" s="184"/>
      <c r="CYQ52" s="184"/>
      <c r="CYR52" s="184"/>
      <c r="CYS52" s="184"/>
      <c r="CYT52" s="184"/>
      <c r="CYU52" s="184"/>
      <c r="CYV52" s="184"/>
      <c r="CYW52" s="184"/>
      <c r="CYX52" s="184"/>
      <c r="CYY52" s="184"/>
      <c r="CYZ52" s="184"/>
      <c r="CZA52" s="184"/>
      <c r="CZB52" s="184"/>
      <c r="CZC52" s="184"/>
      <c r="CZD52" s="184"/>
      <c r="CZE52" s="184"/>
      <c r="CZF52" s="184"/>
      <c r="CZG52" s="184"/>
      <c r="CZH52" s="184"/>
      <c r="CZI52" s="184"/>
      <c r="CZJ52" s="184"/>
      <c r="CZK52" s="184"/>
      <c r="CZL52" s="184"/>
      <c r="CZM52" s="184"/>
      <c r="CZN52" s="184"/>
      <c r="CZO52" s="184"/>
      <c r="CZP52" s="184"/>
      <c r="CZQ52" s="184"/>
      <c r="CZR52" s="184"/>
      <c r="CZS52" s="184"/>
      <c r="CZT52" s="184"/>
      <c r="CZU52" s="184"/>
      <c r="CZV52" s="184"/>
      <c r="CZW52" s="184"/>
      <c r="CZX52" s="184"/>
      <c r="CZY52" s="184"/>
      <c r="CZZ52" s="184"/>
      <c r="DAA52" s="184"/>
      <c r="DAB52" s="184"/>
      <c r="DAC52" s="184"/>
      <c r="DAD52" s="184"/>
      <c r="DAE52" s="184"/>
      <c r="DAF52" s="184"/>
      <c r="DAG52" s="184"/>
      <c r="DAH52" s="184"/>
      <c r="DAI52" s="184"/>
      <c r="DAJ52" s="184"/>
      <c r="DAK52" s="184"/>
      <c r="DAL52" s="184"/>
      <c r="DAM52" s="184"/>
      <c r="DAN52" s="184"/>
      <c r="DAO52" s="184"/>
      <c r="DAP52" s="184"/>
      <c r="DAQ52" s="184"/>
      <c r="DAR52" s="184"/>
      <c r="DAS52" s="184"/>
      <c r="DAT52" s="184"/>
      <c r="DAU52" s="184"/>
      <c r="DAV52" s="184"/>
      <c r="DAW52" s="184"/>
      <c r="DAX52" s="184"/>
      <c r="DAY52" s="184"/>
      <c r="DAZ52" s="184"/>
      <c r="DBA52" s="184"/>
      <c r="DBB52" s="184"/>
      <c r="DBC52" s="184"/>
      <c r="DBD52" s="184"/>
      <c r="DBE52" s="184"/>
      <c r="DBF52" s="184"/>
      <c r="DBG52" s="184"/>
      <c r="DBH52" s="184"/>
      <c r="DBI52" s="184"/>
      <c r="DBJ52" s="184"/>
      <c r="DBK52" s="184"/>
      <c r="DBL52" s="184"/>
      <c r="DBM52" s="184"/>
      <c r="DBN52" s="184"/>
      <c r="DBO52" s="184"/>
      <c r="DBP52" s="184"/>
      <c r="DBQ52" s="184"/>
      <c r="DBR52" s="184"/>
      <c r="DBS52" s="184"/>
      <c r="DBT52" s="184"/>
      <c r="DBU52" s="184"/>
      <c r="DBV52" s="184"/>
      <c r="DBW52" s="184"/>
      <c r="DBX52" s="184"/>
      <c r="DBY52" s="184"/>
      <c r="DBZ52" s="184"/>
      <c r="DCA52" s="184"/>
      <c r="DCB52" s="184"/>
      <c r="DCC52" s="184"/>
      <c r="DCD52" s="184"/>
      <c r="DCE52" s="184"/>
      <c r="DCF52" s="184"/>
      <c r="DCG52" s="184"/>
      <c r="DCH52" s="184"/>
      <c r="DCI52" s="184"/>
      <c r="DCJ52" s="184"/>
      <c r="DCK52" s="184"/>
      <c r="DCL52" s="184"/>
      <c r="DCM52" s="184"/>
      <c r="DCN52" s="184"/>
      <c r="DCO52" s="184"/>
      <c r="DCP52" s="184"/>
      <c r="DCQ52" s="184"/>
      <c r="DCR52" s="184"/>
      <c r="DCS52" s="184"/>
      <c r="DCT52" s="184"/>
      <c r="DCU52" s="184"/>
      <c r="DCV52" s="184"/>
      <c r="DCW52" s="184"/>
      <c r="DCX52" s="184"/>
      <c r="DCY52" s="184"/>
      <c r="DCZ52" s="184"/>
      <c r="DDA52" s="184"/>
      <c r="DDB52" s="184"/>
      <c r="DDC52" s="184"/>
      <c r="DDD52" s="184"/>
      <c r="DDE52" s="184"/>
      <c r="DDF52" s="184"/>
      <c r="DDG52" s="184"/>
      <c r="DDH52" s="184"/>
      <c r="DDI52" s="184"/>
      <c r="DDJ52" s="184"/>
      <c r="DDK52" s="184"/>
      <c r="DDL52" s="184"/>
      <c r="DDM52" s="184"/>
      <c r="DDN52" s="184"/>
      <c r="DDO52" s="184"/>
      <c r="DDP52" s="184"/>
      <c r="DDQ52" s="184"/>
      <c r="DDR52" s="184"/>
      <c r="DDS52" s="184"/>
      <c r="DDT52" s="184"/>
      <c r="DDU52" s="184"/>
      <c r="DDV52" s="184"/>
      <c r="DDW52" s="184"/>
      <c r="DDX52" s="184"/>
      <c r="DDY52" s="184"/>
      <c r="DDZ52" s="184"/>
      <c r="DEA52" s="184"/>
      <c r="DEB52" s="184"/>
      <c r="DEC52" s="184"/>
      <c r="DED52" s="184"/>
      <c r="DEE52" s="184"/>
      <c r="DEF52" s="184"/>
      <c r="DEG52" s="184"/>
      <c r="DEH52" s="184"/>
      <c r="DEI52" s="184"/>
      <c r="DEJ52" s="184"/>
      <c r="DEK52" s="184"/>
      <c r="DEL52" s="184"/>
      <c r="DEM52" s="184"/>
      <c r="DEN52" s="184"/>
      <c r="DEO52" s="184"/>
      <c r="DEP52" s="184"/>
      <c r="DEQ52" s="184"/>
      <c r="DER52" s="184"/>
      <c r="DES52" s="184"/>
      <c r="DET52" s="184"/>
      <c r="DEU52" s="184"/>
      <c r="DEV52" s="184"/>
      <c r="DEW52" s="184"/>
      <c r="DEX52" s="184"/>
      <c r="DEY52" s="184"/>
      <c r="DEZ52" s="184"/>
      <c r="DFA52" s="184"/>
      <c r="DFB52" s="184"/>
      <c r="DFC52" s="184"/>
      <c r="DFD52" s="184"/>
      <c r="DFE52" s="184"/>
      <c r="DFF52" s="184"/>
      <c r="DFG52" s="184"/>
      <c r="DFH52" s="184"/>
      <c r="DFI52" s="184"/>
      <c r="DFJ52" s="184"/>
      <c r="DFK52" s="184"/>
      <c r="DFL52" s="184"/>
      <c r="DFM52" s="184"/>
      <c r="DFN52" s="184"/>
      <c r="DFO52" s="184"/>
      <c r="DFP52" s="184"/>
      <c r="DFQ52" s="184"/>
      <c r="DFR52" s="184"/>
      <c r="DFS52" s="184"/>
      <c r="DFT52" s="184"/>
      <c r="DFU52" s="184"/>
      <c r="DFV52" s="184"/>
      <c r="DFW52" s="184"/>
      <c r="DFX52" s="184"/>
      <c r="DFY52" s="184"/>
      <c r="DFZ52" s="184"/>
      <c r="DGA52" s="184"/>
      <c r="DGB52" s="184"/>
      <c r="DGC52" s="184"/>
      <c r="DGD52" s="184"/>
      <c r="DGE52" s="184"/>
      <c r="DGF52" s="184"/>
      <c r="DGG52" s="184"/>
      <c r="DGH52" s="184"/>
      <c r="DGI52" s="184"/>
      <c r="DGJ52" s="184"/>
      <c r="DGK52" s="184"/>
      <c r="DGL52" s="184"/>
      <c r="DGM52" s="184"/>
      <c r="DGN52" s="184"/>
      <c r="DGO52" s="184"/>
      <c r="DGP52" s="184"/>
      <c r="DGQ52" s="184"/>
      <c r="DGR52" s="184"/>
      <c r="DGS52" s="184"/>
      <c r="DGT52" s="184"/>
      <c r="DGU52" s="184"/>
      <c r="DGV52" s="184"/>
      <c r="DGW52" s="184"/>
      <c r="DGX52" s="184"/>
      <c r="DGY52" s="184"/>
      <c r="DGZ52" s="184"/>
      <c r="DHA52" s="184"/>
      <c r="DHB52" s="184"/>
      <c r="DHC52" s="184"/>
      <c r="DHD52" s="184"/>
      <c r="DHE52" s="184"/>
      <c r="DHF52" s="184"/>
      <c r="DHG52" s="184"/>
      <c r="DHH52" s="184"/>
      <c r="DHI52" s="184"/>
      <c r="DHJ52" s="184"/>
      <c r="DHK52" s="184"/>
      <c r="DHL52" s="184"/>
      <c r="DHM52" s="184"/>
      <c r="DHN52" s="184"/>
      <c r="DHO52" s="184"/>
      <c r="DHP52" s="184"/>
      <c r="DHQ52" s="184"/>
      <c r="DHR52" s="184"/>
      <c r="DHS52" s="184"/>
      <c r="DHT52" s="184"/>
      <c r="DHU52" s="184"/>
      <c r="DHV52" s="184"/>
      <c r="DHW52" s="184"/>
      <c r="DHX52" s="184"/>
      <c r="DHY52" s="184"/>
      <c r="DHZ52" s="184"/>
      <c r="DIA52" s="184"/>
      <c r="DIB52" s="184"/>
      <c r="DIC52" s="184"/>
      <c r="DID52" s="184"/>
      <c r="DIE52" s="184"/>
      <c r="DIF52" s="184"/>
      <c r="DIG52" s="184"/>
      <c r="DIH52" s="184"/>
      <c r="DII52" s="184"/>
      <c r="DIJ52" s="184"/>
      <c r="DIK52" s="184"/>
      <c r="DIL52" s="184"/>
      <c r="DIM52" s="184"/>
      <c r="DIN52" s="184"/>
      <c r="DIO52" s="184"/>
      <c r="DIP52" s="184"/>
      <c r="DIQ52" s="184"/>
      <c r="DIR52" s="184"/>
      <c r="DIS52" s="184"/>
      <c r="DIT52" s="184"/>
      <c r="DIU52" s="184"/>
      <c r="DIV52" s="184"/>
      <c r="DIW52" s="184"/>
      <c r="DIX52" s="184"/>
      <c r="DIY52" s="184"/>
      <c r="DIZ52" s="184"/>
      <c r="DJA52" s="184"/>
      <c r="DJB52" s="184"/>
      <c r="DJC52" s="184"/>
      <c r="DJD52" s="184"/>
      <c r="DJE52" s="184"/>
      <c r="DJF52" s="184"/>
      <c r="DJG52" s="184"/>
      <c r="DJH52" s="184"/>
      <c r="DJI52" s="184"/>
      <c r="DJJ52" s="184"/>
      <c r="DJK52" s="184"/>
      <c r="DJL52" s="184"/>
      <c r="DJM52" s="184"/>
      <c r="DJN52" s="184"/>
      <c r="DJO52" s="184"/>
      <c r="DJP52" s="184"/>
      <c r="DJQ52" s="184"/>
      <c r="DJR52" s="184"/>
      <c r="DJS52" s="184"/>
      <c r="DJT52" s="184"/>
      <c r="DJU52" s="184"/>
      <c r="DJV52" s="184"/>
      <c r="DJW52" s="184"/>
      <c r="DJX52" s="184"/>
      <c r="DJY52" s="184"/>
      <c r="DJZ52" s="184"/>
      <c r="DKA52" s="184"/>
      <c r="DKB52" s="184"/>
      <c r="DKC52" s="184"/>
      <c r="DKD52" s="184"/>
      <c r="DKE52" s="184"/>
      <c r="DKF52" s="184"/>
      <c r="DKG52" s="184"/>
      <c r="DKH52" s="184"/>
      <c r="DKI52" s="184"/>
      <c r="DKJ52" s="184"/>
      <c r="DKK52" s="184"/>
      <c r="DKL52" s="184"/>
      <c r="DKM52" s="184"/>
      <c r="DKN52" s="184"/>
      <c r="DKO52" s="184"/>
      <c r="DKP52" s="184"/>
      <c r="DKQ52" s="184"/>
      <c r="DKR52" s="184"/>
      <c r="DKS52" s="184"/>
      <c r="DKT52" s="184"/>
      <c r="DKU52" s="184"/>
      <c r="DKV52" s="184"/>
      <c r="DKW52" s="184"/>
      <c r="DKX52" s="184"/>
      <c r="DKY52" s="184"/>
      <c r="DKZ52" s="184"/>
      <c r="DLA52" s="184"/>
      <c r="DLB52" s="184"/>
      <c r="DLC52" s="184"/>
      <c r="DLD52" s="184"/>
      <c r="DLE52" s="184"/>
      <c r="DLF52" s="184"/>
      <c r="DLG52" s="184"/>
      <c r="DLH52" s="184"/>
      <c r="DLI52" s="184"/>
      <c r="DLJ52" s="184"/>
      <c r="DLK52" s="184"/>
      <c r="DLL52" s="184"/>
      <c r="DLM52" s="184"/>
      <c r="DLN52" s="184"/>
      <c r="DLO52" s="184"/>
      <c r="DLP52" s="184"/>
      <c r="DLQ52" s="184"/>
      <c r="DLR52" s="184"/>
      <c r="DLS52" s="184"/>
      <c r="DLT52" s="184"/>
      <c r="DLU52" s="184"/>
      <c r="DLV52" s="184"/>
      <c r="DLW52" s="184"/>
      <c r="DLX52" s="184"/>
      <c r="DLY52" s="184"/>
      <c r="DLZ52" s="184"/>
      <c r="DMA52" s="184"/>
      <c r="DMB52" s="184"/>
      <c r="DMC52" s="184"/>
      <c r="DMD52" s="184"/>
      <c r="DME52" s="184"/>
      <c r="DMF52" s="184"/>
      <c r="DMG52" s="184"/>
      <c r="DMH52" s="184"/>
      <c r="DMI52" s="184"/>
      <c r="DMJ52" s="184"/>
      <c r="DMK52" s="184"/>
      <c r="DML52" s="184"/>
      <c r="DMM52" s="184"/>
      <c r="DMN52" s="184"/>
      <c r="DMO52" s="184"/>
      <c r="DMP52" s="184"/>
      <c r="DMQ52" s="184"/>
      <c r="DMR52" s="184"/>
      <c r="DMS52" s="184"/>
      <c r="DMT52" s="184"/>
      <c r="DMU52" s="184"/>
      <c r="DMV52" s="184"/>
      <c r="DMW52" s="184"/>
      <c r="DMX52" s="184"/>
      <c r="DMY52" s="184"/>
      <c r="DMZ52" s="184"/>
      <c r="DNA52" s="184"/>
      <c r="DNB52" s="184"/>
      <c r="DNC52" s="184"/>
      <c r="DND52" s="184"/>
      <c r="DNE52" s="184"/>
      <c r="DNF52" s="184"/>
      <c r="DNG52" s="184"/>
      <c r="DNH52" s="184"/>
      <c r="DNI52" s="184"/>
      <c r="DNJ52" s="184"/>
      <c r="DNK52" s="184"/>
      <c r="DNL52" s="184"/>
      <c r="DNM52" s="184"/>
      <c r="DNN52" s="184"/>
      <c r="DNO52" s="184"/>
      <c r="DNP52" s="184"/>
      <c r="DNQ52" s="184"/>
      <c r="DNR52" s="184"/>
      <c r="DNS52" s="184"/>
      <c r="DNT52" s="184"/>
      <c r="DNU52" s="184"/>
      <c r="DNV52" s="184"/>
      <c r="DNW52" s="184"/>
      <c r="DNX52" s="184"/>
      <c r="DNY52" s="184"/>
      <c r="DNZ52" s="184"/>
      <c r="DOA52" s="184"/>
      <c r="DOB52" s="184"/>
      <c r="DOC52" s="184"/>
      <c r="DOD52" s="184"/>
      <c r="DOE52" s="184"/>
      <c r="DOF52" s="184"/>
      <c r="DOG52" s="184"/>
      <c r="DOH52" s="184"/>
      <c r="DOI52" s="184"/>
      <c r="DOJ52" s="184"/>
      <c r="DOK52" s="184"/>
      <c r="DOL52" s="184"/>
      <c r="DOM52" s="184"/>
      <c r="DON52" s="184"/>
      <c r="DOO52" s="184"/>
      <c r="DOP52" s="184"/>
      <c r="DOQ52" s="184"/>
      <c r="DOR52" s="184"/>
      <c r="DOS52" s="184"/>
      <c r="DOT52" s="184"/>
      <c r="DOU52" s="184"/>
      <c r="DOV52" s="184"/>
      <c r="DOW52" s="184"/>
      <c r="DOX52" s="184"/>
      <c r="DOY52" s="184"/>
      <c r="DOZ52" s="184"/>
      <c r="DPA52" s="184"/>
      <c r="DPB52" s="184"/>
      <c r="DPC52" s="184"/>
      <c r="DPD52" s="184"/>
      <c r="DPE52" s="184"/>
      <c r="DPF52" s="184"/>
      <c r="DPG52" s="184"/>
      <c r="DPH52" s="184"/>
      <c r="DPI52" s="184"/>
      <c r="DPJ52" s="184"/>
      <c r="DPK52" s="184"/>
      <c r="DPL52" s="184"/>
      <c r="DPM52" s="184"/>
      <c r="DPN52" s="184"/>
      <c r="DPO52" s="184"/>
      <c r="DPP52" s="184"/>
      <c r="DPQ52" s="184"/>
      <c r="DPR52" s="184"/>
      <c r="DPS52" s="184"/>
      <c r="DPT52" s="184"/>
      <c r="DPU52" s="184"/>
      <c r="DPV52" s="184"/>
      <c r="DPW52" s="184"/>
      <c r="DPX52" s="184"/>
      <c r="DPY52" s="184"/>
      <c r="DPZ52" s="184"/>
      <c r="DQA52" s="184"/>
      <c r="DQB52" s="184"/>
      <c r="DQC52" s="184"/>
      <c r="DQD52" s="184"/>
      <c r="DQE52" s="184"/>
      <c r="DQF52" s="184"/>
      <c r="DQG52" s="184"/>
      <c r="DQH52" s="184"/>
      <c r="DQI52" s="184"/>
      <c r="DQJ52" s="184"/>
      <c r="DQK52" s="184"/>
      <c r="DQL52" s="184"/>
      <c r="DQM52" s="184"/>
      <c r="DQN52" s="184"/>
      <c r="DQO52" s="184"/>
      <c r="DQP52" s="184"/>
      <c r="DQQ52" s="184"/>
      <c r="DQR52" s="184"/>
      <c r="DQS52" s="184"/>
      <c r="DQT52" s="184"/>
      <c r="DQU52" s="184"/>
      <c r="DQV52" s="184"/>
      <c r="DQW52" s="184"/>
      <c r="DQX52" s="184"/>
      <c r="DQY52" s="184"/>
      <c r="DQZ52" s="184"/>
      <c r="DRA52" s="184"/>
      <c r="DRB52" s="184"/>
      <c r="DRC52" s="184"/>
      <c r="DRD52" s="184"/>
      <c r="DRE52" s="184"/>
      <c r="DRF52" s="184"/>
      <c r="DRG52" s="184"/>
      <c r="DRH52" s="184"/>
      <c r="DRI52" s="184"/>
      <c r="DRJ52" s="184"/>
      <c r="DRK52" s="184"/>
      <c r="DRL52" s="184"/>
      <c r="DRM52" s="184"/>
      <c r="DRN52" s="184"/>
      <c r="DRO52" s="184"/>
      <c r="DRP52" s="184"/>
      <c r="DRQ52" s="184"/>
      <c r="DRR52" s="184"/>
      <c r="DRS52" s="184"/>
      <c r="DRT52" s="184"/>
      <c r="DRU52" s="184"/>
      <c r="DRV52" s="184"/>
      <c r="DRW52" s="184"/>
      <c r="DRX52" s="184"/>
      <c r="DRY52" s="184"/>
      <c r="DRZ52" s="184"/>
      <c r="DSA52" s="184"/>
      <c r="DSB52" s="184"/>
      <c r="DSC52" s="184"/>
      <c r="DSD52" s="184"/>
      <c r="DSE52" s="184"/>
      <c r="DSF52" s="184"/>
      <c r="DSG52" s="184"/>
      <c r="DSH52" s="184"/>
      <c r="DSI52" s="184"/>
      <c r="DSJ52" s="184"/>
      <c r="DSK52" s="184"/>
      <c r="DSL52" s="184"/>
      <c r="DSM52" s="184"/>
      <c r="DSN52" s="184"/>
      <c r="DSO52" s="184"/>
      <c r="DSP52" s="184"/>
      <c r="DSQ52" s="184"/>
      <c r="DSR52" s="184"/>
      <c r="DSS52" s="184"/>
      <c r="DST52" s="184"/>
      <c r="DSU52" s="184"/>
      <c r="DSV52" s="184"/>
      <c r="DSW52" s="184"/>
      <c r="DSX52" s="184"/>
      <c r="DSY52" s="184"/>
      <c r="DSZ52" s="184"/>
      <c r="DTA52" s="184"/>
      <c r="DTB52" s="184"/>
      <c r="DTC52" s="184"/>
      <c r="DTD52" s="184"/>
      <c r="DTE52" s="184"/>
      <c r="DTF52" s="184"/>
      <c r="DTG52" s="184"/>
      <c r="DTH52" s="184"/>
      <c r="DTI52" s="184"/>
      <c r="DTJ52" s="184"/>
      <c r="DTK52" s="184"/>
      <c r="DTL52" s="184"/>
      <c r="DTM52" s="184"/>
      <c r="DTN52" s="184"/>
      <c r="DTO52" s="184"/>
      <c r="DTP52" s="184"/>
      <c r="DTQ52" s="184"/>
      <c r="DTR52" s="184"/>
      <c r="DTS52" s="184"/>
      <c r="DTT52" s="184"/>
      <c r="DTU52" s="184"/>
      <c r="DTV52" s="184"/>
      <c r="DTW52" s="184"/>
      <c r="DTX52" s="184"/>
      <c r="DTY52" s="184"/>
      <c r="DTZ52" s="184"/>
      <c r="DUA52" s="184"/>
      <c r="DUB52" s="184"/>
      <c r="DUC52" s="184"/>
      <c r="DUD52" s="184"/>
      <c r="DUE52" s="184"/>
      <c r="DUF52" s="184"/>
      <c r="DUG52" s="184"/>
      <c r="DUH52" s="184"/>
      <c r="DUI52" s="184"/>
      <c r="DUJ52" s="184"/>
      <c r="DUK52" s="184"/>
      <c r="DUL52" s="184"/>
      <c r="DUM52" s="184"/>
      <c r="DUN52" s="184"/>
      <c r="DUO52" s="184"/>
      <c r="DUP52" s="184"/>
      <c r="DUQ52" s="184"/>
      <c r="DUR52" s="184"/>
      <c r="DUS52" s="184"/>
      <c r="DUT52" s="184"/>
      <c r="DUU52" s="184"/>
      <c r="DUV52" s="184"/>
      <c r="DUW52" s="184"/>
      <c r="DUX52" s="184"/>
      <c r="DUY52" s="184"/>
      <c r="DUZ52" s="184"/>
      <c r="DVA52" s="184"/>
      <c r="DVB52" s="184"/>
      <c r="DVC52" s="184"/>
      <c r="DVD52" s="184"/>
      <c r="DVE52" s="184"/>
      <c r="DVF52" s="184"/>
      <c r="DVG52" s="184"/>
      <c r="DVH52" s="184"/>
      <c r="DVI52" s="184"/>
      <c r="DVJ52" s="184"/>
      <c r="DVK52" s="184"/>
      <c r="DVL52" s="184"/>
      <c r="DVM52" s="184"/>
      <c r="DVN52" s="184"/>
      <c r="DVO52" s="184"/>
      <c r="DVP52" s="184"/>
      <c r="DVQ52" s="184"/>
      <c r="DVR52" s="184"/>
      <c r="DVS52" s="184"/>
      <c r="DVT52" s="184"/>
      <c r="DVU52" s="184"/>
      <c r="DVV52" s="184"/>
      <c r="DVW52" s="184"/>
      <c r="DVX52" s="184"/>
      <c r="DVY52" s="184"/>
      <c r="DVZ52" s="184"/>
      <c r="DWA52" s="184"/>
      <c r="DWB52" s="184"/>
      <c r="DWC52" s="184"/>
      <c r="DWD52" s="184"/>
      <c r="DWE52" s="184"/>
      <c r="DWF52" s="184"/>
      <c r="DWG52" s="184"/>
      <c r="DWH52" s="184"/>
      <c r="DWI52" s="184"/>
      <c r="DWJ52" s="184"/>
      <c r="DWK52" s="184"/>
      <c r="DWL52" s="184"/>
      <c r="DWM52" s="184"/>
      <c r="DWN52" s="184"/>
      <c r="DWO52" s="184"/>
      <c r="DWP52" s="184"/>
      <c r="DWQ52" s="184"/>
      <c r="DWR52" s="184"/>
      <c r="DWS52" s="184"/>
      <c r="DWT52" s="184"/>
      <c r="DWU52" s="184"/>
      <c r="DWV52" s="184"/>
      <c r="DWW52" s="184"/>
      <c r="DWX52" s="184"/>
      <c r="DWY52" s="184"/>
      <c r="DWZ52" s="184"/>
      <c r="DXA52" s="184"/>
      <c r="DXB52" s="184"/>
      <c r="DXC52" s="184"/>
      <c r="DXD52" s="184"/>
      <c r="DXE52" s="184"/>
      <c r="DXF52" s="184"/>
      <c r="DXG52" s="184"/>
      <c r="DXH52" s="184"/>
      <c r="DXI52" s="184"/>
      <c r="DXJ52" s="184"/>
      <c r="DXK52" s="184"/>
      <c r="DXL52" s="184"/>
      <c r="DXM52" s="184"/>
      <c r="DXN52" s="184"/>
      <c r="DXO52" s="184"/>
      <c r="DXP52" s="184"/>
      <c r="DXQ52" s="184"/>
      <c r="DXR52" s="184"/>
      <c r="DXS52" s="184"/>
      <c r="DXT52" s="184"/>
      <c r="DXU52" s="184"/>
      <c r="DXV52" s="184"/>
      <c r="DXW52" s="184"/>
      <c r="DXX52" s="184"/>
      <c r="DXY52" s="184"/>
      <c r="DXZ52" s="184"/>
      <c r="DYA52" s="184"/>
      <c r="DYB52" s="184"/>
      <c r="DYC52" s="184"/>
      <c r="DYD52" s="184"/>
      <c r="DYE52" s="184"/>
      <c r="DYF52" s="184"/>
      <c r="DYG52" s="184"/>
      <c r="DYH52" s="184"/>
      <c r="DYI52" s="184"/>
      <c r="DYJ52" s="184"/>
      <c r="DYK52" s="184"/>
      <c r="DYL52" s="184"/>
      <c r="DYM52" s="184"/>
      <c r="DYN52" s="184"/>
      <c r="DYO52" s="184"/>
      <c r="DYP52" s="184"/>
      <c r="DYQ52" s="184"/>
      <c r="DYR52" s="184"/>
      <c r="DYS52" s="184"/>
      <c r="DYT52" s="184"/>
      <c r="DYU52" s="184"/>
      <c r="DYV52" s="184"/>
      <c r="DYW52" s="184"/>
      <c r="DYX52" s="184"/>
      <c r="DYY52" s="184"/>
      <c r="DYZ52" s="184"/>
      <c r="DZA52" s="184"/>
      <c r="DZB52" s="184"/>
      <c r="DZC52" s="184"/>
      <c r="DZD52" s="184"/>
      <c r="DZE52" s="184"/>
      <c r="DZF52" s="184"/>
      <c r="DZG52" s="184"/>
      <c r="DZH52" s="184"/>
      <c r="DZI52" s="184"/>
      <c r="DZJ52" s="184"/>
      <c r="DZK52" s="184"/>
      <c r="DZL52" s="184"/>
      <c r="DZM52" s="184"/>
      <c r="DZN52" s="184"/>
      <c r="DZO52" s="184"/>
      <c r="DZP52" s="184"/>
      <c r="DZQ52" s="184"/>
      <c r="DZR52" s="184"/>
      <c r="DZS52" s="184"/>
      <c r="DZT52" s="184"/>
      <c r="DZU52" s="184"/>
      <c r="DZV52" s="184"/>
      <c r="DZW52" s="184"/>
      <c r="DZX52" s="184"/>
      <c r="DZY52" s="184"/>
      <c r="DZZ52" s="184"/>
      <c r="EAA52" s="184"/>
      <c r="EAB52" s="184"/>
      <c r="EAC52" s="184"/>
      <c r="EAD52" s="184"/>
      <c r="EAE52" s="184"/>
      <c r="EAF52" s="184"/>
      <c r="EAG52" s="184"/>
      <c r="EAH52" s="184"/>
      <c r="EAI52" s="184"/>
      <c r="EAJ52" s="184"/>
      <c r="EAK52" s="184"/>
      <c r="EAL52" s="184"/>
      <c r="EAM52" s="184"/>
      <c r="EAN52" s="184"/>
      <c r="EAO52" s="184"/>
      <c r="EAP52" s="184"/>
      <c r="EAQ52" s="184"/>
      <c r="EAR52" s="184"/>
      <c r="EAS52" s="184"/>
      <c r="EAT52" s="184"/>
      <c r="EAU52" s="184"/>
      <c r="EAV52" s="184"/>
      <c r="EAW52" s="184"/>
      <c r="EAX52" s="184"/>
      <c r="EAY52" s="184"/>
      <c r="EAZ52" s="184"/>
      <c r="EBA52" s="184"/>
      <c r="EBB52" s="184"/>
      <c r="EBC52" s="184"/>
      <c r="EBD52" s="184"/>
      <c r="EBE52" s="184"/>
      <c r="EBF52" s="184"/>
      <c r="EBG52" s="184"/>
      <c r="EBH52" s="184"/>
      <c r="EBI52" s="184"/>
      <c r="EBJ52" s="184"/>
      <c r="EBK52" s="184"/>
      <c r="EBL52" s="184"/>
      <c r="EBM52" s="184"/>
      <c r="EBN52" s="184"/>
      <c r="EBO52" s="184"/>
      <c r="EBP52" s="184"/>
      <c r="EBQ52" s="184"/>
      <c r="EBR52" s="184"/>
      <c r="EBS52" s="184"/>
      <c r="EBT52" s="184"/>
      <c r="EBU52" s="184"/>
      <c r="EBV52" s="184"/>
      <c r="EBW52" s="184"/>
      <c r="EBX52" s="184"/>
      <c r="EBY52" s="184"/>
      <c r="EBZ52" s="184"/>
      <c r="ECA52" s="184"/>
      <c r="ECB52" s="184"/>
      <c r="ECC52" s="184"/>
      <c r="ECD52" s="184"/>
      <c r="ECE52" s="184"/>
      <c r="ECF52" s="184"/>
      <c r="ECG52" s="184"/>
      <c r="ECH52" s="184"/>
      <c r="ECI52" s="184"/>
      <c r="ECJ52" s="184"/>
      <c r="ECK52" s="184"/>
      <c r="ECL52" s="184"/>
      <c r="ECM52" s="184"/>
      <c r="ECN52" s="184"/>
      <c r="ECO52" s="184"/>
      <c r="ECP52" s="184"/>
      <c r="ECQ52" s="184"/>
      <c r="ECR52" s="184"/>
      <c r="ECS52" s="184"/>
      <c r="ECT52" s="184"/>
      <c r="ECU52" s="184"/>
      <c r="ECV52" s="184"/>
      <c r="ECW52" s="184"/>
      <c r="ECX52" s="184"/>
      <c r="ECY52" s="184"/>
      <c r="ECZ52" s="184"/>
      <c r="EDA52" s="184"/>
      <c r="EDB52" s="184"/>
      <c r="EDC52" s="184"/>
      <c r="EDD52" s="184"/>
      <c r="EDE52" s="184"/>
      <c r="EDF52" s="184"/>
      <c r="EDG52" s="184"/>
      <c r="EDH52" s="184"/>
      <c r="EDI52" s="184"/>
      <c r="EDJ52" s="184"/>
      <c r="EDK52" s="184"/>
      <c r="EDL52" s="184"/>
      <c r="EDM52" s="184"/>
      <c r="EDN52" s="184"/>
      <c r="EDO52" s="184"/>
      <c r="EDP52" s="184"/>
      <c r="EDQ52" s="184"/>
      <c r="EDR52" s="184"/>
      <c r="EDS52" s="184"/>
      <c r="EDT52" s="184"/>
      <c r="EDU52" s="184"/>
      <c r="EDV52" s="184"/>
      <c r="EDW52" s="184"/>
      <c r="EDX52" s="184"/>
      <c r="EDY52" s="184"/>
      <c r="EDZ52" s="184"/>
      <c r="EEA52" s="184"/>
      <c r="EEB52" s="184"/>
      <c r="EEC52" s="184"/>
      <c r="EED52" s="184"/>
      <c r="EEE52" s="184"/>
      <c r="EEF52" s="184"/>
      <c r="EEG52" s="184"/>
      <c r="EEH52" s="184"/>
      <c r="EEI52" s="184"/>
      <c r="EEJ52" s="184"/>
      <c r="EEK52" s="184"/>
      <c r="EEL52" s="184"/>
      <c r="EEM52" s="184"/>
      <c r="EEN52" s="184"/>
      <c r="EEO52" s="184"/>
      <c r="EEP52" s="184"/>
      <c r="EEQ52" s="184"/>
      <c r="EER52" s="184"/>
      <c r="EES52" s="184"/>
      <c r="EET52" s="184"/>
      <c r="EEU52" s="184"/>
      <c r="EEV52" s="184"/>
      <c r="EEW52" s="184"/>
      <c r="EEX52" s="184"/>
      <c r="EEY52" s="184"/>
      <c r="EEZ52" s="184"/>
      <c r="EFA52" s="184"/>
      <c r="EFB52" s="184"/>
      <c r="EFC52" s="184"/>
      <c r="EFD52" s="184"/>
      <c r="EFE52" s="184"/>
      <c r="EFF52" s="184"/>
      <c r="EFG52" s="184"/>
      <c r="EFH52" s="184"/>
      <c r="EFI52" s="184"/>
      <c r="EFJ52" s="184"/>
      <c r="EFK52" s="184"/>
      <c r="EFL52" s="184"/>
      <c r="EFM52" s="184"/>
      <c r="EFN52" s="184"/>
      <c r="EFO52" s="184"/>
      <c r="EFP52" s="184"/>
      <c r="EFQ52" s="184"/>
      <c r="EFR52" s="184"/>
      <c r="EFS52" s="184"/>
      <c r="EFT52" s="184"/>
      <c r="EFU52" s="184"/>
      <c r="EFV52" s="184"/>
      <c r="EFW52" s="184"/>
      <c r="EFX52" s="184"/>
      <c r="EFY52" s="184"/>
      <c r="EFZ52" s="184"/>
      <c r="EGA52" s="184"/>
      <c r="EGB52" s="184"/>
      <c r="EGC52" s="184"/>
      <c r="EGD52" s="184"/>
      <c r="EGE52" s="184"/>
      <c r="EGF52" s="184"/>
      <c r="EGG52" s="184"/>
      <c r="EGH52" s="184"/>
      <c r="EGI52" s="184"/>
      <c r="EGJ52" s="184"/>
      <c r="EGK52" s="184"/>
      <c r="EGL52" s="184"/>
      <c r="EGM52" s="184"/>
      <c r="EGN52" s="184"/>
      <c r="EGO52" s="184"/>
      <c r="EGP52" s="184"/>
      <c r="EGQ52" s="184"/>
      <c r="EGR52" s="184"/>
      <c r="EGS52" s="184"/>
      <c r="EGT52" s="184"/>
      <c r="EGU52" s="184"/>
      <c r="EGV52" s="184"/>
      <c r="EGW52" s="184"/>
      <c r="EGX52" s="184"/>
      <c r="EGY52" s="184"/>
      <c r="EGZ52" s="184"/>
      <c r="EHA52" s="184"/>
      <c r="EHB52" s="184"/>
      <c r="EHC52" s="184"/>
      <c r="EHD52" s="184"/>
      <c r="EHE52" s="184"/>
      <c r="EHF52" s="184"/>
      <c r="EHG52" s="184"/>
      <c r="EHH52" s="184"/>
      <c r="EHI52" s="184"/>
      <c r="EHJ52" s="184"/>
      <c r="EHK52" s="184"/>
      <c r="EHL52" s="184"/>
      <c r="EHM52" s="184"/>
      <c r="EHN52" s="184"/>
      <c r="EHO52" s="184"/>
      <c r="EHP52" s="184"/>
      <c r="EHQ52" s="184"/>
      <c r="EHR52" s="184"/>
      <c r="EHS52" s="184"/>
      <c r="EHT52" s="184"/>
      <c r="EHU52" s="184"/>
      <c r="EHV52" s="184"/>
      <c r="EHW52" s="184"/>
      <c r="EHX52" s="184"/>
      <c r="EHY52" s="184"/>
      <c r="EHZ52" s="184"/>
      <c r="EIA52" s="184"/>
      <c r="EIB52" s="184"/>
      <c r="EIC52" s="184"/>
      <c r="EID52" s="184"/>
      <c r="EIE52" s="184"/>
      <c r="EIF52" s="184"/>
      <c r="EIG52" s="184"/>
      <c r="EIH52" s="184"/>
      <c r="EII52" s="184"/>
      <c r="EIJ52" s="184"/>
      <c r="EIK52" s="184"/>
      <c r="EIL52" s="184"/>
      <c r="EIM52" s="184"/>
      <c r="EIN52" s="184"/>
      <c r="EIO52" s="184"/>
      <c r="EIP52" s="184"/>
      <c r="EIQ52" s="184"/>
      <c r="EIR52" s="184"/>
      <c r="EIS52" s="184"/>
      <c r="EIT52" s="184"/>
      <c r="EIU52" s="184"/>
      <c r="EIV52" s="184"/>
      <c r="EIW52" s="184"/>
      <c r="EIX52" s="184"/>
      <c r="EIY52" s="184"/>
      <c r="EIZ52" s="184"/>
      <c r="EJA52" s="184"/>
      <c r="EJB52" s="184"/>
      <c r="EJC52" s="184"/>
      <c r="EJD52" s="184"/>
      <c r="EJE52" s="184"/>
      <c r="EJF52" s="184"/>
      <c r="EJG52" s="184"/>
      <c r="EJH52" s="184"/>
      <c r="EJI52" s="184"/>
      <c r="EJJ52" s="184"/>
      <c r="EJK52" s="184"/>
      <c r="EJL52" s="184"/>
      <c r="EJM52" s="184"/>
      <c r="EJN52" s="184"/>
      <c r="EJO52" s="184"/>
      <c r="EJP52" s="184"/>
      <c r="EJQ52" s="184"/>
      <c r="EJR52" s="184"/>
      <c r="EJS52" s="184"/>
      <c r="EJT52" s="184"/>
      <c r="EJU52" s="184"/>
      <c r="EJV52" s="184"/>
      <c r="EJW52" s="184"/>
      <c r="EJX52" s="184"/>
      <c r="EJY52" s="184"/>
      <c r="EJZ52" s="184"/>
      <c r="EKA52" s="184"/>
      <c r="EKB52" s="184"/>
      <c r="EKC52" s="184"/>
      <c r="EKD52" s="184"/>
      <c r="EKE52" s="184"/>
      <c r="EKF52" s="184"/>
      <c r="EKG52" s="184"/>
      <c r="EKH52" s="184"/>
      <c r="EKI52" s="184"/>
      <c r="EKJ52" s="184"/>
      <c r="EKK52" s="184"/>
      <c r="EKL52" s="184"/>
      <c r="EKM52" s="184"/>
      <c r="EKN52" s="184"/>
      <c r="EKO52" s="184"/>
      <c r="EKP52" s="184"/>
      <c r="EKQ52" s="184"/>
      <c r="EKR52" s="184"/>
      <c r="EKS52" s="184"/>
      <c r="EKT52" s="184"/>
      <c r="EKU52" s="184"/>
      <c r="EKV52" s="184"/>
      <c r="EKW52" s="184"/>
      <c r="EKX52" s="184"/>
      <c r="EKY52" s="184"/>
      <c r="EKZ52" s="184"/>
      <c r="ELA52" s="184"/>
      <c r="ELB52" s="184"/>
      <c r="ELC52" s="184"/>
      <c r="ELD52" s="184"/>
      <c r="ELE52" s="184"/>
      <c r="ELF52" s="184"/>
      <c r="ELG52" s="184"/>
      <c r="ELH52" s="184"/>
      <c r="ELI52" s="184"/>
      <c r="ELJ52" s="184"/>
      <c r="ELK52" s="184"/>
      <c r="ELL52" s="184"/>
      <c r="ELM52" s="184"/>
      <c r="ELN52" s="184"/>
      <c r="ELO52" s="184"/>
      <c r="ELP52" s="184"/>
      <c r="ELQ52" s="184"/>
      <c r="ELR52" s="184"/>
      <c r="ELS52" s="184"/>
      <c r="ELT52" s="184"/>
      <c r="ELU52" s="184"/>
      <c r="ELV52" s="184"/>
      <c r="ELW52" s="184"/>
      <c r="ELX52" s="184"/>
      <c r="ELY52" s="184"/>
      <c r="ELZ52" s="184"/>
      <c r="EMA52" s="184"/>
      <c r="EMB52" s="184"/>
      <c r="EMC52" s="184"/>
      <c r="EMD52" s="184"/>
      <c r="EME52" s="184"/>
      <c r="EMF52" s="184"/>
      <c r="EMG52" s="184"/>
      <c r="EMH52" s="184"/>
      <c r="EMI52" s="184"/>
      <c r="EMJ52" s="184"/>
      <c r="EMK52" s="184"/>
      <c r="EML52" s="184"/>
      <c r="EMM52" s="184"/>
      <c r="EMN52" s="184"/>
      <c r="EMO52" s="184"/>
      <c r="EMP52" s="184"/>
      <c r="EMQ52" s="184"/>
      <c r="EMR52" s="184"/>
      <c r="EMS52" s="184"/>
      <c r="EMT52" s="184"/>
      <c r="EMU52" s="184"/>
      <c r="EMV52" s="184"/>
      <c r="EMW52" s="184"/>
      <c r="EMX52" s="184"/>
      <c r="EMY52" s="184"/>
      <c r="EMZ52" s="184"/>
      <c r="ENA52" s="184"/>
      <c r="ENB52" s="184"/>
      <c r="ENC52" s="184"/>
      <c r="END52" s="184"/>
      <c r="ENE52" s="184"/>
      <c r="ENF52" s="184"/>
      <c r="ENG52" s="184"/>
      <c r="ENH52" s="184"/>
      <c r="ENI52" s="184"/>
      <c r="ENJ52" s="184"/>
      <c r="ENK52" s="184"/>
      <c r="ENL52" s="184"/>
      <c r="ENM52" s="184"/>
      <c r="ENN52" s="184"/>
      <c r="ENO52" s="184"/>
      <c r="ENP52" s="184"/>
      <c r="ENQ52" s="184"/>
      <c r="ENR52" s="184"/>
      <c r="ENS52" s="184"/>
      <c r="ENT52" s="184"/>
      <c r="ENU52" s="184"/>
      <c r="ENV52" s="184"/>
      <c r="ENW52" s="184"/>
      <c r="ENX52" s="184"/>
      <c r="ENY52" s="184"/>
      <c r="ENZ52" s="184"/>
      <c r="EOA52" s="184"/>
      <c r="EOB52" s="184"/>
      <c r="EOC52" s="184"/>
      <c r="EOD52" s="184"/>
      <c r="EOE52" s="184"/>
      <c r="EOF52" s="184"/>
      <c r="EOG52" s="184"/>
      <c r="EOH52" s="184"/>
      <c r="EOI52" s="184"/>
      <c r="EOJ52" s="184"/>
      <c r="EOK52" s="184"/>
      <c r="EOL52" s="184"/>
      <c r="EOM52" s="184"/>
      <c r="EON52" s="184"/>
      <c r="EOO52" s="184"/>
      <c r="EOP52" s="184"/>
      <c r="EOQ52" s="184"/>
      <c r="EOR52" s="184"/>
      <c r="EOS52" s="184"/>
      <c r="EOT52" s="184"/>
      <c r="EOU52" s="184"/>
      <c r="EOV52" s="184"/>
      <c r="EOW52" s="184"/>
      <c r="EOX52" s="184"/>
      <c r="EOY52" s="184"/>
      <c r="EOZ52" s="184"/>
      <c r="EPA52" s="184"/>
      <c r="EPB52" s="184"/>
      <c r="EPC52" s="184"/>
      <c r="EPD52" s="184"/>
      <c r="EPE52" s="184"/>
      <c r="EPF52" s="184"/>
      <c r="EPG52" s="184"/>
      <c r="EPH52" s="184"/>
      <c r="EPI52" s="184"/>
      <c r="EPJ52" s="184"/>
      <c r="EPK52" s="184"/>
      <c r="EPL52" s="184"/>
      <c r="EPM52" s="184"/>
      <c r="EPN52" s="184"/>
      <c r="EPO52" s="184"/>
      <c r="EPP52" s="184"/>
      <c r="EPQ52" s="184"/>
      <c r="EPR52" s="184"/>
      <c r="EPS52" s="184"/>
      <c r="EPT52" s="184"/>
      <c r="EPU52" s="184"/>
      <c r="EPV52" s="184"/>
      <c r="EPW52" s="184"/>
      <c r="EPX52" s="184"/>
      <c r="EPY52" s="184"/>
      <c r="EPZ52" s="184"/>
      <c r="EQA52" s="184"/>
      <c r="EQB52" s="184"/>
      <c r="EQC52" s="184"/>
      <c r="EQD52" s="184"/>
      <c r="EQE52" s="184"/>
      <c r="EQF52" s="184"/>
      <c r="EQG52" s="184"/>
      <c r="EQH52" s="184"/>
      <c r="EQI52" s="184"/>
      <c r="EQJ52" s="184"/>
      <c r="EQK52" s="184"/>
      <c r="EQL52" s="184"/>
      <c r="EQM52" s="184"/>
      <c r="EQN52" s="184"/>
      <c r="EQO52" s="184"/>
      <c r="EQP52" s="184"/>
      <c r="EQQ52" s="184"/>
      <c r="EQR52" s="184"/>
      <c r="EQS52" s="184"/>
      <c r="EQT52" s="184"/>
      <c r="EQU52" s="184"/>
      <c r="EQV52" s="184"/>
      <c r="EQW52" s="184"/>
      <c r="EQX52" s="184"/>
      <c r="EQY52" s="184"/>
      <c r="EQZ52" s="184"/>
      <c r="ERA52" s="184"/>
      <c r="ERB52" s="184"/>
      <c r="ERC52" s="184"/>
      <c r="ERD52" s="184"/>
      <c r="ERE52" s="184"/>
      <c r="ERF52" s="184"/>
      <c r="ERG52" s="184"/>
      <c r="ERH52" s="184"/>
      <c r="ERI52" s="184"/>
      <c r="ERJ52" s="184"/>
      <c r="ERK52" s="184"/>
      <c r="ERL52" s="184"/>
      <c r="ERM52" s="184"/>
      <c r="ERN52" s="184"/>
      <c r="ERO52" s="184"/>
      <c r="ERP52" s="184"/>
      <c r="ERQ52" s="184"/>
      <c r="ERR52" s="184"/>
      <c r="ERS52" s="184"/>
      <c r="ERT52" s="184"/>
      <c r="ERU52" s="184"/>
      <c r="ERV52" s="184"/>
      <c r="ERW52" s="184"/>
      <c r="ERX52" s="184"/>
      <c r="ERY52" s="184"/>
      <c r="ERZ52" s="184"/>
      <c r="ESA52" s="184"/>
      <c r="ESB52" s="184"/>
      <c r="ESC52" s="184"/>
      <c r="ESD52" s="184"/>
      <c r="ESE52" s="184"/>
      <c r="ESF52" s="184"/>
      <c r="ESG52" s="184"/>
      <c r="ESH52" s="184"/>
      <c r="ESI52" s="184"/>
      <c r="ESJ52" s="184"/>
      <c r="ESK52" s="184"/>
      <c r="ESL52" s="184"/>
      <c r="ESM52" s="184"/>
      <c r="ESN52" s="184"/>
      <c r="ESO52" s="184"/>
      <c r="ESP52" s="184"/>
      <c r="ESQ52" s="184"/>
      <c r="ESR52" s="184"/>
      <c r="ESS52" s="184"/>
      <c r="EST52" s="184"/>
      <c r="ESU52" s="184"/>
      <c r="ESV52" s="184"/>
      <c r="ESW52" s="184"/>
      <c r="ESX52" s="184"/>
      <c r="ESY52" s="184"/>
      <c r="ESZ52" s="184"/>
      <c r="ETA52" s="184"/>
      <c r="ETB52" s="184"/>
      <c r="ETC52" s="184"/>
      <c r="ETD52" s="184"/>
      <c r="ETE52" s="184"/>
      <c r="ETF52" s="184"/>
      <c r="ETG52" s="184"/>
      <c r="ETH52" s="184"/>
      <c r="ETI52" s="184"/>
      <c r="ETJ52" s="184"/>
      <c r="ETK52" s="184"/>
      <c r="ETL52" s="184"/>
      <c r="ETM52" s="184"/>
      <c r="ETN52" s="184"/>
      <c r="ETO52" s="184"/>
      <c r="ETP52" s="184"/>
      <c r="ETQ52" s="184"/>
      <c r="ETR52" s="184"/>
      <c r="ETS52" s="184"/>
      <c r="ETT52" s="184"/>
      <c r="ETU52" s="184"/>
      <c r="ETV52" s="184"/>
      <c r="ETW52" s="184"/>
      <c r="ETX52" s="184"/>
      <c r="ETY52" s="184"/>
      <c r="ETZ52" s="184"/>
      <c r="EUA52" s="184"/>
      <c r="EUB52" s="184"/>
      <c r="EUC52" s="184"/>
      <c r="EUD52" s="184"/>
      <c r="EUE52" s="184"/>
      <c r="EUF52" s="184"/>
      <c r="EUG52" s="184"/>
      <c r="EUH52" s="184"/>
      <c r="EUI52" s="184"/>
      <c r="EUJ52" s="184"/>
      <c r="EUK52" s="184"/>
      <c r="EUL52" s="184"/>
      <c r="EUM52" s="184"/>
      <c r="EUN52" s="184"/>
      <c r="EUO52" s="184"/>
      <c r="EUP52" s="184"/>
      <c r="EUQ52" s="184"/>
      <c r="EUR52" s="184"/>
      <c r="EUS52" s="184"/>
      <c r="EUT52" s="184"/>
      <c r="EUU52" s="184"/>
      <c r="EUV52" s="184"/>
      <c r="EUW52" s="184"/>
      <c r="EUX52" s="184"/>
      <c r="EUY52" s="184"/>
      <c r="EUZ52" s="184"/>
      <c r="EVA52" s="184"/>
      <c r="EVB52" s="184"/>
      <c r="EVC52" s="184"/>
      <c r="EVD52" s="184"/>
      <c r="EVE52" s="184"/>
      <c r="EVF52" s="184"/>
      <c r="EVG52" s="184"/>
      <c r="EVH52" s="184"/>
      <c r="EVI52" s="184"/>
      <c r="EVJ52" s="184"/>
      <c r="EVK52" s="184"/>
      <c r="EVL52" s="184"/>
      <c r="EVM52" s="184"/>
      <c r="EVN52" s="184"/>
      <c r="EVO52" s="184"/>
      <c r="EVP52" s="184"/>
      <c r="EVQ52" s="184"/>
      <c r="EVR52" s="184"/>
      <c r="EVS52" s="184"/>
      <c r="EVT52" s="184"/>
      <c r="EVU52" s="184"/>
      <c r="EVV52" s="184"/>
      <c r="EVW52" s="184"/>
      <c r="EVX52" s="184"/>
      <c r="EVY52" s="184"/>
      <c r="EVZ52" s="184"/>
      <c r="EWA52" s="184"/>
      <c r="EWB52" s="184"/>
      <c r="EWC52" s="184"/>
      <c r="EWD52" s="184"/>
      <c r="EWE52" s="184"/>
      <c r="EWF52" s="184"/>
      <c r="EWG52" s="184"/>
      <c r="EWH52" s="184"/>
      <c r="EWI52" s="184"/>
      <c r="EWJ52" s="184"/>
      <c r="EWK52" s="184"/>
      <c r="EWL52" s="184"/>
      <c r="EWM52" s="184"/>
      <c r="EWN52" s="184"/>
      <c r="EWO52" s="184"/>
      <c r="EWP52" s="184"/>
      <c r="EWQ52" s="184"/>
      <c r="EWR52" s="184"/>
      <c r="EWS52" s="184"/>
      <c r="EWT52" s="184"/>
      <c r="EWU52" s="184"/>
      <c r="EWV52" s="184"/>
      <c r="EWW52" s="184"/>
      <c r="EWX52" s="184"/>
      <c r="EWY52" s="184"/>
      <c r="EWZ52" s="184"/>
      <c r="EXA52" s="184"/>
      <c r="EXB52" s="184"/>
      <c r="EXC52" s="184"/>
      <c r="EXD52" s="184"/>
      <c r="EXE52" s="184"/>
      <c r="EXF52" s="184"/>
      <c r="EXG52" s="184"/>
      <c r="EXH52" s="184"/>
      <c r="EXI52" s="184"/>
      <c r="EXJ52" s="184"/>
      <c r="EXK52" s="184"/>
      <c r="EXL52" s="184"/>
      <c r="EXM52" s="184"/>
      <c r="EXN52" s="184"/>
      <c r="EXO52" s="184"/>
      <c r="EXP52" s="184"/>
      <c r="EXQ52" s="184"/>
      <c r="EXR52" s="184"/>
      <c r="EXS52" s="184"/>
      <c r="EXT52" s="184"/>
      <c r="EXU52" s="184"/>
      <c r="EXV52" s="184"/>
      <c r="EXW52" s="184"/>
      <c r="EXX52" s="184"/>
      <c r="EXY52" s="184"/>
      <c r="EXZ52" s="184"/>
      <c r="EYA52" s="184"/>
      <c r="EYB52" s="184"/>
      <c r="EYC52" s="184"/>
      <c r="EYD52" s="184"/>
      <c r="EYE52" s="184"/>
      <c r="EYF52" s="184"/>
      <c r="EYG52" s="184"/>
      <c r="EYH52" s="184"/>
      <c r="EYI52" s="184"/>
      <c r="EYJ52" s="184"/>
      <c r="EYK52" s="184"/>
      <c r="EYL52" s="184"/>
      <c r="EYM52" s="184"/>
      <c r="EYN52" s="184"/>
      <c r="EYO52" s="184"/>
      <c r="EYP52" s="184"/>
      <c r="EYQ52" s="184"/>
      <c r="EYR52" s="184"/>
      <c r="EYS52" s="184"/>
      <c r="EYT52" s="184"/>
      <c r="EYU52" s="184"/>
      <c r="EYV52" s="184"/>
      <c r="EYW52" s="184"/>
      <c r="EYX52" s="184"/>
      <c r="EYY52" s="184"/>
      <c r="EYZ52" s="184"/>
      <c r="EZA52" s="184"/>
      <c r="EZB52" s="184"/>
      <c r="EZC52" s="184"/>
      <c r="EZD52" s="184"/>
      <c r="EZE52" s="184"/>
      <c r="EZF52" s="184"/>
      <c r="EZG52" s="184"/>
      <c r="EZH52" s="184"/>
      <c r="EZI52" s="184"/>
      <c r="EZJ52" s="184"/>
      <c r="EZK52" s="184"/>
      <c r="EZL52" s="184"/>
      <c r="EZM52" s="184"/>
      <c r="EZN52" s="184"/>
      <c r="EZO52" s="184"/>
      <c r="EZP52" s="184"/>
      <c r="EZQ52" s="184"/>
      <c r="EZR52" s="184"/>
      <c r="EZS52" s="184"/>
      <c r="EZT52" s="184"/>
      <c r="EZU52" s="184"/>
      <c r="EZV52" s="184"/>
      <c r="EZW52" s="184"/>
      <c r="EZX52" s="184"/>
      <c r="EZY52" s="184"/>
      <c r="EZZ52" s="184"/>
      <c r="FAA52" s="184"/>
      <c r="FAB52" s="184"/>
      <c r="FAC52" s="184"/>
      <c r="FAD52" s="184"/>
      <c r="FAE52" s="184"/>
      <c r="FAF52" s="184"/>
      <c r="FAG52" s="184"/>
      <c r="FAH52" s="184"/>
      <c r="FAI52" s="184"/>
      <c r="FAJ52" s="184"/>
      <c r="FAK52" s="184"/>
      <c r="FAL52" s="184"/>
      <c r="FAM52" s="184"/>
      <c r="FAN52" s="184"/>
      <c r="FAO52" s="184"/>
      <c r="FAP52" s="184"/>
      <c r="FAQ52" s="184"/>
      <c r="FAR52" s="184"/>
      <c r="FAS52" s="184"/>
      <c r="FAT52" s="184"/>
      <c r="FAU52" s="184"/>
      <c r="FAV52" s="184"/>
      <c r="FAW52" s="184"/>
      <c r="FAX52" s="184"/>
      <c r="FAY52" s="184"/>
      <c r="FAZ52" s="184"/>
      <c r="FBA52" s="184"/>
      <c r="FBB52" s="184"/>
      <c r="FBC52" s="184"/>
      <c r="FBD52" s="184"/>
      <c r="FBE52" s="184"/>
      <c r="FBF52" s="184"/>
      <c r="FBG52" s="184"/>
      <c r="FBH52" s="184"/>
      <c r="FBI52" s="184"/>
      <c r="FBJ52" s="184"/>
      <c r="FBK52" s="184"/>
      <c r="FBL52" s="184"/>
      <c r="FBM52" s="184"/>
      <c r="FBN52" s="184"/>
      <c r="FBO52" s="184"/>
      <c r="FBP52" s="184"/>
      <c r="FBQ52" s="184"/>
      <c r="FBR52" s="184"/>
      <c r="FBS52" s="184"/>
      <c r="FBT52" s="184"/>
      <c r="FBU52" s="184"/>
      <c r="FBV52" s="184"/>
      <c r="FBW52" s="184"/>
      <c r="FBX52" s="184"/>
      <c r="FBY52" s="184"/>
      <c r="FBZ52" s="184"/>
      <c r="FCA52" s="184"/>
      <c r="FCB52" s="184"/>
      <c r="FCC52" s="184"/>
      <c r="FCD52" s="184"/>
      <c r="FCE52" s="184"/>
      <c r="FCF52" s="184"/>
      <c r="FCG52" s="184"/>
      <c r="FCH52" s="184"/>
      <c r="FCI52" s="184"/>
      <c r="FCJ52" s="184"/>
      <c r="FCK52" s="184"/>
      <c r="FCL52" s="184"/>
      <c r="FCM52" s="184"/>
      <c r="FCN52" s="184"/>
      <c r="FCO52" s="184"/>
      <c r="FCP52" s="184"/>
      <c r="FCQ52" s="184"/>
      <c r="FCR52" s="184"/>
      <c r="FCS52" s="184"/>
      <c r="FCT52" s="184"/>
      <c r="FCU52" s="184"/>
      <c r="FCV52" s="184"/>
      <c r="FCW52" s="184"/>
      <c r="FCX52" s="184"/>
      <c r="FCY52" s="184"/>
      <c r="FCZ52" s="184"/>
      <c r="FDA52" s="184"/>
      <c r="FDB52" s="184"/>
      <c r="FDC52" s="184"/>
      <c r="FDD52" s="184"/>
      <c r="FDE52" s="184"/>
      <c r="FDF52" s="184"/>
      <c r="FDG52" s="184"/>
      <c r="FDH52" s="184"/>
      <c r="FDI52" s="184"/>
      <c r="FDJ52" s="184"/>
      <c r="FDK52" s="184"/>
      <c r="FDL52" s="184"/>
      <c r="FDM52" s="184"/>
      <c r="FDN52" s="184"/>
      <c r="FDO52" s="184"/>
      <c r="FDP52" s="184"/>
      <c r="FDQ52" s="184"/>
      <c r="FDR52" s="184"/>
      <c r="FDS52" s="184"/>
      <c r="FDT52" s="184"/>
      <c r="FDU52" s="184"/>
      <c r="FDV52" s="184"/>
      <c r="FDW52" s="184"/>
      <c r="FDX52" s="184"/>
      <c r="FDY52" s="184"/>
      <c r="FDZ52" s="184"/>
      <c r="FEA52" s="184"/>
      <c r="FEB52" s="184"/>
      <c r="FEC52" s="184"/>
      <c r="FED52" s="184"/>
      <c r="FEE52" s="184"/>
      <c r="FEF52" s="184"/>
      <c r="FEG52" s="184"/>
      <c r="FEH52" s="184"/>
      <c r="FEI52" s="184"/>
      <c r="FEJ52" s="184"/>
      <c r="FEK52" s="184"/>
      <c r="FEL52" s="184"/>
      <c r="FEM52" s="184"/>
      <c r="FEN52" s="184"/>
      <c r="FEO52" s="184"/>
      <c r="FEP52" s="184"/>
      <c r="FEQ52" s="184"/>
      <c r="FER52" s="184"/>
      <c r="FES52" s="184"/>
      <c r="FET52" s="184"/>
      <c r="FEU52" s="184"/>
      <c r="FEV52" s="184"/>
      <c r="FEW52" s="184"/>
      <c r="FEX52" s="184"/>
      <c r="FEY52" s="184"/>
      <c r="FEZ52" s="184"/>
      <c r="FFA52" s="184"/>
      <c r="FFB52" s="184"/>
      <c r="FFC52" s="184"/>
      <c r="FFD52" s="184"/>
      <c r="FFE52" s="184"/>
      <c r="FFF52" s="184"/>
      <c r="FFG52" s="184"/>
      <c r="FFH52" s="184"/>
      <c r="FFI52" s="184"/>
      <c r="FFJ52" s="184"/>
      <c r="FFK52" s="184"/>
      <c r="FFL52" s="184"/>
      <c r="FFM52" s="184"/>
      <c r="FFN52" s="184"/>
      <c r="FFO52" s="184"/>
      <c r="FFP52" s="184"/>
      <c r="FFQ52" s="184"/>
      <c r="FFR52" s="184"/>
      <c r="FFS52" s="184"/>
      <c r="FFT52" s="184"/>
      <c r="FFU52" s="184"/>
      <c r="FFV52" s="184"/>
      <c r="FFW52" s="184"/>
      <c r="FFX52" s="184"/>
      <c r="FFY52" s="184"/>
      <c r="FFZ52" s="184"/>
      <c r="FGA52" s="184"/>
      <c r="FGB52" s="184"/>
      <c r="FGC52" s="184"/>
      <c r="FGD52" s="184"/>
      <c r="FGE52" s="184"/>
      <c r="FGF52" s="184"/>
      <c r="FGG52" s="184"/>
      <c r="FGH52" s="184"/>
      <c r="FGI52" s="184"/>
      <c r="FGJ52" s="184"/>
      <c r="FGK52" s="184"/>
      <c r="FGL52" s="184"/>
      <c r="FGM52" s="184"/>
      <c r="FGN52" s="184"/>
      <c r="FGO52" s="184"/>
      <c r="FGP52" s="184"/>
      <c r="FGQ52" s="184"/>
      <c r="FGR52" s="184"/>
      <c r="FGS52" s="184"/>
      <c r="FGT52" s="184"/>
      <c r="FGU52" s="184"/>
      <c r="FGV52" s="184"/>
      <c r="FGW52" s="184"/>
      <c r="FGX52" s="184"/>
      <c r="FGY52" s="184"/>
      <c r="FGZ52" s="184"/>
      <c r="FHA52" s="184"/>
      <c r="FHB52" s="184"/>
      <c r="FHC52" s="184"/>
      <c r="FHD52" s="184"/>
      <c r="FHE52" s="184"/>
      <c r="FHF52" s="184"/>
      <c r="FHG52" s="184"/>
      <c r="FHH52" s="184"/>
      <c r="FHI52" s="184"/>
      <c r="FHJ52" s="184"/>
      <c r="FHK52" s="184"/>
      <c r="FHL52" s="184"/>
      <c r="FHM52" s="184"/>
      <c r="FHN52" s="184"/>
      <c r="FHO52" s="184"/>
      <c r="FHP52" s="184"/>
      <c r="FHQ52" s="184"/>
      <c r="FHR52" s="184"/>
      <c r="FHS52" s="184"/>
      <c r="FHT52" s="184"/>
      <c r="FHU52" s="184"/>
      <c r="FHV52" s="184"/>
      <c r="FHW52" s="184"/>
      <c r="FHX52" s="184"/>
      <c r="FHY52" s="184"/>
      <c r="FHZ52" s="184"/>
      <c r="FIA52" s="184"/>
      <c r="FIB52" s="184"/>
      <c r="FIC52" s="184"/>
      <c r="FID52" s="184"/>
      <c r="FIE52" s="184"/>
      <c r="FIF52" s="184"/>
      <c r="FIG52" s="184"/>
      <c r="FIH52" s="184"/>
      <c r="FII52" s="184"/>
      <c r="FIJ52" s="184"/>
      <c r="FIK52" s="184"/>
      <c r="FIL52" s="184"/>
      <c r="FIM52" s="184"/>
      <c r="FIN52" s="184"/>
      <c r="FIO52" s="184"/>
      <c r="FIP52" s="184"/>
      <c r="FIQ52" s="184"/>
      <c r="FIR52" s="184"/>
      <c r="FIS52" s="184"/>
      <c r="FIT52" s="184"/>
      <c r="FIU52" s="184"/>
      <c r="FIV52" s="184"/>
      <c r="FIW52" s="184"/>
      <c r="FIX52" s="184"/>
      <c r="FIY52" s="184"/>
      <c r="FIZ52" s="184"/>
      <c r="FJA52" s="184"/>
      <c r="FJB52" s="184"/>
      <c r="FJC52" s="184"/>
      <c r="FJD52" s="184"/>
      <c r="FJE52" s="184"/>
      <c r="FJF52" s="184"/>
      <c r="FJG52" s="184"/>
      <c r="FJH52" s="184"/>
      <c r="FJI52" s="184"/>
      <c r="FJJ52" s="184"/>
      <c r="FJK52" s="184"/>
      <c r="FJL52" s="184"/>
      <c r="FJM52" s="184"/>
      <c r="FJN52" s="184"/>
      <c r="FJO52" s="184"/>
      <c r="FJP52" s="184"/>
      <c r="FJQ52" s="184"/>
      <c r="FJR52" s="184"/>
      <c r="FJS52" s="184"/>
      <c r="FJT52" s="184"/>
      <c r="FJU52" s="184"/>
      <c r="FJV52" s="184"/>
      <c r="FJW52" s="184"/>
      <c r="FJX52" s="184"/>
      <c r="FJY52" s="184"/>
      <c r="FJZ52" s="184"/>
      <c r="FKA52" s="184"/>
      <c r="FKB52" s="184"/>
      <c r="FKC52" s="184"/>
      <c r="FKD52" s="184"/>
      <c r="FKE52" s="184"/>
      <c r="FKF52" s="184"/>
      <c r="FKG52" s="184"/>
      <c r="FKH52" s="184"/>
      <c r="FKI52" s="184"/>
      <c r="FKJ52" s="184"/>
      <c r="FKK52" s="184"/>
      <c r="FKL52" s="184"/>
      <c r="FKM52" s="184"/>
      <c r="FKN52" s="184"/>
      <c r="FKO52" s="184"/>
      <c r="FKP52" s="184"/>
      <c r="FKQ52" s="184"/>
      <c r="FKR52" s="184"/>
      <c r="FKS52" s="184"/>
      <c r="FKT52" s="184"/>
      <c r="FKU52" s="184"/>
      <c r="FKV52" s="184"/>
      <c r="FKW52" s="184"/>
      <c r="FKX52" s="184"/>
      <c r="FKY52" s="184"/>
      <c r="FKZ52" s="184"/>
      <c r="FLA52" s="184"/>
      <c r="FLB52" s="184"/>
      <c r="FLC52" s="184"/>
      <c r="FLD52" s="184"/>
      <c r="FLE52" s="184"/>
      <c r="FLF52" s="184"/>
      <c r="FLG52" s="184"/>
      <c r="FLH52" s="184"/>
      <c r="FLI52" s="184"/>
      <c r="FLJ52" s="184"/>
      <c r="FLK52" s="184"/>
      <c r="FLL52" s="184"/>
      <c r="FLM52" s="184"/>
      <c r="FLN52" s="184"/>
      <c r="FLO52" s="184"/>
      <c r="FLP52" s="184"/>
      <c r="FLQ52" s="184"/>
      <c r="FLR52" s="184"/>
      <c r="FLS52" s="184"/>
      <c r="FLT52" s="184"/>
      <c r="FLU52" s="184"/>
      <c r="FLV52" s="184"/>
      <c r="FLW52" s="184"/>
      <c r="FLX52" s="184"/>
      <c r="FLY52" s="184"/>
      <c r="FLZ52" s="184"/>
      <c r="FMA52" s="184"/>
      <c r="FMB52" s="184"/>
      <c r="FMC52" s="184"/>
      <c r="FMD52" s="184"/>
      <c r="FME52" s="184"/>
      <c r="FMF52" s="184"/>
      <c r="FMG52" s="184"/>
      <c r="FMH52" s="184"/>
      <c r="FMI52" s="184"/>
      <c r="FMJ52" s="184"/>
      <c r="FMK52" s="184"/>
      <c r="FML52" s="184"/>
      <c r="FMM52" s="184"/>
      <c r="FMN52" s="184"/>
      <c r="FMO52" s="184"/>
      <c r="FMP52" s="184"/>
      <c r="FMQ52" s="184"/>
      <c r="FMR52" s="184"/>
      <c r="FMS52" s="184"/>
      <c r="FMT52" s="184"/>
      <c r="FMU52" s="184"/>
      <c r="FMV52" s="184"/>
      <c r="FMW52" s="184"/>
      <c r="FMX52" s="184"/>
      <c r="FMY52" s="184"/>
      <c r="FMZ52" s="184"/>
      <c r="FNA52" s="184"/>
      <c r="FNB52" s="184"/>
      <c r="FNC52" s="184"/>
      <c r="FND52" s="184"/>
      <c r="FNE52" s="184"/>
      <c r="FNF52" s="184"/>
      <c r="FNG52" s="184"/>
      <c r="FNH52" s="184"/>
      <c r="FNI52" s="184"/>
      <c r="FNJ52" s="184"/>
      <c r="FNK52" s="184"/>
      <c r="FNL52" s="184"/>
      <c r="FNM52" s="184"/>
      <c r="FNN52" s="184"/>
      <c r="FNO52" s="184"/>
      <c r="FNP52" s="184"/>
      <c r="FNQ52" s="184"/>
      <c r="FNR52" s="184"/>
      <c r="FNS52" s="184"/>
      <c r="FNT52" s="184"/>
      <c r="FNU52" s="184"/>
      <c r="FNV52" s="184"/>
      <c r="FNW52" s="184"/>
      <c r="FNX52" s="184"/>
      <c r="FNY52" s="184"/>
      <c r="FNZ52" s="184"/>
      <c r="FOA52" s="184"/>
      <c r="FOB52" s="184"/>
      <c r="FOC52" s="184"/>
      <c r="FOD52" s="184"/>
      <c r="FOE52" s="184"/>
      <c r="FOF52" s="184"/>
      <c r="FOG52" s="184"/>
      <c r="FOH52" s="184"/>
      <c r="FOI52" s="184"/>
      <c r="FOJ52" s="184"/>
      <c r="FOK52" s="184"/>
      <c r="FOL52" s="184"/>
      <c r="FOM52" s="184"/>
      <c r="FON52" s="184"/>
      <c r="FOO52" s="184"/>
      <c r="FOP52" s="184"/>
      <c r="FOQ52" s="184"/>
      <c r="FOR52" s="184"/>
      <c r="FOS52" s="184"/>
      <c r="FOT52" s="184"/>
      <c r="FOU52" s="184"/>
      <c r="FOV52" s="184"/>
      <c r="FOW52" s="184"/>
      <c r="FOX52" s="184"/>
      <c r="FOY52" s="184"/>
      <c r="FOZ52" s="184"/>
      <c r="FPA52" s="184"/>
      <c r="FPB52" s="184"/>
      <c r="FPC52" s="184"/>
      <c r="FPD52" s="184"/>
      <c r="FPE52" s="184"/>
      <c r="FPF52" s="184"/>
      <c r="FPG52" s="184"/>
      <c r="FPH52" s="184"/>
      <c r="FPI52" s="184"/>
      <c r="FPJ52" s="184"/>
      <c r="FPK52" s="184"/>
      <c r="FPL52" s="184"/>
      <c r="FPM52" s="184"/>
      <c r="FPN52" s="184"/>
      <c r="FPO52" s="184"/>
      <c r="FPP52" s="184"/>
      <c r="FPQ52" s="184"/>
      <c r="FPR52" s="184"/>
      <c r="FPS52" s="184"/>
      <c r="FPT52" s="184"/>
      <c r="FPU52" s="184"/>
      <c r="FPV52" s="184"/>
      <c r="FPW52" s="184"/>
      <c r="FPX52" s="184"/>
      <c r="FPY52" s="184"/>
      <c r="FPZ52" s="184"/>
      <c r="FQA52" s="184"/>
      <c r="FQB52" s="184"/>
      <c r="FQC52" s="184"/>
      <c r="FQD52" s="184"/>
      <c r="FQE52" s="184"/>
      <c r="FQF52" s="184"/>
      <c r="FQG52" s="184"/>
      <c r="FQH52" s="184"/>
      <c r="FQI52" s="184"/>
      <c r="FQJ52" s="184"/>
      <c r="FQK52" s="184"/>
      <c r="FQL52" s="184"/>
      <c r="FQM52" s="184"/>
      <c r="FQN52" s="184"/>
      <c r="FQO52" s="184"/>
      <c r="FQP52" s="184"/>
      <c r="FQQ52" s="184"/>
      <c r="FQR52" s="184"/>
      <c r="FQS52" s="184"/>
      <c r="FQT52" s="184"/>
      <c r="FQU52" s="184"/>
      <c r="FQV52" s="184"/>
      <c r="FQW52" s="184"/>
      <c r="FQX52" s="184"/>
      <c r="FQY52" s="184"/>
      <c r="FQZ52" s="184"/>
      <c r="FRA52" s="184"/>
      <c r="FRB52" s="184"/>
      <c r="FRC52" s="184"/>
      <c r="FRD52" s="184"/>
      <c r="FRE52" s="184"/>
      <c r="FRF52" s="184"/>
      <c r="FRG52" s="184"/>
      <c r="FRH52" s="184"/>
      <c r="FRI52" s="184"/>
      <c r="FRJ52" s="184"/>
      <c r="FRK52" s="184"/>
      <c r="FRL52" s="184"/>
      <c r="FRM52" s="184"/>
      <c r="FRN52" s="184"/>
      <c r="FRO52" s="184"/>
      <c r="FRP52" s="184"/>
      <c r="FRQ52" s="184"/>
      <c r="FRR52" s="184"/>
      <c r="FRS52" s="184"/>
      <c r="FRT52" s="184"/>
      <c r="FRU52" s="184"/>
      <c r="FRV52" s="184"/>
      <c r="FRW52" s="184"/>
      <c r="FRX52" s="184"/>
      <c r="FRY52" s="184"/>
      <c r="FRZ52" s="184"/>
      <c r="FSA52" s="184"/>
      <c r="FSB52" s="184"/>
      <c r="FSC52" s="184"/>
      <c r="FSD52" s="184"/>
      <c r="FSE52" s="184"/>
      <c r="FSF52" s="184"/>
      <c r="FSG52" s="184"/>
      <c r="FSH52" s="184"/>
      <c r="FSI52" s="184"/>
      <c r="FSJ52" s="184"/>
      <c r="FSK52" s="184"/>
      <c r="FSL52" s="184"/>
      <c r="FSM52" s="184"/>
      <c r="FSN52" s="184"/>
      <c r="FSO52" s="184"/>
      <c r="FSP52" s="184"/>
      <c r="FSQ52" s="184"/>
      <c r="FSR52" s="184"/>
      <c r="FSS52" s="184"/>
      <c r="FST52" s="184"/>
      <c r="FSU52" s="184"/>
      <c r="FSV52" s="184"/>
      <c r="FSW52" s="184"/>
      <c r="FSX52" s="184"/>
      <c r="FSY52" s="184"/>
      <c r="FSZ52" s="184"/>
      <c r="FTA52" s="184"/>
      <c r="FTB52" s="184"/>
      <c r="FTC52" s="184"/>
      <c r="FTD52" s="184"/>
      <c r="FTE52" s="184"/>
      <c r="FTF52" s="184"/>
      <c r="FTG52" s="184"/>
      <c r="FTH52" s="184"/>
      <c r="FTI52" s="184"/>
      <c r="FTJ52" s="184"/>
      <c r="FTK52" s="184"/>
      <c r="FTL52" s="184"/>
      <c r="FTM52" s="184"/>
      <c r="FTN52" s="184"/>
      <c r="FTO52" s="184"/>
      <c r="FTP52" s="184"/>
      <c r="FTQ52" s="184"/>
      <c r="FTR52" s="184"/>
      <c r="FTS52" s="184"/>
      <c r="FTT52" s="184"/>
      <c r="FTU52" s="184"/>
      <c r="FTV52" s="184"/>
      <c r="FTW52" s="184"/>
      <c r="FTX52" s="184"/>
      <c r="FTY52" s="184"/>
      <c r="FTZ52" s="184"/>
      <c r="FUA52" s="184"/>
      <c r="FUB52" s="184"/>
      <c r="FUC52" s="184"/>
      <c r="FUD52" s="184"/>
      <c r="FUE52" s="184"/>
      <c r="FUF52" s="184"/>
      <c r="FUG52" s="184"/>
      <c r="FUH52" s="184"/>
      <c r="FUI52" s="184"/>
      <c r="FUJ52" s="184"/>
      <c r="FUK52" s="184"/>
      <c r="FUL52" s="184"/>
      <c r="FUM52" s="184"/>
      <c r="FUN52" s="184"/>
      <c r="FUO52" s="184"/>
      <c r="FUP52" s="184"/>
      <c r="FUQ52" s="184"/>
      <c r="FUR52" s="184"/>
      <c r="FUS52" s="184"/>
      <c r="FUT52" s="184"/>
      <c r="FUU52" s="184"/>
      <c r="FUV52" s="184"/>
      <c r="FUW52" s="184"/>
      <c r="FUX52" s="184"/>
      <c r="FUY52" s="184"/>
      <c r="FUZ52" s="184"/>
      <c r="FVA52" s="184"/>
      <c r="FVB52" s="184"/>
      <c r="FVC52" s="184"/>
      <c r="FVD52" s="184"/>
      <c r="FVE52" s="184"/>
      <c r="FVF52" s="184"/>
      <c r="FVG52" s="184"/>
      <c r="FVH52" s="184"/>
      <c r="FVI52" s="184"/>
      <c r="FVJ52" s="184"/>
      <c r="FVK52" s="184"/>
      <c r="FVL52" s="184"/>
      <c r="FVM52" s="184"/>
      <c r="FVN52" s="184"/>
      <c r="FVO52" s="184"/>
      <c r="FVP52" s="184"/>
      <c r="FVQ52" s="184"/>
      <c r="FVR52" s="184"/>
      <c r="FVS52" s="184"/>
      <c r="FVT52" s="184"/>
      <c r="FVU52" s="184"/>
      <c r="FVV52" s="184"/>
      <c r="FVW52" s="184"/>
      <c r="FVX52" s="184"/>
      <c r="FVY52" s="184"/>
      <c r="FVZ52" s="184"/>
      <c r="FWA52" s="184"/>
      <c r="FWB52" s="184"/>
      <c r="FWC52" s="184"/>
      <c r="FWD52" s="184"/>
      <c r="FWE52" s="184"/>
      <c r="FWF52" s="184"/>
      <c r="FWG52" s="184"/>
      <c r="FWH52" s="184"/>
      <c r="FWI52" s="184"/>
      <c r="FWJ52" s="184"/>
      <c r="FWK52" s="184"/>
      <c r="FWL52" s="184"/>
      <c r="FWM52" s="184"/>
      <c r="FWN52" s="184"/>
      <c r="FWO52" s="184"/>
      <c r="FWP52" s="184"/>
      <c r="FWQ52" s="184"/>
      <c r="FWR52" s="184"/>
      <c r="FWS52" s="184"/>
      <c r="FWT52" s="184"/>
      <c r="FWU52" s="184"/>
      <c r="FWV52" s="184"/>
      <c r="FWW52" s="184"/>
      <c r="FWX52" s="184"/>
      <c r="FWY52" s="184"/>
      <c r="FWZ52" s="184"/>
      <c r="FXA52" s="184"/>
      <c r="FXB52" s="184"/>
      <c r="FXC52" s="184"/>
      <c r="FXD52" s="184"/>
      <c r="FXE52" s="184"/>
      <c r="FXF52" s="184"/>
      <c r="FXG52" s="184"/>
      <c r="FXH52" s="184"/>
      <c r="FXI52" s="184"/>
      <c r="FXJ52" s="184"/>
      <c r="FXK52" s="184"/>
      <c r="FXL52" s="184"/>
      <c r="FXM52" s="184"/>
      <c r="FXN52" s="184"/>
      <c r="FXO52" s="184"/>
      <c r="FXP52" s="184"/>
      <c r="FXQ52" s="184"/>
      <c r="FXR52" s="184"/>
      <c r="FXS52" s="184"/>
      <c r="FXT52" s="184"/>
      <c r="FXU52" s="184"/>
      <c r="FXV52" s="184"/>
      <c r="FXW52" s="184"/>
      <c r="FXX52" s="184"/>
      <c r="FXY52" s="184"/>
      <c r="FXZ52" s="184"/>
      <c r="FYA52" s="184"/>
      <c r="FYB52" s="184"/>
      <c r="FYC52" s="184"/>
      <c r="FYD52" s="184"/>
      <c r="FYE52" s="184"/>
      <c r="FYF52" s="184"/>
      <c r="FYG52" s="184"/>
      <c r="FYH52" s="184"/>
      <c r="FYI52" s="184"/>
      <c r="FYJ52" s="184"/>
      <c r="FYK52" s="184"/>
      <c r="FYL52" s="184"/>
      <c r="FYM52" s="184"/>
      <c r="FYN52" s="184"/>
      <c r="FYO52" s="184"/>
      <c r="FYP52" s="184"/>
      <c r="FYQ52" s="184"/>
      <c r="FYR52" s="184"/>
      <c r="FYS52" s="184"/>
      <c r="FYT52" s="184"/>
      <c r="FYU52" s="184"/>
      <c r="FYV52" s="184"/>
      <c r="FYW52" s="184"/>
      <c r="FYX52" s="184"/>
      <c r="FYY52" s="184"/>
      <c r="FYZ52" s="184"/>
      <c r="FZA52" s="184"/>
      <c r="FZB52" s="184"/>
      <c r="FZC52" s="184"/>
      <c r="FZD52" s="184"/>
      <c r="FZE52" s="184"/>
      <c r="FZF52" s="184"/>
      <c r="FZG52" s="184"/>
      <c r="FZH52" s="184"/>
      <c r="FZI52" s="184"/>
      <c r="FZJ52" s="184"/>
      <c r="FZK52" s="184"/>
      <c r="FZL52" s="184"/>
      <c r="FZM52" s="184"/>
      <c r="FZN52" s="184"/>
      <c r="FZO52" s="184"/>
      <c r="FZP52" s="184"/>
      <c r="FZQ52" s="184"/>
      <c r="FZR52" s="184"/>
      <c r="FZS52" s="184"/>
      <c r="FZT52" s="184"/>
      <c r="FZU52" s="184"/>
      <c r="FZV52" s="184"/>
      <c r="FZW52" s="184"/>
      <c r="FZX52" s="184"/>
      <c r="FZY52" s="184"/>
      <c r="FZZ52" s="184"/>
      <c r="GAA52" s="184"/>
      <c r="GAB52" s="184"/>
      <c r="GAC52" s="184"/>
      <c r="GAD52" s="184"/>
      <c r="GAE52" s="184"/>
      <c r="GAF52" s="184"/>
      <c r="GAG52" s="184"/>
      <c r="GAH52" s="184"/>
      <c r="GAI52" s="184"/>
      <c r="GAJ52" s="184"/>
      <c r="GAK52" s="184"/>
      <c r="GAL52" s="184"/>
      <c r="GAM52" s="184"/>
      <c r="GAN52" s="184"/>
      <c r="GAO52" s="184"/>
      <c r="GAP52" s="184"/>
      <c r="GAQ52" s="184"/>
      <c r="GAR52" s="184"/>
      <c r="GAS52" s="184"/>
      <c r="GAT52" s="184"/>
      <c r="GAU52" s="184"/>
      <c r="GAV52" s="184"/>
      <c r="GAW52" s="184"/>
      <c r="GAX52" s="184"/>
      <c r="GAY52" s="184"/>
      <c r="GAZ52" s="184"/>
      <c r="GBA52" s="184"/>
      <c r="GBB52" s="184"/>
      <c r="GBC52" s="184"/>
      <c r="GBD52" s="184"/>
      <c r="GBE52" s="184"/>
      <c r="GBF52" s="184"/>
      <c r="GBG52" s="184"/>
      <c r="GBH52" s="184"/>
      <c r="GBI52" s="184"/>
      <c r="GBJ52" s="184"/>
      <c r="GBK52" s="184"/>
      <c r="GBL52" s="184"/>
      <c r="GBM52" s="184"/>
      <c r="GBN52" s="184"/>
      <c r="GBO52" s="184"/>
      <c r="GBP52" s="184"/>
      <c r="GBQ52" s="184"/>
      <c r="GBR52" s="184"/>
      <c r="GBS52" s="184"/>
      <c r="GBT52" s="184"/>
      <c r="GBU52" s="184"/>
      <c r="GBV52" s="184"/>
      <c r="GBW52" s="184"/>
      <c r="GBX52" s="184"/>
      <c r="GBY52" s="184"/>
      <c r="GBZ52" s="184"/>
      <c r="GCA52" s="184"/>
      <c r="GCB52" s="184"/>
      <c r="GCC52" s="184"/>
      <c r="GCD52" s="184"/>
      <c r="GCE52" s="184"/>
      <c r="GCF52" s="184"/>
      <c r="GCG52" s="184"/>
      <c r="GCH52" s="184"/>
      <c r="GCI52" s="184"/>
      <c r="GCJ52" s="184"/>
      <c r="GCK52" s="184"/>
      <c r="GCL52" s="184"/>
      <c r="GCM52" s="184"/>
      <c r="GCN52" s="184"/>
      <c r="GCO52" s="184"/>
      <c r="GCP52" s="184"/>
      <c r="GCQ52" s="184"/>
      <c r="GCR52" s="184"/>
      <c r="GCS52" s="184"/>
      <c r="GCT52" s="184"/>
      <c r="GCU52" s="184"/>
      <c r="GCV52" s="184"/>
      <c r="GCW52" s="184"/>
      <c r="GCX52" s="184"/>
      <c r="GCY52" s="184"/>
      <c r="GCZ52" s="184"/>
      <c r="GDA52" s="184"/>
      <c r="GDB52" s="184"/>
      <c r="GDC52" s="184"/>
      <c r="GDD52" s="184"/>
      <c r="GDE52" s="184"/>
      <c r="GDF52" s="184"/>
      <c r="GDG52" s="184"/>
      <c r="GDH52" s="184"/>
      <c r="GDI52" s="184"/>
      <c r="GDJ52" s="184"/>
      <c r="GDK52" s="184"/>
      <c r="GDL52" s="184"/>
      <c r="GDM52" s="184"/>
      <c r="GDN52" s="184"/>
      <c r="GDO52" s="184"/>
      <c r="GDP52" s="184"/>
      <c r="GDQ52" s="184"/>
      <c r="GDR52" s="184"/>
      <c r="GDS52" s="184"/>
      <c r="GDT52" s="184"/>
      <c r="GDU52" s="184"/>
      <c r="GDV52" s="184"/>
      <c r="GDW52" s="184"/>
      <c r="GDX52" s="184"/>
      <c r="GDY52" s="184"/>
      <c r="GDZ52" s="184"/>
      <c r="GEA52" s="184"/>
      <c r="GEB52" s="184"/>
      <c r="GEC52" s="184"/>
      <c r="GED52" s="184"/>
      <c r="GEE52" s="184"/>
      <c r="GEF52" s="184"/>
      <c r="GEG52" s="184"/>
      <c r="GEH52" s="184"/>
      <c r="GEI52" s="184"/>
      <c r="GEJ52" s="184"/>
      <c r="GEK52" s="184"/>
      <c r="GEL52" s="184"/>
      <c r="GEM52" s="184"/>
      <c r="GEN52" s="184"/>
      <c r="GEO52" s="184"/>
      <c r="GEP52" s="184"/>
      <c r="GEQ52" s="184"/>
      <c r="GER52" s="184"/>
      <c r="GES52" s="184"/>
      <c r="GET52" s="184"/>
      <c r="GEU52" s="184"/>
      <c r="GEV52" s="184"/>
      <c r="GEW52" s="184"/>
      <c r="GEX52" s="184"/>
      <c r="GEY52" s="184"/>
      <c r="GEZ52" s="184"/>
      <c r="GFA52" s="184"/>
      <c r="GFB52" s="184"/>
      <c r="GFC52" s="184"/>
      <c r="GFD52" s="184"/>
      <c r="GFE52" s="184"/>
      <c r="GFF52" s="184"/>
      <c r="GFG52" s="184"/>
      <c r="GFH52" s="184"/>
      <c r="GFI52" s="184"/>
      <c r="GFJ52" s="184"/>
      <c r="GFK52" s="184"/>
      <c r="GFL52" s="184"/>
      <c r="GFM52" s="184"/>
      <c r="GFN52" s="184"/>
      <c r="GFO52" s="184"/>
      <c r="GFP52" s="184"/>
      <c r="GFQ52" s="184"/>
      <c r="GFR52" s="184"/>
      <c r="GFS52" s="184"/>
      <c r="GFT52" s="184"/>
      <c r="GFU52" s="184"/>
      <c r="GFV52" s="184"/>
      <c r="GFW52" s="184"/>
      <c r="GFX52" s="184"/>
      <c r="GFY52" s="184"/>
      <c r="GFZ52" s="184"/>
      <c r="GGA52" s="184"/>
      <c r="GGB52" s="184"/>
      <c r="GGC52" s="184"/>
      <c r="GGD52" s="184"/>
      <c r="GGE52" s="184"/>
      <c r="GGF52" s="184"/>
      <c r="GGG52" s="184"/>
      <c r="GGH52" s="184"/>
      <c r="GGI52" s="184"/>
      <c r="GGJ52" s="184"/>
      <c r="GGK52" s="184"/>
      <c r="GGL52" s="184"/>
      <c r="GGM52" s="184"/>
      <c r="GGN52" s="184"/>
      <c r="GGO52" s="184"/>
      <c r="GGP52" s="184"/>
      <c r="GGQ52" s="184"/>
      <c r="GGR52" s="184"/>
      <c r="GGS52" s="184"/>
      <c r="GGT52" s="184"/>
      <c r="GGU52" s="184"/>
      <c r="GGV52" s="184"/>
      <c r="GGW52" s="184"/>
      <c r="GGX52" s="184"/>
      <c r="GGY52" s="184"/>
      <c r="GGZ52" s="184"/>
      <c r="GHA52" s="184"/>
      <c r="GHB52" s="184"/>
      <c r="GHC52" s="184"/>
      <c r="GHD52" s="184"/>
      <c r="GHE52" s="184"/>
      <c r="GHF52" s="184"/>
      <c r="GHG52" s="184"/>
      <c r="GHH52" s="184"/>
      <c r="GHI52" s="184"/>
      <c r="GHJ52" s="184"/>
      <c r="GHK52" s="184"/>
      <c r="GHL52" s="184"/>
      <c r="GHM52" s="184"/>
      <c r="GHN52" s="184"/>
      <c r="GHO52" s="184"/>
      <c r="GHP52" s="184"/>
      <c r="GHQ52" s="184"/>
      <c r="GHR52" s="184"/>
      <c r="GHS52" s="184"/>
      <c r="GHT52" s="184"/>
      <c r="GHU52" s="184"/>
      <c r="GHV52" s="184"/>
      <c r="GHW52" s="184"/>
      <c r="GHX52" s="184"/>
      <c r="GHY52" s="184"/>
      <c r="GHZ52" s="184"/>
      <c r="GIA52" s="184"/>
      <c r="GIB52" s="184"/>
      <c r="GIC52" s="184"/>
      <c r="GID52" s="184"/>
      <c r="GIE52" s="184"/>
      <c r="GIF52" s="184"/>
      <c r="GIG52" s="184"/>
      <c r="GIH52" s="184"/>
      <c r="GII52" s="184"/>
      <c r="GIJ52" s="184"/>
      <c r="GIK52" s="184"/>
      <c r="GIL52" s="184"/>
      <c r="GIM52" s="184"/>
      <c r="GIN52" s="184"/>
      <c r="GIO52" s="184"/>
      <c r="GIP52" s="184"/>
      <c r="GIQ52" s="184"/>
      <c r="GIR52" s="184"/>
      <c r="GIS52" s="184"/>
      <c r="GIT52" s="184"/>
      <c r="GIU52" s="184"/>
      <c r="GIV52" s="184"/>
      <c r="GIW52" s="184"/>
      <c r="GIX52" s="184"/>
      <c r="GIY52" s="184"/>
      <c r="GIZ52" s="184"/>
      <c r="GJA52" s="184"/>
      <c r="GJB52" s="184"/>
      <c r="GJC52" s="184"/>
      <c r="GJD52" s="184"/>
      <c r="GJE52" s="184"/>
      <c r="GJF52" s="184"/>
      <c r="GJG52" s="184"/>
      <c r="GJH52" s="184"/>
      <c r="GJI52" s="184"/>
      <c r="GJJ52" s="184"/>
      <c r="GJK52" s="184"/>
      <c r="GJL52" s="184"/>
      <c r="GJM52" s="184"/>
      <c r="GJN52" s="184"/>
      <c r="GJO52" s="184"/>
      <c r="GJP52" s="184"/>
      <c r="GJQ52" s="184"/>
      <c r="GJR52" s="184"/>
      <c r="GJS52" s="184"/>
      <c r="GJT52" s="184"/>
      <c r="GJU52" s="184"/>
      <c r="GJV52" s="184"/>
      <c r="GJW52" s="184"/>
      <c r="GJX52" s="184"/>
      <c r="GJY52" s="184"/>
      <c r="GJZ52" s="184"/>
      <c r="GKA52" s="184"/>
      <c r="GKB52" s="184"/>
      <c r="GKC52" s="184"/>
      <c r="GKD52" s="184"/>
      <c r="GKE52" s="184"/>
      <c r="GKF52" s="184"/>
      <c r="GKG52" s="184"/>
      <c r="GKH52" s="184"/>
      <c r="GKI52" s="184"/>
      <c r="GKJ52" s="184"/>
      <c r="GKK52" s="184"/>
      <c r="GKL52" s="184"/>
      <c r="GKM52" s="184"/>
      <c r="GKN52" s="184"/>
      <c r="GKO52" s="184"/>
      <c r="GKP52" s="184"/>
      <c r="GKQ52" s="184"/>
      <c r="GKR52" s="184"/>
      <c r="GKS52" s="184"/>
      <c r="GKT52" s="184"/>
      <c r="GKU52" s="184"/>
      <c r="GKV52" s="184"/>
      <c r="GKW52" s="184"/>
      <c r="GKX52" s="184"/>
      <c r="GKY52" s="184"/>
      <c r="GKZ52" s="184"/>
      <c r="GLA52" s="184"/>
      <c r="GLB52" s="184"/>
      <c r="GLC52" s="184"/>
      <c r="GLD52" s="184"/>
      <c r="GLE52" s="184"/>
      <c r="GLF52" s="184"/>
      <c r="GLG52" s="184"/>
      <c r="GLH52" s="184"/>
      <c r="GLI52" s="184"/>
      <c r="GLJ52" s="184"/>
      <c r="GLK52" s="184"/>
      <c r="GLL52" s="184"/>
      <c r="GLM52" s="184"/>
      <c r="GLN52" s="184"/>
      <c r="GLO52" s="184"/>
      <c r="GLP52" s="184"/>
      <c r="GLQ52" s="184"/>
      <c r="GLR52" s="184"/>
      <c r="GLS52" s="184"/>
      <c r="GLT52" s="184"/>
      <c r="GLU52" s="184"/>
      <c r="GLV52" s="184"/>
      <c r="GLW52" s="184"/>
      <c r="GLX52" s="184"/>
      <c r="GLY52" s="184"/>
      <c r="GLZ52" s="184"/>
      <c r="GMA52" s="184"/>
      <c r="GMB52" s="184"/>
      <c r="GMC52" s="184"/>
      <c r="GMD52" s="184"/>
      <c r="GME52" s="184"/>
      <c r="GMF52" s="184"/>
      <c r="GMG52" s="184"/>
      <c r="GMH52" s="184"/>
      <c r="GMI52" s="184"/>
      <c r="GMJ52" s="184"/>
      <c r="GMK52" s="184"/>
      <c r="GML52" s="184"/>
      <c r="GMM52" s="184"/>
      <c r="GMN52" s="184"/>
      <c r="GMO52" s="184"/>
      <c r="GMP52" s="184"/>
      <c r="GMQ52" s="184"/>
      <c r="GMR52" s="184"/>
      <c r="GMS52" s="184"/>
      <c r="GMT52" s="184"/>
      <c r="GMU52" s="184"/>
      <c r="GMV52" s="184"/>
      <c r="GMW52" s="184"/>
      <c r="GMX52" s="184"/>
      <c r="GMY52" s="184"/>
      <c r="GMZ52" s="184"/>
      <c r="GNA52" s="184"/>
      <c r="GNB52" s="184"/>
      <c r="GNC52" s="184"/>
      <c r="GND52" s="184"/>
      <c r="GNE52" s="184"/>
      <c r="GNF52" s="184"/>
      <c r="GNG52" s="184"/>
      <c r="GNH52" s="184"/>
      <c r="GNI52" s="184"/>
      <c r="GNJ52" s="184"/>
      <c r="GNK52" s="184"/>
      <c r="GNL52" s="184"/>
      <c r="GNM52" s="184"/>
      <c r="GNN52" s="184"/>
      <c r="GNO52" s="184"/>
      <c r="GNP52" s="184"/>
      <c r="GNQ52" s="184"/>
      <c r="GNR52" s="184"/>
      <c r="GNS52" s="184"/>
      <c r="GNT52" s="184"/>
      <c r="GNU52" s="184"/>
      <c r="GNV52" s="184"/>
      <c r="GNW52" s="184"/>
      <c r="GNX52" s="184"/>
      <c r="GNY52" s="184"/>
      <c r="GNZ52" s="184"/>
      <c r="GOA52" s="184"/>
      <c r="GOB52" s="184"/>
      <c r="GOC52" s="184"/>
      <c r="GOD52" s="184"/>
      <c r="GOE52" s="184"/>
      <c r="GOF52" s="184"/>
      <c r="GOG52" s="184"/>
      <c r="GOH52" s="184"/>
      <c r="GOI52" s="184"/>
      <c r="GOJ52" s="184"/>
      <c r="GOK52" s="184"/>
      <c r="GOL52" s="184"/>
      <c r="GOM52" s="184"/>
      <c r="GON52" s="184"/>
      <c r="GOO52" s="184"/>
      <c r="GOP52" s="184"/>
      <c r="GOQ52" s="184"/>
      <c r="GOR52" s="184"/>
      <c r="GOS52" s="184"/>
      <c r="GOT52" s="184"/>
      <c r="GOU52" s="184"/>
      <c r="GOV52" s="184"/>
      <c r="GOW52" s="184"/>
      <c r="GOX52" s="184"/>
      <c r="GOY52" s="184"/>
      <c r="GOZ52" s="184"/>
      <c r="GPA52" s="184"/>
      <c r="GPB52" s="184"/>
      <c r="GPC52" s="184"/>
      <c r="GPD52" s="184"/>
      <c r="GPE52" s="184"/>
      <c r="GPF52" s="184"/>
      <c r="GPG52" s="184"/>
      <c r="GPH52" s="184"/>
      <c r="GPI52" s="184"/>
      <c r="GPJ52" s="184"/>
      <c r="GPK52" s="184"/>
      <c r="GPL52" s="184"/>
      <c r="GPM52" s="184"/>
      <c r="GPN52" s="184"/>
      <c r="GPO52" s="184"/>
      <c r="GPP52" s="184"/>
      <c r="GPQ52" s="184"/>
      <c r="GPR52" s="184"/>
      <c r="GPS52" s="184"/>
      <c r="GPT52" s="184"/>
      <c r="GPU52" s="184"/>
      <c r="GPV52" s="184"/>
      <c r="GPW52" s="184"/>
      <c r="GPX52" s="184"/>
      <c r="GPY52" s="184"/>
      <c r="GPZ52" s="184"/>
      <c r="GQA52" s="184"/>
      <c r="GQB52" s="184"/>
      <c r="GQC52" s="184"/>
      <c r="GQD52" s="184"/>
      <c r="GQE52" s="184"/>
      <c r="GQF52" s="184"/>
      <c r="GQG52" s="184"/>
      <c r="GQH52" s="184"/>
      <c r="GQI52" s="184"/>
      <c r="GQJ52" s="184"/>
      <c r="GQK52" s="184"/>
      <c r="GQL52" s="184"/>
      <c r="GQM52" s="184"/>
      <c r="GQN52" s="184"/>
      <c r="GQO52" s="184"/>
      <c r="GQP52" s="184"/>
      <c r="GQQ52" s="184"/>
      <c r="GQR52" s="184"/>
      <c r="GQS52" s="184"/>
      <c r="GQT52" s="184"/>
      <c r="GQU52" s="184"/>
      <c r="GQV52" s="184"/>
      <c r="GQW52" s="184"/>
      <c r="GQX52" s="184"/>
      <c r="GQY52" s="184"/>
      <c r="GQZ52" s="184"/>
      <c r="GRA52" s="184"/>
      <c r="GRB52" s="184"/>
      <c r="GRC52" s="184"/>
      <c r="GRD52" s="184"/>
      <c r="GRE52" s="184"/>
      <c r="GRF52" s="184"/>
      <c r="GRG52" s="184"/>
      <c r="GRH52" s="184"/>
      <c r="GRI52" s="184"/>
      <c r="GRJ52" s="184"/>
      <c r="GRK52" s="184"/>
      <c r="GRL52" s="184"/>
      <c r="GRM52" s="184"/>
      <c r="GRN52" s="184"/>
      <c r="GRO52" s="184"/>
      <c r="GRP52" s="184"/>
      <c r="GRQ52" s="184"/>
      <c r="GRR52" s="184"/>
      <c r="GRS52" s="184"/>
      <c r="GRT52" s="184"/>
      <c r="GRU52" s="184"/>
      <c r="GRV52" s="184"/>
      <c r="GRW52" s="184"/>
      <c r="GRX52" s="184"/>
      <c r="GRY52" s="184"/>
      <c r="GRZ52" s="184"/>
      <c r="GSA52" s="184"/>
      <c r="GSB52" s="184"/>
      <c r="GSC52" s="184"/>
      <c r="GSD52" s="184"/>
      <c r="GSE52" s="184"/>
      <c r="GSF52" s="184"/>
      <c r="GSG52" s="184"/>
      <c r="GSH52" s="184"/>
      <c r="GSI52" s="184"/>
      <c r="GSJ52" s="184"/>
      <c r="GSK52" s="184"/>
      <c r="GSL52" s="184"/>
      <c r="GSM52" s="184"/>
      <c r="GSN52" s="184"/>
      <c r="GSO52" s="184"/>
      <c r="GSP52" s="184"/>
      <c r="GSQ52" s="184"/>
      <c r="GSR52" s="184"/>
      <c r="GSS52" s="184"/>
      <c r="GST52" s="184"/>
      <c r="GSU52" s="184"/>
      <c r="GSV52" s="184"/>
      <c r="GSW52" s="184"/>
      <c r="GSX52" s="184"/>
      <c r="GSY52" s="184"/>
      <c r="GSZ52" s="184"/>
      <c r="GTA52" s="184"/>
      <c r="GTB52" s="184"/>
      <c r="GTC52" s="184"/>
      <c r="GTD52" s="184"/>
      <c r="GTE52" s="184"/>
      <c r="GTF52" s="184"/>
      <c r="GTG52" s="184"/>
      <c r="GTH52" s="184"/>
      <c r="GTI52" s="184"/>
      <c r="GTJ52" s="184"/>
      <c r="GTK52" s="184"/>
      <c r="GTL52" s="184"/>
      <c r="GTM52" s="184"/>
      <c r="GTN52" s="184"/>
      <c r="GTO52" s="184"/>
      <c r="GTP52" s="184"/>
      <c r="GTQ52" s="184"/>
      <c r="GTR52" s="184"/>
      <c r="GTS52" s="184"/>
      <c r="GTT52" s="184"/>
      <c r="GTU52" s="184"/>
      <c r="GTV52" s="184"/>
      <c r="GTW52" s="184"/>
      <c r="GTX52" s="184"/>
      <c r="GTY52" s="184"/>
      <c r="GTZ52" s="184"/>
      <c r="GUA52" s="184"/>
      <c r="GUB52" s="184"/>
      <c r="GUC52" s="184"/>
      <c r="GUD52" s="184"/>
      <c r="GUE52" s="184"/>
      <c r="GUF52" s="184"/>
      <c r="GUG52" s="184"/>
      <c r="GUH52" s="184"/>
      <c r="GUI52" s="184"/>
      <c r="GUJ52" s="184"/>
      <c r="GUK52" s="184"/>
      <c r="GUL52" s="184"/>
      <c r="GUM52" s="184"/>
      <c r="GUN52" s="184"/>
      <c r="GUO52" s="184"/>
      <c r="GUP52" s="184"/>
      <c r="GUQ52" s="184"/>
      <c r="GUR52" s="184"/>
      <c r="GUS52" s="184"/>
      <c r="GUT52" s="184"/>
      <c r="GUU52" s="184"/>
      <c r="GUV52" s="184"/>
      <c r="GUW52" s="184"/>
      <c r="GUX52" s="184"/>
      <c r="GUY52" s="184"/>
      <c r="GUZ52" s="184"/>
      <c r="GVA52" s="184"/>
      <c r="GVB52" s="184"/>
      <c r="GVC52" s="184"/>
      <c r="GVD52" s="184"/>
      <c r="GVE52" s="184"/>
      <c r="GVF52" s="184"/>
      <c r="GVG52" s="184"/>
      <c r="GVH52" s="184"/>
      <c r="GVI52" s="184"/>
      <c r="GVJ52" s="184"/>
      <c r="GVK52" s="184"/>
      <c r="GVL52" s="184"/>
      <c r="GVM52" s="184"/>
      <c r="GVN52" s="184"/>
      <c r="GVO52" s="184"/>
      <c r="GVP52" s="184"/>
      <c r="GVQ52" s="184"/>
      <c r="GVR52" s="184"/>
      <c r="GVS52" s="184"/>
      <c r="GVT52" s="184"/>
      <c r="GVU52" s="184"/>
      <c r="GVV52" s="184"/>
      <c r="GVW52" s="184"/>
      <c r="GVX52" s="184"/>
      <c r="GVY52" s="184"/>
      <c r="GVZ52" s="184"/>
      <c r="GWA52" s="184"/>
      <c r="GWB52" s="184"/>
      <c r="GWC52" s="184"/>
      <c r="GWD52" s="184"/>
      <c r="GWE52" s="184"/>
      <c r="GWF52" s="184"/>
      <c r="GWG52" s="184"/>
      <c r="GWH52" s="184"/>
      <c r="GWI52" s="184"/>
      <c r="GWJ52" s="184"/>
      <c r="GWK52" s="184"/>
      <c r="GWL52" s="184"/>
      <c r="GWM52" s="184"/>
      <c r="GWN52" s="184"/>
      <c r="GWO52" s="184"/>
      <c r="GWP52" s="184"/>
      <c r="GWQ52" s="184"/>
      <c r="GWR52" s="184"/>
      <c r="GWS52" s="184"/>
      <c r="GWT52" s="184"/>
      <c r="GWU52" s="184"/>
      <c r="GWV52" s="184"/>
      <c r="GWW52" s="184"/>
      <c r="GWX52" s="184"/>
      <c r="GWY52" s="184"/>
      <c r="GWZ52" s="184"/>
      <c r="GXA52" s="184"/>
      <c r="GXB52" s="184"/>
      <c r="GXC52" s="184"/>
      <c r="GXD52" s="184"/>
      <c r="GXE52" s="184"/>
      <c r="GXF52" s="184"/>
      <c r="GXG52" s="184"/>
      <c r="GXH52" s="184"/>
      <c r="GXI52" s="184"/>
      <c r="GXJ52" s="184"/>
      <c r="GXK52" s="184"/>
      <c r="GXL52" s="184"/>
      <c r="GXM52" s="184"/>
      <c r="GXN52" s="184"/>
      <c r="GXO52" s="184"/>
      <c r="GXP52" s="184"/>
      <c r="GXQ52" s="184"/>
      <c r="GXR52" s="184"/>
      <c r="GXS52" s="184"/>
      <c r="GXT52" s="184"/>
      <c r="GXU52" s="184"/>
      <c r="GXV52" s="184"/>
      <c r="GXW52" s="184"/>
      <c r="GXX52" s="184"/>
      <c r="GXY52" s="184"/>
      <c r="GXZ52" s="184"/>
      <c r="GYA52" s="184"/>
      <c r="GYB52" s="184"/>
      <c r="GYC52" s="184"/>
      <c r="GYD52" s="184"/>
      <c r="GYE52" s="184"/>
      <c r="GYF52" s="184"/>
      <c r="GYG52" s="184"/>
      <c r="GYH52" s="184"/>
      <c r="GYI52" s="184"/>
      <c r="GYJ52" s="184"/>
      <c r="GYK52" s="184"/>
      <c r="GYL52" s="184"/>
      <c r="GYM52" s="184"/>
      <c r="GYN52" s="184"/>
      <c r="GYO52" s="184"/>
      <c r="GYP52" s="184"/>
      <c r="GYQ52" s="184"/>
      <c r="GYR52" s="184"/>
      <c r="GYS52" s="184"/>
      <c r="GYT52" s="184"/>
      <c r="GYU52" s="184"/>
      <c r="GYV52" s="184"/>
      <c r="GYW52" s="184"/>
      <c r="GYX52" s="184"/>
      <c r="GYY52" s="184"/>
      <c r="GYZ52" s="184"/>
      <c r="GZA52" s="184"/>
      <c r="GZB52" s="184"/>
      <c r="GZC52" s="184"/>
      <c r="GZD52" s="184"/>
      <c r="GZE52" s="184"/>
      <c r="GZF52" s="184"/>
      <c r="GZG52" s="184"/>
      <c r="GZH52" s="184"/>
      <c r="GZI52" s="184"/>
      <c r="GZJ52" s="184"/>
      <c r="GZK52" s="184"/>
      <c r="GZL52" s="184"/>
      <c r="GZM52" s="184"/>
      <c r="GZN52" s="184"/>
      <c r="GZO52" s="184"/>
      <c r="GZP52" s="184"/>
      <c r="GZQ52" s="184"/>
      <c r="GZR52" s="184"/>
      <c r="GZS52" s="184"/>
      <c r="GZT52" s="184"/>
      <c r="GZU52" s="184"/>
      <c r="GZV52" s="184"/>
      <c r="GZW52" s="184"/>
      <c r="GZX52" s="184"/>
      <c r="GZY52" s="184"/>
      <c r="GZZ52" s="184"/>
      <c r="HAA52" s="184"/>
      <c r="HAB52" s="184"/>
      <c r="HAC52" s="184"/>
      <c r="HAD52" s="184"/>
      <c r="HAE52" s="184"/>
      <c r="HAF52" s="184"/>
      <c r="HAG52" s="184"/>
      <c r="HAH52" s="184"/>
      <c r="HAI52" s="184"/>
      <c r="HAJ52" s="184"/>
      <c r="HAK52" s="184"/>
      <c r="HAL52" s="184"/>
      <c r="HAM52" s="184"/>
      <c r="HAN52" s="184"/>
      <c r="HAO52" s="184"/>
      <c r="HAP52" s="184"/>
      <c r="HAQ52" s="184"/>
      <c r="HAR52" s="184"/>
      <c r="HAS52" s="184"/>
      <c r="HAT52" s="184"/>
      <c r="HAU52" s="184"/>
      <c r="HAV52" s="184"/>
      <c r="HAW52" s="184"/>
      <c r="HAX52" s="184"/>
      <c r="HAY52" s="184"/>
      <c r="HAZ52" s="184"/>
      <c r="HBA52" s="184"/>
      <c r="HBB52" s="184"/>
      <c r="HBC52" s="184"/>
      <c r="HBD52" s="184"/>
      <c r="HBE52" s="184"/>
      <c r="HBF52" s="184"/>
      <c r="HBG52" s="184"/>
      <c r="HBH52" s="184"/>
      <c r="HBI52" s="184"/>
      <c r="HBJ52" s="184"/>
      <c r="HBK52" s="184"/>
      <c r="HBL52" s="184"/>
      <c r="HBM52" s="184"/>
      <c r="HBN52" s="184"/>
      <c r="HBO52" s="184"/>
      <c r="HBP52" s="184"/>
      <c r="HBQ52" s="184"/>
      <c r="HBR52" s="184"/>
      <c r="HBS52" s="184"/>
      <c r="HBT52" s="184"/>
      <c r="HBU52" s="184"/>
      <c r="HBV52" s="184"/>
      <c r="HBW52" s="184"/>
      <c r="HBX52" s="184"/>
      <c r="HBY52" s="184"/>
      <c r="HBZ52" s="184"/>
      <c r="HCA52" s="184"/>
      <c r="HCB52" s="184"/>
      <c r="HCC52" s="184"/>
      <c r="HCD52" s="184"/>
      <c r="HCE52" s="184"/>
      <c r="HCF52" s="184"/>
      <c r="HCG52" s="184"/>
      <c r="HCH52" s="184"/>
      <c r="HCI52" s="184"/>
      <c r="HCJ52" s="184"/>
      <c r="HCK52" s="184"/>
      <c r="HCL52" s="184"/>
      <c r="HCM52" s="184"/>
      <c r="HCN52" s="184"/>
      <c r="HCO52" s="184"/>
      <c r="HCP52" s="184"/>
      <c r="HCQ52" s="184"/>
      <c r="HCR52" s="184"/>
      <c r="HCS52" s="184"/>
      <c r="HCT52" s="184"/>
      <c r="HCU52" s="184"/>
      <c r="HCV52" s="184"/>
      <c r="HCW52" s="184"/>
      <c r="HCX52" s="184"/>
      <c r="HCY52" s="184"/>
      <c r="HCZ52" s="184"/>
      <c r="HDA52" s="184"/>
      <c r="HDB52" s="184"/>
      <c r="HDC52" s="184"/>
      <c r="HDD52" s="184"/>
      <c r="HDE52" s="184"/>
      <c r="HDF52" s="184"/>
      <c r="HDG52" s="184"/>
      <c r="HDH52" s="184"/>
      <c r="HDI52" s="184"/>
      <c r="HDJ52" s="184"/>
      <c r="HDK52" s="184"/>
      <c r="HDL52" s="184"/>
      <c r="HDM52" s="184"/>
      <c r="HDN52" s="184"/>
      <c r="HDO52" s="184"/>
      <c r="HDP52" s="184"/>
      <c r="HDQ52" s="184"/>
      <c r="HDR52" s="184"/>
      <c r="HDS52" s="184"/>
      <c r="HDT52" s="184"/>
      <c r="HDU52" s="184"/>
      <c r="HDV52" s="184"/>
      <c r="HDW52" s="184"/>
      <c r="HDX52" s="184"/>
      <c r="HDY52" s="184"/>
      <c r="HDZ52" s="184"/>
      <c r="HEA52" s="184"/>
      <c r="HEB52" s="184"/>
      <c r="HEC52" s="184"/>
      <c r="HED52" s="184"/>
      <c r="HEE52" s="184"/>
      <c r="HEF52" s="184"/>
      <c r="HEG52" s="184"/>
      <c r="HEH52" s="184"/>
      <c r="HEI52" s="184"/>
      <c r="HEJ52" s="184"/>
      <c r="HEK52" s="184"/>
      <c r="HEL52" s="184"/>
      <c r="HEM52" s="184"/>
      <c r="HEN52" s="184"/>
      <c r="HEO52" s="184"/>
      <c r="HEP52" s="184"/>
      <c r="HEQ52" s="184"/>
      <c r="HER52" s="184"/>
      <c r="HES52" s="184"/>
      <c r="HET52" s="184"/>
      <c r="HEU52" s="184"/>
      <c r="HEV52" s="184"/>
      <c r="HEW52" s="184"/>
      <c r="HEX52" s="184"/>
      <c r="HEY52" s="184"/>
      <c r="HEZ52" s="184"/>
      <c r="HFA52" s="184"/>
      <c r="HFB52" s="184"/>
      <c r="HFC52" s="184"/>
      <c r="HFD52" s="184"/>
      <c r="HFE52" s="184"/>
      <c r="HFF52" s="184"/>
      <c r="HFG52" s="184"/>
      <c r="HFH52" s="184"/>
      <c r="HFI52" s="184"/>
      <c r="HFJ52" s="184"/>
      <c r="HFK52" s="184"/>
      <c r="HFL52" s="184"/>
      <c r="HFM52" s="184"/>
      <c r="HFN52" s="184"/>
      <c r="HFO52" s="184"/>
      <c r="HFP52" s="184"/>
      <c r="HFQ52" s="184"/>
      <c r="HFR52" s="184"/>
      <c r="HFS52" s="184"/>
      <c r="HFT52" s="184"/>
      <c r="HFU52" s="184"/>
      <c r="HFV52" s="184"/>
      <c r="HFW52" s="184"/>
      <c r="HFX52" s="184"/>
      <c r="HFY52" s="184"/>
      <c r="HFZ52" s="184"/>
      <c r="HGA52" s="184"/>
      <c r="HGB52" s="184"/>
      <c r="HGC52" s="184"/>
      <c r="HGD52" s="184"/>
      <c r="HGE52" s="184"/>
      <c r="HGF52" s="184"/>
      <c r="HGG52" s="184"/>
      <c r="HGH52" s="184"/>
      <c r="HGI52" s="184"/>
      <c r="HGJ52" s="184"/>
      <c r="HGK52" s="184"/>
      <c r="HGL52" s="184"/>
      <c r="HGM52" s="184"/>
      <c r="HGN52" s="184"/>
      <c r="HGO52" s="184"/>
      <c r="HGP52" s="184"/>
      <c r="HGQ52" s="184"/>
      <c r="HGR52" s="184"/>
      <c r="HGS52" s="184"/>
      <c r="HGT52" s="184"/>
      <c r="HGU52" s="184"/>
      <c r="HGV52" s="184"/>
      <c r="HGW52" s="184"/>
      <c r="HGX52" s="184"/>
      <c r="HGY52" s="184"/>
      <c r="HGZ52" s="184"/>
      <c r="HHA52" s="184"/>
      <c r="HHB52" s="184"/>
      <c r="HHC52" s="184"/>
      <c r="HHD52" s="184"/>
      <c r="HHE52" s="184"/>
      <c r="HHF52" s="184"/>
      <c r="HHG52" s="184"/>
      <c r="HHH52" s="184"/>
      <c r="HHI52" s="184"/>
      <c r="HHJ52" s="184"/>
      <c r="HHK52" s="184"/>
      <c r="HHL52" s="184"/>
      <c r="HHM52" s="184"/>
      <c r="HHN52" s="184"/>
      <c r="HHO52" s="184"/>
      <c r="HHP52" s="184"/>
      <c r="HHQ52" s="184"/>
      <c r="HHR52" s="184"/>
      <c r="HHS52" s="184"/>
      <c r="HHT52" s="184"/>
      <c r="HHU52" s="184"/>
      <c r="HHV52" s="184"/>
      <c r="HHW52" s="184"/>
      <c r="HHX52" s="184"/>
      <c r="HHY52" s="184"/>
      <c r="HHZ52" s="184"/>
      <c r="HIA52" s="184"/>
      <c r="HIB52" s="184"/>
      <c r="HIC52" s="184"/>
      <c r="HID52" s="184"/>
      <c r="HIE52" s="184"/>
      <c r="HIF52" s="184"/>
      <c r="HIG52" s="184"/>
      <c r="HIH52" s="184"/>
      <c r="HII52" s="184"/>
      <c r="HIJ52" s="184"/>
      <c r="HIK52" s="184"/>
      <c r="HIL52" s="184"/>
      <c r="HIM52" s="184"/>
      <c r="HIN52" s="184"/>
      <c r="HIO52" s="184"/>
      <c r="HIP52" s="184"/>
      <c r="HIQ52" s="184"/>
      <c r="HIR52" s="184"/>
      <c r="HIS52" s="184"/>
      <c r="HIT52" s="184"/>
      <c r="HIU52" s="184"/>
      <c r="HIV52" s="184"/>
      <c r="HIW52" s="184"/>
      <c r="HIX52" s="184"/>
      <c r="HIY52" s="184"/>
      <c r="HIZ52" s="184"/>
      <c r="HJA52" s="184"/>
      <c r="HJB52" s="184"/>
      <c r="HJC52" s="184"/>
      <c r="HJD52" s="184"/>
      <c r="HJE52" s="184"/>
      <c r="HJF52" s="184"/>
      <c r="HJG52" s="184"/>
      <c r="HJH52" s="184"/>
      <c r="HJI52" s="184"/>
      <c r="HJJ52" s="184"/>
      <c r="HJK52" s="184"/>
      <c r="HJL52" s="184"/>
      <c r="HJM52" s="184"/>
      <c r="HJN52" s="184"/>
      <c r="HJO52" s="184"/>
      <c r="HJP52" s="184"/>
      <c r="HJQ52" s="184"/>
      <c r="HJR52" s="184"/>
      <c r="HJS52" s="184"/>
      <c r="HJT52" s="184"/>
      <c r="HJU52" s="184"/>
      <c r="HJV52" s="184"/>
      <c r="HJW52" s="184"/>
      <c r="HJX52" s="184"/>
      <c r="HJY52" s="184"/>
      <c r="HJZ52" s="184"/>
      <c r="HKA52" s="184"/>
      <c r="HKB52" s="184"/>
      <c r="HKC52" s="184"/>
      <c r="HKD52" s="184"/>
      <c r="HKE52" s="184"/>
      <c r="HKF52" s="184"/>
      <c r="HKG52" s="184"/>
      <c r="HKH52" s="184"/>
      <c r="HKI52" s="184"/>
      <c r="HKJ52" s="184"/>
      <c r="HKK52" s="184"/>
      <c r="HKL52" s="184"/>
      <c r="HKM52" s="184"/>
      <c r="HKN52" s="184"/>
      <c r="HKO52" s="184"/>
      <c r="HKP52" s="184"/>
      <c r="HKQ52" s="184"/>
      <c r="HKR52" s="184"/>
      <c r="HKS52" s="184"/>
      <c r="HKT52" s="184"/>
      <c r="HKU52" s="184"/>
      <c r="HKV52" s="184"/>
      <c r="HKW52" s="184"/>
      <c r="HKX52" s="184"/>
      <c r="HKY52" s="184"/>
      <c r="HKZ52" s="184"/>
      <c r="HLA52" s="184"/>
      <c r="HLB52" s="184"/>
      <c r="HLC52" s="184"/>
      <c r="HLD52" s="184"/>
      <c r="HLE52" s="184"/>
      <c r="HLF52" s="184"/>
      <c r="HLG52" s="184"/>
      <c r="HLH52" s="184"/>
      <c r="HLI52" s="184"/>
      <c r="HLJ52" s="184"/>
      <c r="HLK52" s="184"/>
      <c r="HLL52" s="184"/>
      <c r="HLM52" s="184"/>
      <c r="HLN52" s="184"/>
      <c r="HLO52" s="184"/>
      <c r="HLP52" s="184"/>
      <c r="HLQ52" s="184"/>
      <c r="HLR52" s="184"/>
      <c r="HLS52" s="184"/>
      <c r="HLT52" s="184"/>
      <c r="HLU52" s="184"/>
      <c r="HLV52" s="184"/>
      <c r="HLW52" s="184"/>
      <c r="HLX52" s="184"/>
      <c r="HLY52" s="184"/>
      <c r="HLZ52" s="184"/>
      <c r="HMA52" s="184"/>
      <c r="HMB52" s="184"/>
      <c r="HMC52" s="184"/>
      <c r="HMD52" s="184"/>
      <c r="HME52" s="184"/>
      <c r="HMF52" s="184"/>
      <c r="HMG52" s="184"/>
      <c r="HMH52" s="184"/>
      <c r="HMI52" s="184"/>
      <c r="HMJ52" s="184"/>
      <c r="HMK52" s="184"/>
      <c r="HML52" s="184"/>
      <c r="HMM52" s="184"/>
      <c r="HMN52" s="184"/>
      <c r="HMO52" s="184"/>
      <c r="HMP52" s="184"/>
      <c r="HMQ52" s="184"/>
      <c r="HMR52" s="184"/>
      <c r="HMS52" s="184"/>
      <c r="HMT52" s="184"/>
      <c r="HMU52" s="184"/>
      <c r="HMV52" s="184"/>
      <c r="HMW52" s="184"/>
      <c r="HMX52" s="184"/>
      <c r="HMY52" s="184"/>
      <c r="HMZ52" s="184"/>
      <c r="HNA52" s="184"/>
      <c r="HNB52" s="184"/>
      <c r="HNC52" s="184"/>
      <c r="HND52" s="184"/>
      <c r="HNE52" s="184"/>
      <c r="HNF52" s="184"/>
      <c r="HNG52" s="184"/>
      <c r="HNH52" s="184"/>
      <c r="HNI52" s="184"/>
      <c r="HNJ52" s="184"/>
      <c r="HNK52" s="184"/>
      <c r="HNL52" s="184"/>
      <c r="HNM52" s="184"/>
      <c r="HNN52" s="184"/>
      <c r="HNO52" s="184"/>
      <c r="HNP52" s="184"/>
      <c r="HNQ52" s="184"/>
      <c r="HNR52" s="184"/>
      <c r="HNS52" s="184"/>
      <c r="HNT52" s="184"/>
      <c r="HNU52" s="184"/>
      <c r="HNV52" s="184"/>
      <c r="HNW52" s="184"/>
      <c r="HNX52" s="184"/>
      <c r="HNY52" s="184"/>
      <c r="HNZ52" s="184"/>
      <c r="HOA52" s="184"/>
      <c r="HOB52" s="184"/>
      <c r="HOC52" s="184"/>
      <c r="HOD52" s="184"/>
      <c r="HOE52" s="184"/>
      <c r="HOF52" s="184"/>
      <c r="HOG52" s="184"/>
      <c r="HOH52" s="184"/>
      <c r="HOI52" s="184"/>
      <c r="HOJ52" s="184"/>
      <c r="HOK52" s="184"/>
      <c r="HOL52" s="184"/>
      <c r="HOM52" s="184"/>
      <c r="HON52" s="184"/>
      <c r="HOO52" s="184"/>
      <c r="HOP52" s="184"/>
      <c r="HOQ52" s="184"/>
      <c r="HOR52" s="184"/>
      <c r="HOS52" s="184"/>
      <c r="HOT52" s="184"/>
      <c r="HOU52" s="184"/>
      <c r="HOV52" s="184"/>
      <c r="HOW52" s="184"/>
      <c r="HOX52" s="184"/>
      <c r="HOY52" s="184"/>
      <c r="HOZ52" s="184"/>
      <c r="HPA52" s="184"/>
      <c r="HPB52" s="184"/>
      <c r="HPC52" s="184"/>
      <c r="HPD52" s="184"/>
      <c r="HPE52" s="184"/>
      <c r="HPF52" s="184"/>
      <c r="HPG52" s="184"/>
      <c r="HPH52" s="184"/>
      <c r="HPI52" s="184"/>
      <c r="HPJ52" s="184"/>
      <c r="HPK52" s="184"/>
      <c r="HPL52" s="184"/>
      <c r="HPM52" s="184"/>
      <c r="HPN52" s="184"/>
      <c r="HPO52" s="184"/>
      <c r="HPP52" s="184"/>
      <c r="HPQ52" s="184"/>
      <c r="HPR52" s="184"/>
      <c r="HPS52" s="184"/>
      <c r="HPT52" s="184"/>
      <c r="HPU52" s="184"/>
      <c r="HPV52" s="184"/>
      <c r="HPW52" s="184"/>
      <c r="HPX52" s="184"/>
      <c r="HPY52" s="184"/>
      <c r="HPZ52" s="184"/>
      <c r="HQA52" s="184"/>
      <c r="HQB52" s="184"/>
      <c r="HQC52" s="184"/>
      <c r="HQD52" s="184"/>
      <c r="HQE52" s="184"/>
      <c r="HQF52" s="184"/>
      <c r="HQG52" s="184"/>
      <c r="HQH52" s="184"/>
      <c r="HQI52" s="184"/>
      <c r="HQJ52" s="184"/>
      <c r="HQK52" s="184"/>
      <c r="HQL52" s="184"/>
      <c r="HQM52" s="184"/>
      <c r="HQN52" s="184"/>
      <c r="HQO52" s="184"/>
      <c r="HQP52" s="184"/>
      <c r="HQQ52" s="184"/>
      <c r="HQR52" s="184"/>
      <c r="HQS52" s="184"/>
      <c r="HQT52" s="184"/>
      <c r="HQU52" s="184"/>
      <c r="HQV52" s="184"/>
      <c r="HQW52" s="184"/>
      <c r="HQX52" s="184"/>
      <c r="HQY52" s="184"/>
      <c r="HQZ52" s="184"/>
      <c r="HRA52" s="184"/>
      <c r="HRB52" s="184"/>
      <c r="HRC52" s="184"/>
      <c r="HRD52" s="184"/>
      <c r="HRE52" s="184"/>
      <c r="HRF52" s="184"/>
      <c r="HRG52" s="184"/>
      <c r="HRH52" s="184"/>
      <c r="HRI52" s="184"/>
      <c r="HRJ52" s="184"/>
      <c r="HRK52" s="184"/>
      <c r="HRL52" s="184"/>
      <c r="HRM52" s="184"/>
      <c r="HRN52" s="184"/>
      <c r="HRO52" s="184"/>
      <c r="HRP52" s="184"/>
      <c r="HRQ52" s="184"/>
      <c r="HRR52" s="184"/>
      <c r="HRS52" s="184"/>
      <c r="HRT52" s="184"/>
      <c r="HRU52" s="184"/>
      <c r="HRV52" s="184"/>
      <c r="HRW52" s="184"/>
      <c r="HRX52" s="184"/>
      <c r="HRY52" s="184"/>
      <c r="HRZ52" s="184"/>
      <c r="HSA52" s="184"/>
      <c r="HSB52" s="184"/>
      <c r="HSC52" s="184"/>
      <c r="HSD52" s="184"/>
      <c r="HSE52" s="184"/>
      <c r="HSF52" s="184"/>
      <c r="HSG52" s="184"/>
      <c r="HSH52" s="184"/>
      <c r="HSI52" s="184"/>
      <c r="HSJ52" s="184"/>
      <c r="HSK52" s="184"/>
      <c r="HSL52" s="184"/>
      <c r="HSM52" s="184"/>
      <c r="HSN52" s="184"/>
      <c r="HSO52" s="184"/>
      <c r="HSP52" s="184"/>
      <c r="HSQ52" s="184"/>
      <c r="HSR52" s="184"/>
      <c r="HSS52" s="184"/>
      <c r="HST52" s="184"/>
      <c r="HSU52" s="184"/>
      <c r="HSV52" s="184"/>
      <c r="HSW52" s="184"/>
      <c r="HSX52" s="184"/>
      <c r="HSY52" s="184"/>
      <c r="HSZ52" s="184"/>
      <c r="HTA52" s="184"/>
      <c r="HTB52" s="184"/>
      <c r="HTC52" s="184"/>
      <c r="HTD52" s="184"/>
      <c r="HTE52" s="184"/>
      <c r="HTF52" s="184"/>
      <c r="HTG52" s="184"/>
      <c r="HTH52" s="184"/>
      <c r="HTI52" s="184"/>
      <c r="HTJ52" s="184"/>
      <c r="HTK52" s="184"/>
      <c r="HTL52" s="184"/>
      <c r="HTM52" s="184"/>
      <c r="HTN52" s="184"/>
      <c r="HTO52" s="184"/>
      <c r="HTP52" s="184"/>
      <c r="HTQ52" s="184"/>
      <c r="HTR52" s="184"/>
      <c r="HTS52" s="184"/>
      <c r="HTT52" s="184"/>
      <c r="HTU52" s="184"/>
      <c r="HTV52" s="184"/>
      <c r="HTW52" s="184"/>
      <c r="HTX52" s="184"/>
      <c r="HTY52" s="184"/>
      <c r="HTZ52" s="184"/>
      <c r="HUA52" s="184"/>
      <c r="HUB52" s="184"/>
      <c r="HUC52" s="184"/>
      <c r="HUD52" s="184"/>
      <c r="HUE52" s="184"/>
      <c r="HUF52" s="184"/>
      <c r="HUG52" s="184"/>
      <c r="HUH52" s="184"/>
      <c r="HUI52" s="184"/>
      <c r="HUJ52" s="184"/>
      <c r="HUK52" s="184"/>
      <c r="HUL52" s="184"/>
      <c r="HUM52" s="184"/>
      <c r="HUN52" s="184"/>
      <c r="HUO52" s="184"/>
      <c r="HUP52" s="184"/>
      <c r="HUQ52" s="184"/>
      <c r="HUR52" s="184"/>
      <c r="HUS52" s="184"/>
      <c r="HUT52" s="184"/>
      <c r="HUU52" s="184"/>
      <c r="HUV52" s="184"/>
      <c r="HUW52" s="184"/>
      <c r="HUX52" s="184"/>
      <c r="HUY52" s="184"/>
      <c r="HUZ52" s="184"/>
      <c r="HVA52" s="184"/>
      <c r="HVB52" s="184"/>
      <c r="HVC52" s="184"/>
      <c r="HVD52" s="184"/>
      <c r="HVE52" s="184"/>
      <c r="HVF52" s="184"/>
      <c r="HVG52" s="184"/>
      <c r="HVH52" s="184"/>
      <c r="HVI52" s="184"/>
      <c r="HVJ52" s="184"/>
      <c r="HVK52" s="184"/>
      <c r="HVL52" s="184"/>
      <c r="HVM52" s="184"/>
      <c r="HVN52" s="184"/>
      <c r="HVO52" s="184"/>
      <c r="HVP52" s="184"/>
      <c r="HVQ52" s="184"/>
      <c r="HVR52" s="184"/>
      <c r="HVS52" s="184"/>
      <c r="HVT52" s="184"/>
      <c r="HVU52" s="184"/>
      <c r="HVV52" s="184"/>
      <c r="HVW52" s="184"/>
      <c r="HVX52" s="184"/>
      <c r="HVY52" s="184"/>
      <c r="HVZ52" s="184"/>
      <c r="HWA52" s="184"/>
      <c r="HWB52" s="184"/>
      <c r="HWC52" s="184"/>
      <c r="HWD52" s="184"/>
      <c r="HWE52" s="184"/>
      <c r="HWF52" s="184"/>
      <c r="HWG52" s="184"/>
      <c r="HWH52" s="184"/>
      <c r="HWI52" s="184"/>
      <c r="HWJ52" s="184"/>
      <c r="HWK52" s="184"/>
      <c r="HWL52" s="184"/>
      <c r="HWM52" s="184"/>
      <c r="HWN52" s="184"/>
      <c r="HWO52" s="184"/>
      <c r="HWP52" s="184"/>
      <c r="HWQ52" s="184"/>
      <c r="HWR52" s="184"/>
      <c r="HWS52" s="184"/>
      <c r="HWT52" s="184"/>
      <c r="HWU52" s="184"/>
      <c r="HWV52" s="184"/>
      <c r="HWW52" s="184"/>
      <c r="HWX52" s="184"/>
      <c r="HWY52" s="184"/>
      <c r="HWZ52" s="184"/>
      <c r="HXA52" s="184"/>
      <c r="HXB52" s="184"/>
      <c r="HXC52" s="184"/>
      <c r="HXD52" s="184"/>
      <c r="HXE52" s="184"/>
      <c r="HXF52" s="184"/>
      <c r="HXG52" s="184"/>
      <c r="HXH52" s="184"/>
      <c r="HXI52" s="184"/>
      <c r="HXJ52" s="184"/>
      <c r="HXK52" s="184"/>
      <c r="HXL52" s="184"/>
      <c r="HXM52" s="184"/>
      <c r="HXN52" s="184"/>
      <c r="HXO52" s="184"/>
      <c r="HXP52" s="184"/>
      <c r="HXQ52" s="184"/>
      <c r="HXR52" s="184"/>
      <c r="HXS52" s="184"/>
      <c r="HXT52" s="184"/>
      <c r="HXU52" s="184"/>
      <c r="HXV52" s="184"/>
      <c r="HXW52" s="184"/>
      <c r="HXX52" s="184"/>
      <c r="HXY52" s="184"/>
      <c r="HXZ52" s="184"/>
      <c r="HYA52" s="184"/>
      <c r="HYB52" s="184"/>
      <c r="HYC52" s="184"/>
      <c r="HYD52" s="184"/>
      <c r="HYE52" s="184"/>
      <c r="HYF52" s="184"/>
      <c r="HYG52" s="184"/>
      <c r="HYH52" s="184"/>
      <c r="HYI52" s="184"/>
      <c r="HYJ52" s="184"/>
      <c r="HYK52" s="184"/>
      <c r="HYL52" s="184"/>
      <c r="HYM52" s="184"/>
      <c r="HYN52" s="184"/>
      <c r="HYO52" s="184"/>
      <c r="HYP52" s="184"/>
      <c r="HYQ52" s="184"/>
      <c r="HYR52" s="184"/>
      <c r="HYS52" s="184"/>
      <c r="HYT52" s="184"/>
      <c r="HYU52" s="184"/>
      <c r="HYV52" s="184"/>
      <c r="HYW52" s="184"/>
      <c r="HYX52" s="184"/>
      <c r="HYY52" s="184"/>
      <c r="HYZ52" s="184"/>
      <c r="HZA52" s="184"/>
      <c r="HZB52" s="184"/>
      <c r="HZC52" s="184"/>
      <c r="HZD52" s="184"/>
      <c r="HZE52" s="184"/>
      <c r="HZF52" s="184"/>
      <c r="HZG52" s="184"/>
      <c r="HZH52" s="184"/>
      <c r="HZI52" s="184"/>
      <c r="HZJ52" s="184"/>
      <c r="HZK52" s="184"/>
      <c r="HZL52" s="184"/>
      <c r="HZM52" s="184"/>
      <c r="HZN52" s="184"/>
      <c r="HZO52" s="184"/>
      <c r="HZP52" s="184"/>
      <c r="HZQ52" s="184"/>
      <c r="HZR52" s="184"/>
      <c r="HZS52" s="184"/>
      <c r="HZT52" s="184"/>
      <c r="HZU52" s="184"/>
      <c r="HZV52" s="184"/>
      <c r="HZW52" s="184"/>
      <c r="HZX52" s="184"/>
      <c r="HZY52" s="184"/>
      <c r="HZZ52" s="184"/>
      <c r="IAA52" s="184"/>
      <c r="IAB52" s="184"/>
      <c r="IAC52" s="184"/>
      <c r="IAD52" s="184"/>
      <c r="IAE52" s="184"/>
      <c r="IAF52" s="184"/>
      <c r="IAG52" s="184"/>
      <c r="IAH52" s="184"/>
      <c r="IAI52" s="184"/>
      <c r="IAJ52" s="184"/>
      <c r="IAK52" s="184"/>
      <c r="IAL52" s="184"/>
      <c r="IAM52" s="184"/>
      <c r="IAN52" s="184"/>
      <c r="IAO52" s="184"/>
      <c r="IAP52" s="184"/>
      <c r="IAQ52" s="184"/>
      <c r="IAR52" s="184"/>
      <c r="IAS52" s="184"/>
      <c r="IAT52" s="184"/>
      <c r="IAU52" s="184"/>
      <c r="IAV52" s="184"/>
      <c r="IAW52" s="184"/>
      <c r="IAX52" s="184"/>
      <c r="IAY52" s="184"/>
      <c r="IAZ52" s="184"/>
      <c r="IBA52" s="184"/>
      <c r="IBB52" s="184"/>
      <c r="IBC52" s="184"/>
      <c r="IBD52" s="184"/>
      <c r="IBE52" s="184"/>
      <c r="IBF52" s="184"/>
      <c r="IBG52" s="184"/>
      <c r="IBH52" s="184"/>
      <c r="IBI52" s="184"/>
      <c r="IBJ52" s="184"/>
      <c r="IBK52" s="184"/>
      <c r="IBL52" s="184"/>
      <c r="IBM52" s="184"/>
      <c r="IBN52" s="184"/>
      <c r="IBO52" s="184"/>
      <c r="IBP52" s="184"/>
      <c r="IBQ52" s="184"/>
      <c r="IBR52" s="184"/>
      <c r="IBS52" s="184"/>
      <c r="IBT52" s="184"/>
      <c r="IBU52" s="184"/>
      <c r="IBV52" s="184"/>
      <c r="IBW52" s="184"/>
      <c r="IBX52" s="184"/>
      <c r="IBY52" s="184"/>
      <c r="IBZ52" s="184"/>
      <c r="ICA52" s="184"/>
      <c r="ICB52" s="184"/>
      <c r="ICC52" s="184"/>
      <c r="ICD52" s="184"/>
      <c r="ICE52" s="184"/>
      <c r="ICF52" s="184"/>
      <c r="ICG52" s="184"/>
      <c r="ICH52" s="184"/>
      <c r="ICI52" s="184"/>
      <c r="ICJ52" s="184"/>
      <c r="ICK52" s="184"/>
      <c r="ICL52" s="184"/>
      <c r="ICM52" s="184"/>
      <c r="ICN52" s="184"/>
      <c r="ICO52" s="184"/>
      <c r="ICP52" s="184"/>
      <c r="ICQ52" s="184"/>
      <c r="ICR52" s="184"/>
      <c r="ICS52" s="184"/>
      <c r="ICT52" s="184"/>
      <c r="ICU52" s="184"/>
      <c r="ICV52" s="184"/>
      <c r="ICW52" s="184"/>
      <c r="ICX52" s="184"/>
      <c r="ICY52" s="184"/>
      <c r="ICZ52" s="184"/>
      <c r="IDA52" s="184"/>
      <c r="IDB52" s="184"/>
      <c r="IDC52" s="184"/>
      <c r="IDD52" s="184"/>
      <c r="IDE52" s="184"/>
      <c r="IDF52" s="184"/>
      <c r="IDG52" s="184"/>
      <c r="IDH52" s="184"/>
      <c r="IDI52" s="184"/>
      <c r="IDJ52" s="184"/>
      <c r="IDK52" s="184"/>
      <c r="IDL52" s="184"/>
      <c r="IDM52" s="184"/>
      <c r="IDN52" s="184"/>
      <c r="IDO52" s="184"/>
      <c r="IDP52" s="184"/>
      <c r="IDQ52" s="184"/>
      <c r="IDR52" s="184"/>
      <c r="IDS52" s="184"/>
      <c r="IDT52" s="184"/>
      <c r="IDU52" s="184"/>
      <c r="IDV52" s="184"/>
      <c r="IDW52" s="184"/>
      <c r="IDX52" s="184"/>
      <c r="IDY52" s="184"/>
      <c r="IDZ52" s="184"/>
      <c r="IEA52" s="184"/>
      <c r="IEB52" s="184"/>
      <c r="IEC52" s="184"/>
      <c r="IED52" s="184"/>
      <c r="IEE52" s="184"/>
      <c r="IEF52" s="184"/>
      <c r="IEG52" s="184"/>
      <c r="IEH52" s="184"/>
      <c r="IEI52" s="184"/>
      <c r="IEJ52" s="184"/>
      <c r="IEK52" s="184"/>
      <c r="IEL52" s="184"/>
      <c r="IEM52" s="184"/>
      <c r="IEN52" s="184"/>
      <c r="IEO52" s="184"/>
      <c r="IEP52" s="184"/>
      <c r="IEQ52" s="184"/>
      <c r="IER52" s="184"/>
      <c r="IES52" s="184"/>
      <c r="IET52" s="184"/>
      <c r="IEU52" s="184"/>
      <c r="IEV52" s="184"/>
      <c r="IEW52" s="184"/>
      <c r="IEX52" s="184"/>
      <c r="IEY52" s="184"/>
      <c r="IEZ52" s="184"/>
      <c r="IFA52" s="184"/>
      <c r="IFB52" s="184"/>
      <c r="IFC52" s="184"/>
      <c r="IFD52" s="184"/>
      <c r="IFE52" s="184"/>
      <c r="IFF52" s="184"/>
      <c r="IFG52" s="184"/>
      <c r="IFH52" s="184"/>
      <c r="IFI52" s="184"/>
      <c r="IFJ52" s="184"/>
      <c r="IFK52" s="184"/>
      <c r="IFL52" s="184"/>
      <c r="IFM52" s="184"/>
      <c r="IFN52" s="184"/>
      <c r="IFO52" s="184"/>
      <c r="IFP52" s="184"/>
      <c r="IFQ52" s="184"/>
      <c r="IFR52" s="184"/>
      <c r="IFS52" s="184"/>
      <c r="IFT52" s="184"/>
      <c r="IFU52" s="184"/>
      <c r="IFV52" s="184"/>
      <c r="IFW52" s="184"/>
      <c r="IFX52" s="184"/>
      <c r="IFY52" s="184"/>
      <c r="IFZ52" s="184"/>
      <c r="IGA52" s="184"/>
      <c r="IGB52" s="184"/>
      <c r="IGC52" s="184"/>
      <c r="IGD52" s="184"/>
      <c r="IGE52" s="184"/>
      <c r="IGF52" s="184"/>
      <c r="IGG52" s="184"/>
      <c r="IGH52" s="184"/>
      <c r="IGI52" s="184"/>
      <c r="IGJ52" s="184"/>
      <c r="IGK52" s="184"/>
      <c r="IGL52" s="184"/>
      <c r="IGM52" s="184"/>
      <c r="IGN52" s="184"/>
      <c r="IGO52" s="184"/>
      <c r="IGP52" s="184"/>
      <c r="IGQ52" s="184"/>
      <c r="IGR52" s="184"/>
      <c r="IGS52" s="184"/>
      <c r="IGT52" s="184"/>
      <c r="IGU52" s="184"/>
      <c r="IGV52" s="184"/>
      <c r="IGW52" s="184"/>
      <c r="IGX52" s="184"/>
      <c r="IGY52" s="184"/>
      <c r="IGZ52" s="184"/>
      <c r="IHA52" s="184"/>
      <c r="IHB52" s="184"/>
      <c r="IHC52" s="184"/>
      <c r="IHD52" s="184"/>
      <c r="IHE52" s="184"/>
      <c r="IHF52" s="184"/>
      <c r="IHG52" s="184"/>
      <c r="IHH52" s="184"/>
      <c r="IHI52" s="184"/>
      <c r="IHJ52" s="184"/>
      <c r="IHK52" s="184"/>
      <c r="IHL52" s="184"/>
      <c r="IHM52" s="184"/>
      <c r="IHN52" s="184"/>
      <c r="IHO52" s="184"/>
      <c r="IHP52" s="184"/>
      <c r="IHQ52" s="184"/>
      <c r="IHR52" s="184"/>
      <c r="IHS52" s="184"/>
      <c r="IHT52" s="184"/>
      <c r="IHU52" s="184"/>
      <c r="IHV52" s="184"/>
      <c r="IHW52" s="184"/>
      <c r="IHX52" s="184"/>
      <c r="IHY52" s="184"/>
      <c r="IHZ52" s="184"/>
      <c r="IIA52" s="184"/>
      <c r="IIB52" s="184"/>
      <c r="IIC52" s="184"/>
      <c r="IID52" s="184"/>
      <c r="IIE52" s="184"/>
      <c r="IIF52" s="184"/>
      <c r="IIG52" s="184"/>
      <c r="IIH52" s="184"/>
      <c r="III52" s="184"/>
      <c r="IIJ52" s="184"/>
      <c r="IIK52" s="184"/>
      <c r="IIL52" s="184"/>
      <c r="IIM52" s="184"/>
      <c r="IIN52" s="184"/>
      <c r="IIO52" s="184"/>
      <c r="IIP52" s="184"/>
      <c r="IIQ52" s="184"/>
      <c r="IIR52" s="184"/>
      <c r="IIS52" s="184"/>
      <c r="IIT52" s="184"/>
      <c r="IIU52" s="184"/>
      <c r="IIV52" s="184"/>
      <c r="IIW52" s="184"/>
      <c r="IIX52" s="184"/>
      <c r="IIY52" s="184"/>
      <c r="IIZ52" s="184"/>
      <c r="IJA52" s="184"/>
      <c r="IJB52" s="184"/>
      <c r="IJC52" s="184"/>
      <c r="IJD52" s="184"/>
      <c r="IJE52" s="184"/>
      <c r="IJF52" s="184"/>
      <c r="IJG52" s="184"/>
      <c r="IJH52" s="184"/>
      <c r="IJI52" s="184"/>
      <c r="IJJ52" s="184"/>
      <c r="IJK52" s="184"/>
      <c r="IJL52" s="184"/>
      <c r="IJM52" s="184"/>
      <c r="IJN52" s="184"/>
      <c r="IJO52" s="184"/>
      <c r="IJP52" s="184"/>
      <c r="IJQ52" s="184"/>
      <c r="IJR52" s="184"/>
      <c r="IJS52" s="184"/>
      <c r="IJT52" s="184"/>
      <c r="IJU52" s="184"/>
      <c r="IJV52" s="184"/>
      <c r="IJW52" s="184"/>
      <c r="IJX52" s="184"/>
      <c r="IJY52" s="184"/>
      <c r="IJZ52" s="184"/>
      <c r="IKA52" s="184"/>
      <c r="IKB52" s="184"/>
      <c r="IKC52" s="184"/>
      <c r="IKD52" s="184"/>
      <c r="IKE52" s="184"/>
      <c r="IKF52" s="184"/>
      <c r="IKG52" s="184"/>
      <c r="IKH52" s="184"/>
      <c r="IKI52" s="184"/>
      <c r="IKJ52" s="184"/>
      <c r="IKK52" s="184"/>
      <c r="IKL52" s="184"/>
      <c r="IKM52" s="184"/>
      <c r="IKN52" s="184"/>
      <c r="IKO52" s="184"/>
      <c r="IKP52" s="184"/>
      <c r="IKQ52" s="184"/>
      <c r="IKR52" s="184"/>
      <c r="IKS52" s="184"/>
      <c r="IKT52" s="184"/>
      <c r="IKU52" s="184"/>
      <c r="IKV52" s="184"/>
      <c r="IKW52" s="184"/>
      <c r="IKX52" s="184"/>
      <c r="IKY52" s="184"/>
      <c r="IKZ52" s="184"/>
      <c r="ILA52" s="184"/>
      <c r="ILB52" s="184"/>
      <c r="ILC52" s="184"/>
      <c r="ILD52" s="184"/>
      <c r="ILE52" s="184"/>
      <c r="ILF52" s="184"/>
      <c r="ILG52" s="184"/>
      <c r="ILH52" s="184"/>
      <c r="ILI52" s="184"/>
      <c r="ILJ52" s="184"/>
      <c r="ILK52" s="184"/>
      <c r="ILL52" s="184"/>
      <c r="ILM52" s="184"/>
      <c r="ILN52" s="184"/>
      <c r="ILO52" s="184"/>
      <c r="ILP52" s="184"/>
      <c r="ILQ52" s="184"/>
      <c r="ILR52" s="184"/>
      <c r="ILS52" s="184"/>
      <c r="ILT52" s="184"/>
      <c r="ILU52" s="184"/>
      <c r="ILV52" s="184"/>
      <c r="ILW52" s="184"/>
      <c r="ILX52" s="184"/>
      <c r="ILY52" s="184"/>
      <c r="ILZ52" s="184"/>
      <c r="IMA52" s="184"/>
      <c r="IMB52" s="184"/>
      <c r="IMC52" s="184"/>
      <c r="IMD52" s="184"/>
      <c r="IME52" s="184"/>
      <c r="IMF52" s="184"/>
      <c r="IMG52" s="184"/>
      <c r="IMH52" s="184"/>
      <c r="IMI52" s="184"/>
      <c r="IMJ52" s="184"/>
      <c r="IMK52" s="184"/>
      <c r="IML52" s="184"/>
      <c r="IMM52" s="184"/>
      <c r="IMN52" s="184"/>
      <c r="IMO52" s="184"/>
      <c r="IMP52" s="184"/>
      <c r="IMQ52" s="184"/>
      <c r="IMR52" s="184"/>
      <c r="IMS52" s="184"/>
      <c r="IMT52" s="184"/>
      <c r="IMU52" s="184"/>
      <c r="IMV52" s="184"/>
      <c r="IMW52" s="184"/>
      <c r="IMX52" s="184"/>
      <c r="IMY52" s="184"/>
      <c r="IMZ52" s="184"/>
      <c r="INA52" s="184"/>
      <c r="INB52" s="184"/>
      <c r="INC52" s="184"/>
      <c r="IND52" s="184"/>
      <c r="INE52" s="184"/>
      <c r="INF52" s="184"/>
      <c r="ING52" s="184"/>
      <c r="INH52" s="184"/>
      <c r="INI52" s="184"/>
      <c r="INJ52" s="184"/>
      <c r="INK52" s="184"/>
      <c r="INL52" s="184"/>
      <c r="INM52" s="184"/>
      <c r="INN52" s="184"/>
      <c r="INO52" s="184"/>
      <c r="INP52" s="184"/>
      <c r="INQ52" s="184"/>
      <c r="INR52" s="184"/>
      <c r="INS52" s="184"/>
      <c r="INT52" s="184"/>
      <c r="INU52" s="184"/>
      <c r="INV52" s="184"/>
      <c r="INW52" s="184"/>
      <c r="INX52" s="184"/>
      <c r="INY52" s="184"/>
      <c r="INZ52" s="184"/>
      <c r="IOA52" s="184"/>
      <c r="IOB52" s="184"/>
      <c r="IOC52" s="184"/>
      <c r="IOD52" s="184"/>
      <c r="IOE52" s="184"/>
      <c r="IOF52" s="184"/>
      <c r="IOG52" s="184"/>
      <c r="IOH52" s="184"/>
      <c r="IOI52" s="184"/>
      <c r="IOJ52" s="184"/>
      <c r="IOK52" s="184"/>
      <c r="IOL52" s="184"/>
      <c r="IOM52" s="184"/>
      <c r="ION52" s="184"/>
      <c r="IOO52" s="184"/>
      <c r="IOP52" s="184"/>
      <c r="IOQ52" s="184"/>
      <c r="IOR52" s="184"/>
      <c r="IOS52" s="184"/>
      <c r="IOT52" s="184"/>
      <c r="IOU52" s="184"/>
      <c r="IOV52" s="184"/>
      <c r="IOW52" s="184"/>
      <c r="IOX52" s="184"/>
      <c r="IOY52" s="184"/>
      <c r="IOZ52" s="184"/>
      <c r="IPA52" s="184"/>
      <c r="IPB52" s="184"/>
      <c r="IPC52" s="184"/>
      <c r="IPD52" s="184"/>
      <c r="IPE52" s="184"/>
      <c r="IPF52" s="184"/>
      <c r="IPG52" s="184"/>
      <c r="IPH52" s="184"/>
      <c r="IPI52" s="184"/>
      <c r="IPJ52" s="184"/>
      <c r="IPK52" s="184"/>
      <c r="IPL52" s="184"/>
      <c r="IPM52" s="184"/>
      <c r="IPN52" s="184"/>
      <c r="IPO52" s="184"/>
      <c r="IPP52" s="184"/>
      <c r="IPQ52" s="184"/>
      <c r="IPR52" s="184"/>
      <c r="IPS52" s="184"/>
      <c r="IPT52" s="184"/>
      <c r="IPU52" s="184"/>
      <c r="IPV52" s="184"/>
      <c r="IPW52" s="184"/>
      <c r="IPX52" s="184"/>
      <c r="IPY52" s="184"/>
      <c r="IPZ52" s="184"/>
      <c r="IQA52" s="184"/>
      <c r="IQB52" s="184"/>
      <c r="IQC52" s="184"/>
      <c r="IQD52" s="184"/>
      <c r="IQE52" s="184"/>
      <c r="IQF52" s="184"/>
      <c r="IQG52" s="184"/>
      <c r="IQH52" s="184"/>
      <c r="IQI52" s="184"/>
      <c r="IQJ52" s="184"/>
      <c r="IQK52" s="184"/>
      <c r="IQL52" s="184"/>
      <c r="IQM52" s="184"/>
      <c r="IQN52" s="184"/>
      <c r="IQO52" s="184"/>
      <c r="IQP52" s="184"/>
      <c r="IQQ52" s="184"/>
      <c r="IQR52" s="184"/>
      <c r="IQS52" s="184"/>
      <c r="IQT52" s="184"/>
      <c r="IQU52" s="184"/>
      <c r="IQV52" s="184"/>
      <c r="IQW52" s="184"/>
      <c r="IQX52" s="184"/>
      <c r="IQY52" s="184"/>
      <c r="IQZ52" s="184"/>
      <c r="IRA52" s="184"/>
      <c r="IRB52" s="184"/>
      <c r="IRC52" s="184"/>
      <c r="IRD52" s="184"/>
      <c r="IRE52" s="184"/>
      <c r="IRF52" s="184"/>
      <c r="IRG52" s="184"/>
      <c r="IRH52" s="184"/>
      <c r="IRI52" s="184"/>
      <c r="IRJ52" s="184"/>
      <c r="IRK52" s="184"/>
      <c r="IRL52" s="184"/>
      <c r="IRM52" s="184"/>
      <c r="IRN52" s="184"/>
      <c r="IRO52" s="184"/>
      <c r="IRP52" s="184"/>
      <c r="IRQ52" s="184"/>
      <c r="IRR52" s="184"/>
      <c r="IRS52" s="184"/>
      <c r="IRT52" s="184"/>
      <c r="IRU52" s="184"/>
      <c r="IRV52" s="184"/>
      <c r="IRW52" s="184"/>
      <c r="IRX52" s="184"/>
      <c r="IRY52" s="184"/>
      <c r="IRZ52" s="184"/>
      <c r="ISA52" s="184"/>
      <c r="ISB52" s="184"/>
      <c r="ISC52" s="184"/>
      <c r="ISD52" s="184"/>
      <c r="ISE52" s="184"/>
      <c r="ISF52" s="184"/>
      <c r="ISG52" s="184"/>
      <c r="ISH52" s="184"/>
      <c r="ISI52" s="184"/>
      <c r="ISJ52" s="184"/>
      <c r="ISK52" s="184"/>
      <c r="ISL52" s="184"/>
      <c r="ISM52" s="184"/>
      <c r="ISN52" s="184"/>
      <c r="ISO52" s="184"/>
      <c r="ISP52" s="184"/>
      <c r="ISQ52" s="184"/>
      <c r="ISR52" s="184"/>
      <c r="ISS52" s="184"/>
      <c r="IST52" s="184"/>
      <c r="ISU52" s="184"/>
      <c r="ISV52" s="184"/>
      <c r="ISW52" s="184"/>
      <c r="ISX52" s="184"/>
      <c r="ISY52" s="184"/>
      <c r="ISZ52" s="184"/>
      <c r="ITA52" s="184"/>
      <c r="ITB52" s="184"/>
      <c r="ITC52" s="184"/>
      <c r="ITD52" s="184"/>
      <c r="ITE52" s="184"/>
      <c r="ITF52" s="184"/>
      <c r="ITG52" s="184"/>
      <c r="ITH52" s="184"/>
      <c r="ITI52" s="184"/>
      <c r="ITJ52" s="184"/>
      <c r="ITK52" s="184"/>
      <c r="ITL52" s="184"/>
      <c r="ITM52" s="184"/>
      <c r="ITN52" s="184"/>
      <c r="ITO52" s="184"/>
      <c r="ITP52" s="184"/>
      <c r="ITQ52" s="184"/>
      <c r="ITR52" s="184"/>
      <c r="ITS52" s="184"/>
      <c r="ITT52" s="184"/>
      <c r="ITU52" s="184"/>
      <c r="ITV52" s="184"/>
      <c r="ITW52" s="184"/>
      <c r="ITX52" s="184"/>
      <c r="ITY52" s="184"/>
      <c r="ITZ52" s="184"/>
      <c r="IUA52" s="184"/>
      <c r="IUB52" s="184"/>
      <c r="IUC52" s="184"/>
      <c r="IUD52" s="184"/>
      <c r="IUE52" s="184"/>
      <c r="IUF52" s="184"/>
      <c r="IUG52" s="184"/>
      <c r="IUH52" s="184"/>
      <c r="IUI52" s="184"/>
      <c r="IUJ52" s="184"/>
      <c r="IUK52" s="184"/>
      <c r="IUL52" s="184"/>
      <c r="IUM52" s="184"/>
      <c r="IUN52" s="184"/>
      <c r="IUO52" s="184"/>
      <c r="IUP52" s="184"/>
      <c r="IUQ52" s="184"/>
      <c r="IUR52" s="184"/>
      <c r="IUS52" s="184"/>
      <c r="IUT52" s="184"/>
      <c r="IUU52" s="184"/>
      <c r="IUV52" s="184"/>
      <c r="IUW52" s="184"/>
      <c r="IUX52" s="184"/>
      <c r="IUY52" s="184"/>
      <c r="IUZ52" s="184"/>
      <c r="IVA52" s="184"/>
      <c r="IVB52" s="184"/>
      <c r="IVC52" s="184"/>
      <c r="IVD52" s="184"/>
      <c r="IVE52" s="184"/>
      <c r="IVF52" s="184"/>
      <c r="IVG52" s="184"/>
      <c r="IVH52" s="184"/>
      <c r="IVI52" s="184"/>
      <c r="IVJ52" s="184"/>
      <c r="IVK52" s="184"/>
      <c r="IVL52" s="184"/>
      <c r="IVM52" s="184"/>
      <c r="IVN52" s="184"/>
      <c r="IVO52" s="184"/>
      <c r="IVP52" s="184"/>
      <c r="IVQ52" s="184"/>
      <c r="IVR52" s="184"/>
      <c r="IVS52" s="184"/>
      <c r="IVT52" s="184"/>
      <c r="IVU52" s="184"/>
      <c r="IVV52" s="184"/>
      <c r="IVW52" s="184"/>
      <c r="IVX52" s="184"/>
      <c r="IVY52" s="184"/>
      <c r="IVZ52" s="184"/>
      <c r="IWA52" s="184"/>
      <c r="IWB52" s="184"/>
      <c r="IWC52" s="184"/>
      <c r="IWD52" s="184"/>
      <c r="IWE52" s="184"/>
      <c r="IWF52" s="184"/>
      <c r="IWG52" s="184"/>
      <c r="IWH52" s="184"/>
      <c r="IWI52" s="184"/>
      <c r="IWJ52" s="184"/>
      <c r="IWK52" s="184"/>
      <c r="IWL52" s="184"/>
      <c r="IWM52" s="184"/>
      <c r="IWN52" s="184"/>
      <c r="IWO52" s="184"/>
      <c r="IWP52" s="184"/>
      <c r="IWQ52" s="184"/>
      <c r="IWR52" s="184"/>
      <c r="IWS52" s="184"/>
      <c r="IWT52" s="184"/>
      <c r="IWU52" s="184"/>
      <c r="IWV52" s="184"/>
      <c r="IWW52" s="184"/>
      <c r="IWX52" s="184"/>
      <c r="IWY52" s="184"/>
      <c r="IWZ52" s="184"/>
      <c r="IXA52" s="184"/>
      <c r="IXB52" s="184"/>
      <c r="IXC52" s="184"/>
      <c r="IXD52" s="184"/>
      <c r="IXE52" s="184"/>
      <c r="IXF52" s="184"/>
      <c r="IXG52" s="184"/>
      <c r="IXH52" s="184"/>
      <c r="IXI52" s="184"/>
      <c r="IXJ52" s="184"/>
      <c r="IXK52" s="184"/>
      <c r="IXL52" s="184"/>
      <c r="IXM52" s="184"/>
      <c r="IXN52" s="184"/>
      <c r="IXO52" s="184"/>
      <c r="IXP52" s="184"/>
      <c r="IXQ52" s="184"/>
      <c r="IXR52" s="184"/>
      <c r="IXS52" s="184"/>
      <c r="IXT52" s="184"/>
      <c r="IXU52" s="184"/>
      <c r="IXV52" s="184"/>
      <c r="IXW52" s="184"/>
      <c r="IXX52" s="184"/>
      <c r="IXY52" s="184"/>
      <c r="IXZ52" s="184"/>
      <c r="IYA52" s="184"/>
      <c r="IYB52" s="184"/>
      <c r="IYC52" s="184"/>
      <c r="IYD52" s="184"/>
      <c r="IYE52" s="184"/>
      <c r="IYF52" s="184"/>
      <c r="IYG52" s="184"/>
      <c r="IYH52" s="184"/>
      <c r="IYI52" s="184"/>
      <c r="IYJ52" s="184"/>
      <c r="IYK52" s="184"/>
      <c r="IYL52" s="184"/>
      <c r="IYM52" s="184"/>
      <c r="IYN52" s="184"/>
      <c r="IYO52" s="184"/>
      <c r="IYP52" s="184"/>
      <c r="IYQ52" s="184"/>
      <c r="IYR52" s="184"/>
      <c r="IYS52" s="184"/>
      <c r="IYT52" s="184"/>
      <c r="IYU52" s="184"/>
      <c r="IYV52" s="184"/>
      <c r="IYW52" s="184"/>
      <c r="IYX52" s="184"/>
      <c r="IYY52" s="184"/>
      <c r="IYZ52" s="184"/>
      <c r="IZA52" s="184"/>
      <c r="IZB52" s="184"/>
      <c r="IZC52" s="184"/>
      <c r="IZD52" s="184"/>
      <c r="IZE52" s="184"/>
      <c r="IZF52" s="184"/>
      <c r="IZG52" s="184"/>
      <c r="IZH52" s="184"/>
      <c r="IZI52" s="184"/>
      <c r="IZJ52" s="184"/>
      <c r="IZK52" s="184"/>
      <c r="IZL52" s="184"/>
      <c r="IZM52" s="184"/>
      <c r="IZN52" s="184"/>
      <c r="IZO52" s="184"/>
      <c r="IZP52" s="184"/>
      <c r="IZQ52" s="184"/>
      <c r="IZR52" s="184"/>
      <c r="IZS52" s="184"/>
      <c r="IZT52" s="184"/>
      <c r="IZU52" s="184"/>
      <c r="IZV52" s="184"/>
      <c r="IZW52" s="184"/>
      <c r="IZX52" s="184"/>
      <c r="IZY52" s="184"/>
      <c r="IZZ52" s="184"/>
      <c r="JAA52" s="184"/>
      <c r="JAB52" s="184"/>
      <c r="JAC52" s="184"/>
      <c r="JAD52" s="184"/>
      <c r="JAE52" s="184"/>
      <c r="JAF52" s="184"/>
      <c r="JAG52" s="184"/>
      <c r="JAH52" s="184"/>
      <c r="JAI52" s="184"/>
      <c r="JAJ52" s="184"/>
      <c r="JAK52" s="184"/>
      <c r="JAL52" s="184"/>
      <c r="JAM52" s="184"/>
      <c r="JAN52" s="184"/>
      <c r="JAO52" s="184"/>
      <c r="JAP52" s="184"/>
      <c r="JAQ52" s="184"/>
      <c r="JAR52" s="184"/>
      <c r="JAS52" s="184"/>
      <c r="JAT52" s="184"/>
      <c r="JAU52" s="184"/>
      <c r="JAV52" s="184"/>
      <c r="JAW52" s="184"/>
      <c r="JAX52" s="184"/>
      <c r="JAY52" s="184"/>
      <c r="JAZ52" s="184"/>
      <c r="JBA52" s="184"/>
      <c r="JBB52" s="184"/>
      <c r="JBC52" s="184"/>
      <c r="JBD52" s="184"/>
      <c r="JBE52" s="184"/>
      <c r="JBF52" s="184"/>
      <c r="JBG52" s="184"/>
      <c r="JBH52" s="184"/>
      <c r="JBI52" s="184"/>
      <c r="JBJ52" s="184"/>
      <c r="JBK52" s="184"/>
      <c r="JBL52" s="184"/>
      <c r="JBM52" s="184"/>
      <c r="JBN52" s="184"/>
      <c r="JBO52" s="184"/>
      <c r="JBP52" s="184"/>
      <c r="JBQ52" s="184"/>
      <c r="JBR52" s="184"/>
      <c r="JBS52" s="184"/>
      <c r="JBT52" s="184"/>
      <c r="JBU52" s="184"/>
      <c r="JBV52" s="184"/>
      <c r="JBW52" s="184"/>
      <c r="JBX52" s="184"/>
      <c r="JBY52" s="184"/>
      <c r="JBZ52" s="184"/>
      <c r="JCA52" s="184"/>
      <c r="JCB52" s="184"/>
      <c r="JCC52" s="184"/>
      <c r="JCD52" s="184"/>
      <c r="JCE52" s="184"/>
      <c r="JCF52" s="184"/>
      <c r="JCG52" s="184"/>
      <c r="JCH52" s="184"/>
      <c r="JCI52" s="184"/>
      <c r="JCJ52" s="184"/>
      <c r="JCK52" s="184"/>
      <c r="JCL52" s="184"/>
      <c r="JCM52" s="184"/>
      <c r="JCN52" s="184"/>
      <c r="JCO52" s="184"/>
      <c r="JCP52" s="184"/>
      <c r="JCQ52" s="184"/>
      <c r="JCR52" s="184"/>
      <c r="JCS52" s="184"/>
      <c r="JCT52" s="184"/>
      <c r="JCU52" s="184"/>
      <c r="JCV52" s="184"/>
      <c r="JCW52" s="184"/>
      <c r="JCX52" s="184"/>
      <c r="JCY52" s="184"/>
      <c r="JCZ52" s="184"/>
      <c r="JDA52" s="184"/>
      <c r="JDB52" s="184"/>
      <c r="JDC52" s="184"/>
      <c r="JDD52" s="184"/>
      <c r="JDE52" s="184"/>
      <c r="JDF52" s="184"/>
      <c r="JDG52" s="184"/>
      <c r="JDH52" s="184"/>
      <c r="JDI52" s="184"/>
      <c r="JDJ52" s="184"/>
      <c r="JDK52" s="184"/>
      <c r="JDL52" s="184"/>
      <c r="JDM52" s="184"/>
      <c r="JDN52" s="184"/>
      <c r="JDO52" s="184"/>
      <c r="JDP52" s="184"/>
      <c r="JDQ52" s="184"/>
      <c r="JDR52" s="184"/>
      <c r="JDS52" s="184"/>
      <c r="JDT52" s="184"/>
      <c r="JDU52" s="184"/>
      <c r="JDV52" s="184"/>
      <c r="JDW52" s="184"/>
      <c r="JDX52" s="184"/>
      <c r="JDY52" s="184"/>
      <c r="JDZ52" s="184"/>
      <c r="JEA52" s="184"/>
      <c r="JEB52" s="184"/>
      <c r="JEC52" s="184"/>
      <c r="JED52" s="184"/>
      <c r="JEE52" s="184"/>
      <c r="JEF52" s="184"/>
      <c r="JEG52" s="184"/>
      <c r="JEH52" s="184"/>
      <c r="JEI52" s="184"/>
      <c r="JEJ52" s="184"/>
      <c r="JEK52" s="184"/>
      <c r="JEL52" s="184"/>
      <c r="JEM52" s="184"/>
      <c r="JEN52" s="184"/>
      <c r="JEO52" s="184"/>
      <c r="JEP52" s="184"/>
      <c r="JEQ52" s="184"/>
      <c r="JER52" s="184"/>
      <c r="JES52" s="184"/>
      <c r="JET52" s="184"/>
      <c r="JEU52" s="184"/>
      <c r="JEV52" s="184"/>
      <c r="JEW52" s="184"/>
      <c r="JEX52" s="184"/>
      <c r="JEY52" s="184"/>
      <c r="JEZ52" s="184"/>
      <c r="JFA52" s="184"/>
      <c r="JFB52" s="184"/>
      <c r="JFC52" s="184"/>
      <c r="JFD52" s="184"/>
      <c r="JFE52" s="184"/>
      <c r="JFF52" s="184"/>
      <c r="JFG52" s="184"/>
      <c r="JFH52" s="184"/>
      <c r="JFI52" s="184"/>
      <c r="JFJ52" s="184"/>
      <c r="JFK52" s="184"/>
      <c r="JFL52" s="184"/>
      <c r="JFM52" s="184"/>
      <c r="JFN52" s="184"/>
      <c r="JFO52" s="184"/>
      <c r="JFP52" s="184"/>
      <c r="JFQ52" s="184"/>
      <c r="JFR52" s="184"/>
      <c r="JFS52" s="184"/>
      <c r="JFT52" s="184"/>
      <c r="JFU52" s="184"/>
      <c r="JFV52" s="184"/>
      <c r="JFW52" s="184"/>
      <c r="JFX52" s="184"/>
      <c r="JFY52" s="184"/>
      <c r="JFZ52" s="184"/>
      <c r="JGA52" s="184"/>
      <c r="JGB52" s="184"/>
      <c r="JGC52" s="184"/>
      <c r="JGD52" s="184"/>
      <c r="JGE52" s="184"/>
      <c r="JGF52" s="184"/>
      <c r="JGG52" s="184"/>
      <c r="JGH52" s="184"/>
      <c r="JGI52" s="184"/>
      <c r="JGJ52" s="184"/>
      <c r="JGK52" s="184"/>
      <c r="JGL52" s="184"/>
      <c r="JGM52" s="184"/>
      <c r="JGN52" s="184"/>
      <c r="JGO52" s="184"/>
      <c r="JGP52" s="184"/>
      <c r="JGQ52" s="184"/>
      <c r="JGR52" s="184"/>
      <c r="JGS52" s="184"/>
      <c r="JGT52" s="184"/>
      <c r="JGU52" s="184"/>
      <c r="JGV52" s="184"/>
      <c r="JGW52" s="184"/>
      <c r="JGX52" s="184"/>
      <c r="JGY52" s="184"/>
      <c r="JGZ52" s="184"/>
      <c r="JHA52" s="184"/>
      <c r="JHB52" s="184"/>
      <c r="JHC52" s="184"/>
      <c r="JHD52" s="184"/>
      <c r="JHE52" s="184"/>
      <c r="JHF52" s="184"/>
      <c r="JHG52" s="184"/>
      <c r="JHH52" s="184"/>
      <c r="JHI52" s="184"/>
      <c r="JHJ52" s="184"/>
      <c r="JHK52" s="184"/>
      <c r="JHL52" s="184"/>
      <c r="JHM52" s="184"/>
      <c r="JHN52" s="184"/>
      <c r="JHO52" s="184"/>
      <c r="JHP52" s="184"/>
      <c r="JHQ52" s="184"/>
      <c r="JHR52" s="184"/>
      <c r="JHS52" s="184"/>
      <c r="JHT52" s="184"/>
      <c r="JHU52" s="184"/>
      <c r="JHV52" s="184"/>
      <c r="JHW52" s="184"/>
      <c r="JHX52" s="184"/>
      <c r="JHY52" s="184"/>
      <c r="JHZ52" s="184"/>
      <c r="JIA52" s="184"/>
      <c r="JIB52" s="184"/>
      <c r="JIC52" s="184"/>
      <c r="JID52" s="184"/>
      <c r="JIE52" s="184"/>
      <c r="JIF52" s="184"/>
      <c r="JIG52" s="184"/>
      <c r="JIH52" s="184"/>
      <c r="JII52" s="184"/>
      <c r="JIJ52" s="184"/>
      <c r="JIK52" s="184"/>
      <c r="JIL52" s="184"/>
      <c r="JIM52" s="184"/>
      <c r="JIN52" s="184"/>
      <c r="JIO52" s="184"/>
      <c r="JIP52" s="184"/>
      <c r="JIQ52" s="184"/>
      <c r="JIR52" s="184"/>
      <c r="JIS52" s="184"/>
      <c r="JIT52" s="184"/>
      <c r="JIU52" s="184"/>
      <c r="JIV52" s="184"/>
      <c r="JIW52" s="184"/>
      <c r="JIX52" s="184"/>
      <c r="JIY52" s="184"/>
      <c r="JIZ52" s="184"/>
      <c r="JJA52" s="184"/>
      <c r="JJB52" s="184"/>
      <c r="JJC52" s="184"/>
      <c r="JJD52" s="184"/>
      <c r="JJE52" s="184"/>
      <c r="JJF52" s="184"/>
      <c r="JJG52" s="184"/>
      <c r="JJH52" s="184"/>
      <c r="JJI52" s="184"/>
      <c r="JJJ52" s="184"/>
      <c r="JJK52" s="184"/>
      <c r="JJL52" s="184"/>
      <c r="JJM52" s="184"/>
      <c r="JJN52" s="184"/>
      <c r="JJO52" s="184"/>
      <c r="JJP52" s="184"/>
      <c r="JJQ52" s="184"/>
      <c r="JJR52" s="184"/>
      <c r="JJS52" s="184"/>
      <c r="JJT52" s="184"/>
      <c r="JJU52" s="184"/>
      <c r="JJV52" s="184"/>
      <c r="JJW52" s="184"/>
      <c r="JJX52" s="184"/>
      <c r="JJY52" s="184"/>
      <c r="JJZ52" s="184"/>
      <c r="JKA52" s="184"/>
      <c r="JKB52" s="184"/>
      <c r="JKC52" s="184"/>
      <c r="JKD52" s="184"/>
      <c r="JKE52" s="184"/>
      <c r="JKF52" s="184"/>
      <c r="JKG52" s="184"/>
      <c r="JKH52" s="184"/>
      <c r="JKI52" s="184"/>
      <c r="JKJ52" s="184"/>
      <c r="JKK52" s="184"/>
      <c r="JKL52" s="184"/>
      <c r="JKM52" s="184"/>
      <c r="JKN52" s="184"/>
      <c r="JKO52" s="184"/>
      <c r="JKP52" s="184"/>
      <c r="JKQ52" s="184"/>
      <c r="JKR52" s="184"/>
      <c r="JKS52" s="184"/>
      <c r="JKT52" s="184"/>
      <c r="JKU52" s="184"/>
      <c r="JKV52" s="184"/>
      <c r="JKW52" s="184"/>
      <c r="JKX52" s="184"/>
      <c r="JKY52" s="184"/>
      <c r="JKZ52" s="184"/>
      <c r="JLA52" s="184"/>
      <c r="JLB52" s="184"/>
      <c r="JLC52" s="184"/>
      <c r="JLD52" s="184"/>
      <c r="JLE52" s="184"/>
      <c r="JLF52" s="184"/>
      <c r="JLG52" s="184"/>
      <c r="JLH52" s="184"/>
      <c r="JLI52" s="184"/>
      <c r="JLJ52" s="184"/>
      <c r="JLK52" s="184"/>
      <c r="JLL52" s="184"/>
      <c r="JLM52" s="184"/>
      <c r="JLN52" s="184"/>
      <c r="JLO52" s="184"/>
      <c r="JLP52" s="184"/>
      <c r="JLQ52" s="184"/>
      <c r="JLR52" s="184"/>
      <c r="JLS52" s="184"/>
      <c r="JLT52" s="184"/>
      <c r="JLU52" s="184"/>
      <c r="JLV52" s="184"/>
      <c r="JLW52" s="184"/>
      <c r="JLX52" s="184"/>
      <c r="JLY52" s="184"/>
      <c r="JLZ52" s="184"/>
      <c r="JMA52" s="184"/>
      <c r="JMB52" s="184"/>
      <c r="JMC52" s="184"/>
      <c r="JMD52" s="184"/>
      <c r="JME52" s="184"/>
      <c r="JMF52" s="184"/>
      <c r="JMG52" s="184"/>
      <c r="JMH52" s="184"/>
      <c r="JMI52" s="184"/>
      <c r="JMJ52" s="184"/>
      <c r="JMK52" s="184"/>
      <c r="JML52" s="184"/>
      <c r="JMM52" s="184"/>
      <c r="JMN52" s="184"/>
      <c r="JMO52" s="184"/>
      <c r="JMP52" s="184"/>
      <c r="JMQ52" s="184"/>
      <c r="JMR52" s="184"/>
      <c r="JMS52" s="184"/>
      <c r="JMT52" s="184"/>
      <c r="JMU52" s="184"/>
      <c r="JMV52" s="184"/>
      <c r="JMW52" s="184"/>
      <c r="JMX52" s="184"/>
      <c r="JMY52" s="184"/>
      <c r="JMZ52" s="184"/>
      <c r="JNA52" s="184"/>
      <c r="JNB52" s="184"/>
      <c r="JNC52" s="184"/>
      <c r="JND52" s="184"/>
      <c r="JNE52" s="184"/>
      <c r="JNF52" s="184"/>
      <c r="JNG52" s="184"/>
      <c r="JNH52" s="184"/>
      <c r="JNI52" s="184"/>
      <c r="JNJ52" s="184"/>
      <c r="JNK52" s="184"/>
      <c r="JNL52" s="184"/>
      <c r="JNM52" s="184"/>
      <c r="JNN52" s="184"/>
      <c r="JNO52" s="184"/>
      <c r="JNP52" s="184"/>
      <c r="JNQ52" s="184"/>
      <c r="JNR52" s="184"/>
      <c r="JNS52" s="184"/>
      <c r="JNT52" s="184"/>
      <c r="JNU52" s="184"/>
      <c r="JNV52" s="184"/>
      <c r="JNW52" s="184"/>
      <c r="JNX52" s="184"/>
      <c r="JNY52" s="184"/>
      <c r="JNZ52" s="184"/>
      <c r="JOA52" s="184"/>
      <c r="JOB52" s="184"/>
      <c r="JOC52" s="184"/>
      <c r="JOD52" s="184"/>
      <c r="JOE52" s="184"/>
      <c r="JOF52" s="184"/>
      <c r="JOG52" s="184"/>
      <c r="JOH52" s="184"/>
      <c r="JOI52" s="184"/>
      <c r="JOJ52" s="184"/>
      <c r="JOK52" s="184"/>
      <c r="JOL52" s="184"/>
      <c r="JOM52" s="184"/>
      <c r="JON52" s="184"/>
      <c r="JOO52" s="184"/>
      <c r="JOP52" s="184"/>
      <c r="JOQ52" s="184"/>
      <c r="JOR52" s="184"/>
      <c r="JOS52" s="184"/>
      <c r="JOT52" s="184"/>
      <c r="JOU52" s="184"/>
      <c r="JOV52" s="184"/>
      <c r="JOW52" s="184"/>
      <c r="JOX52" s="184"/>
      <c r="JOY52" s="184"/>
      <c r="JOZ52" s="184"/>
      <c r="JPA52" s="184"/>
      <c r="JPB52" s="184"/>
      <c r="JPC52" s="184"/>
      <c r="JPD52" s="184"/>
      <c r="JPE52" s="184"/>
      <c r="JPF52" s="184"/>
      <c r="JPG52" s="184"/>
      <c r="JPH52" s="184"/>
      <c r="JPI52" s="184"/>
      <c r="JPJ52" s="184"/>
      <c r="JPK52" s="184"/>
      <c r="JPL52" s="184"/>
      <c r="JPM52" s="184"/>
      <c r="JPN52" s="184"/>
      <c r="JPO52" s="184"/>
      <c r="JPP52" s="184"/>
      <c r="JPQ52" s="184"/>
      <c r="JPR52" s="184"/>
      <c r="JPS52" s="184"/>
      <c r="JPT52" s="184"/>
      <c r="JPU52" s="184"/>
      <c r="JPV52" s="184"/>
      <c r="JPW52" s="184"/>
      <c r="JPX52" s="184"/>
      <c r="JPY52" s="184"/>
      <c r="JPZ52" s="184"/>
      <c r="JQA52" s="184"/>
      <c r="JQB52" s="184"/>
      <c r="JQC52" s="184"/>
      <c r="JQD52" s="184"/>
      <c r="JQE52" s="184"/>
      <c r="JQF52" s="184"/>
      <c r="JQG52" s="184"/>
      <c r="JQH52" s="184"/>
      <c r="JQI52" s="184"/>
      <c r="JQJ52" s="184"/>
      <c r="JQK52" s="184"/>
      <c r="JQL52" s="184"/>
      <c r="JQM52" s="184"/>
      <c r="JQN52" s="184"/>
      <c r="JQO52" s="184"/>
      <c r="JQP52" s="184"/>
      <c r="JQQ52" s="184"/>
      <c r="JQR52" s="184"/>
      <c r="JQS52" s="184"/>
      <c r="JQT52" s="184"/>
      <c r="JQU52" s="184"/>
      <c r="JQV52" s="184"/>
      <c r="JQW52" s="184"/>
      <c r="JQX52" s="184"/>
      <c r="JQY52" s="184"/>
      <c r="JQZ52" s="184"/>
      <c r="JRA52" s="184"/>
      <c r="JRB52" s="184"/>
      <c r="JRC52" s="184"/>
      <c r="JRD52" s="184"/>
      <c r="JRE52" s="184"/>
      <c r="JRF52" s="184"/>
      <c r="JRG52" s="184"/>
      <c r="JRH52" s="184"/>
      <c r="JRI52" s="184"/>
      <c r="JRJ52" s="184"/>
      <c r="JRK52" s="184"/>
      <c r="JRL52" s="184"/>
      <c r="JRM52" s="184"/>
      <c r="JRN52" s="184"/>
      <c r="JRO52" s="184"/>
      <c r="JRP52" s="184"/>
      <c r="JRQ52" s="184"/>
      <c r="JRR52" s="184"/>
      <c r="JRS52" s="184"/>
      <c r="JRT52" s="184"/>
      <c r="JRU52" s="184"/>
      <c r="JRV52" s="184"/>
      <c r="JRW52" s="184"/>
      <c r="JRX52" s="184"/>
      <c r="JRY52" s="184"/>
      <c r="JRZ52" s="184"/>
      <c r="JSA52" s="184"/>
      <c r="JSB52" s="184"/>
      <c r="JSC52" s="184"/>
      <c r="JSD52" s="184"/>
      <c r="JSE52" s="184"/>
      <c r="JSF52" s="184"/>
      <c r="JSG52" s="184"/>
      <c r="JSH52" s="184"/>
      <c r="JSI52" s="184"/>
      <c r="JSJ52" s="184"/>
      <c r="JSK52" s="184"/>
      <c r="JSL52" s="184"/>
      <c r="JSM52" s="184"/>
      <c r="JSN52" s="184"/>
      <c r="JSO52" s="184"/>
      <c r="JSP52" s="184"/>
      <c r="JSQ52" s="184"/>
      <c r="JSR52" s="184"/>
      <c r="JSS52" s="184"/>
      <c r="JST52" s="184"/>
      <c r="JSU52" s="184"/>
      <c r="JSV52" s="184"/>
      <c r="JSW52" s="184"/>
      <c r="JSX52" s="184"/>
      <c r="JSY52" s="184"/>
      <c r="JSZ52" s="184"/>
      <c r="JTA52" s="184"/>
      <c r="JTB52" s="184"/>
      <c r="JTC52" s="184"/>
      <c r="JTD52" s="184"/>
      <c r="JTE52" s="184"/>
      <c r="JTF52" s="184"/>
      <c r="JTG52" s="184"/>
      <c r="JTH52" s="184"/>
      <c r="JTI52" s="184"/>
      <c r="JTJ52" s="184"/>
      <c r="JTK52" s="184"/>
      <c r="JTL52" s="184"/>
      <c r="JTM52" s="184"/>
      <c r="JTN52" s="184"/>
      <c r="JTO52" s="184"/>
      <c r="JTP52" s="184"/>
      <c r="JTQ52" s="184"/>
      <c r="JTR52" s="184"/>
      <c r="JTS52" s="184"/>
      <c r="JTT52" s="184"/>
      <c r="JTU52" s="184"/>
      <c r="JTV52" s="184"/>
      <c r="JTW52" s="184"/>
      <c r="JTX52" s="184"/>
      <c r="JTY52" s="184"/>
      <c r="JTZ52" s="184"/>
      <c r="JUA52" s="184"/>
      <c r="JUB52" s="184"/>
      <c r="JUC52" s="184"/>
      <c r="JUD52" s="184"/>
      <c r="JUE52" s="184"/>
      <c r="JUF52" s="184"/>
      <c r="JUG52" s="184"/>
      <c r="JUH52" s="184"/>
      <c r="JUI52" s="184"/>
      <c r="JUJ52" s="184"/>
      <c r="JUK52" s="184"/>
      <c r="JUL52" s="184"/>
      <c r="JUM52" s="184"/>
      <c r="JUN52" s="184"/>
      <c r="JUO52" s="184"/>
      <c r="JUP52" s="184"/>
      <c r="JUQ52" s="184"/>
      <c r="JUR52" s="184"/>
      <c r="JUS52" s="184"/>
      <c r="JUT52" s="184"/>
      <c r="JUU52" s="184"/>
      <c r="JUV52" s="184"/>
      <c r="JUW52" s="184"/>
      <c r="JUX52" s="184"/>
      <c r="JUY52" s="184"/>
      <c r="JUZ52" s="184"/>
      <c r="JVA52" s="184"/>
      <c r="JVB52" s="184"/>
      <c r="JVC52" s="184"/>
      <c r="JVD52" s="184"/>
      <c r="JVE52" s="184"/>
      <c r="JVF52" s="184"/>
      <c r="JVG52" s="184"/>
      <c r="JVH52" s="184"/>
      <c r="JVI52" s="184"/>
      <c r="JVJ52" s="184"/>
      <c r="JVK52" s="184"/>
      <c r="JVL52" s="184"/>
      <c r="JVM52" s="184"/>
      <c r="JVN52" s="184"/>
      <c r="JVO52" s="184"/>
      <c r="JVP52" s="184"/>
      <c r="JVQ52" s="184"/>
      <c r="JVR52" s="184"/>
      <c r="JVS52" s="184"/>
      <c r="JVT52" s="184"/>
      <c r="JVU52" s="184"/>
      <c r="JVV52" s="184"/>
      <c r="JVW52" s="184"/>
      <c r="JVX52" s="184"/>
      <c r="JVY52" s="184"/>
      <c r="JVZ52" s="184"/>
      <c r="JWA52" s="184"/>
      <c r="JWB52" s="184"/>
      <c r="JWC52" s="184"/>
      <c r="JWD52" s="184"/>
      <c r="JWE52" s="184"/>
      <c r="JWF52" s="184"/>
      <c r="JWG52" s="184"/>
      <c r="JWH52" s="184"/>
      <c r="JWI52" s="184"/>
      <c r="JWJ52" s="184"/>
      <c r="JWK52" s="184"/>
      <c r="JWL52" s="184"/>
      <c r="JWM52" s="184"/>
      <c r="JWN52" s="184"/>
      <c r="JWO52" s="184"/>
      <c r="JWP52" s="184"/>
      <c r="JWQ52" s="184"/>
      <c r="JWR52" s="184"/>
      <c r="JWS52" s="184"/>
      <c r="JWT52" s="184"/>
      <c r="JWU52" s="184"/>
      <c r="JWV52" s="184"/>
      <c r="JWW52" s="184"/>
      <c r="JWX52" s="184"/>
      <c r="JWY52" s="184"/>
      <c r="JWZ52" s="184"/>
      <c r="JXA52" s="184"/>
      <c r="JXB52" s="184"/>
      <c r="JXC52" s="184"/>
      <c r="JXD52" s="184"/>
      <c r="JXE52" s="184"/>
      <c r="JXF52" s="184"/>
      <c r="JXG52" s="184"/>
      <c r="JXH52" s="184"/>
      <c r="JXI52" s="184"/>
      <c r="JXJ52" s="184"/>
      <c r="JXK52" s="184"/>
      <c r="JXL52" s="184"/>
      <c r="JXM52" s="184"/>
      <c r="JXN52" s="184"/>
      <c r="JXO52" s="184"/>
      <c r="JXP52" s="184"/>
      <c r="JXQ52" s="184"/>
      <c r="JXR52" s="184"/>
      <c r="JXS52" s="184"/>
      <c r="JXT52" s="184"/>
      <c r="JXU52" s="184"/>
      <c r="JXV52" s="184"/>
      <c r="JXW52" s="184"/>
      <c r="JXX52" s="184"/>
      <c r="JXY52" s="184"/>
      <c r="JXZ52" s="184"/>
      <c r="JYA52" s="184"/>
      <c r="JYB52" s="184"/>
      <c r="JYC52" s="184"/>
      <c r="JYD52" s="184"/>
      <c r="JYE52" s="184"/>
      <c r="JYF52" s="184"/>
      <c r="JYG52" s="184"/>
      <c r="JYH52" s="184"/>
      <c r="JYI52" s="184"/>
      <c r="JYJ52" s="184"/>
      <c r="JYK52" s="184"/>
      <c r="JYL52" s="184"/>
      <c r="JYM52" s="184"/>
      <c r="JYN52" s="184"/>
      <c r="JYO52" s="184"/>
      <c r="JYP52" s="184"/>
      <c r="JYQ52" s="184"/>
      <c r="JYR52" s="184"/>
      <c r="JYS52" s="184"/>
      <c r="JYT52" s="184"/>
      <c r="JYU52" s="184"/>
      <c r="JYV52" s="184"/>
      <c r="JYW52" s="184"/>
      <c r="JYX52" s="184"/>
      <c r="JYY52" s="184"/>
      <c r="JYZ52" s="184"/>
      <c r="JZA52" s="184"/>
      <c r="JZB52" s="184"/>
      <c r="JZC52" s="184"/>
      <c r="JZD52" s="184"/>
      <c r="JZE52" s="184"/>
      <c r="JZF52" s="184"/>
      <c r="JZG52" s="184"/>
      <c r="JZH52" s="184"/>
      <c r="JZI52" s="184"/>
      <c r="JZJ52" s="184"/>
      <c r="JZK52" s="184"/>
      <c r="JZL52" s="184"/>
      <c r="JZM52" s="184"/>
      <c r="JZN52" s="184"/>
      <c r="JZO52" s="184"/>
      <c r="JZP52" s="184"/>
      <c r="JZQ52" s="184"/>
      <c r="JZR52" s="184"/>
      <c r="JZS52" s="184"/>
      <c r="JZT52" s="184"/>
      <c r="JZU52" s="184"/>
      <c r="JZV52" s="184"/>
      <c r="JZW52" s="184"/>
      <c r="JZX52" s="184"/>
      <c r="JZY52" s="184"/>
      <c r="JZZ52" s="184"/>
      <c r="KAA52" s="184"/>
      <c r="KAB52" s="184"/>
      <c r="KAC52" s="184"/>
      <c r="KAD52" s="184"/>
      <c r="KAE52" s="184"/>
      <c r="KAF52" s="184"/>
      <c r="KAG52" s="184"/>
      <c r="KAH52" s="184"/>
      <c r="KAI52" s="184"/>
      <c r="KAJ52" s="184"/>
      <c r="KAK52" s="184"/>
      <c r="KAL52" s="184"/>
      <c r="KAM52" s="184"/>
      <c r="KAN52" s="184"/>
      <c r="KAO52" s="184"/>
      <c r="KAP52" s="184"/>
      <c r="KAQ52" s="184"/>
      <c r="KAR52" s="184"/>
      <c r="KAS52" s="184"/>
      <c r="KAT52" s="184"/>
      <c r="KAU52" s="184"/>
      <c r="KAV52" s="184"/>
      <c r="KAW52" s="184"/>
      <c r="KAX52" s="184"/>
      <c r="KAY52" s="184"/>
      <c r="KAZ52" s="184"/>
      <c r="KBA52" s="184"/>
      <c r="KBB52" s="184"/>
      <c r="KBC52" s="184"/>
      <c r="KBD52" s="184"/>
      <c r="KBE52" s="184"/>
      <c r="KBF52" s="184"/>
      <c r="KBG52" s="184"/>
      <c r="KBH52" s="184"/>
      <c r="KBI52" s="184"/>
      <c r="KBJ52" s="184"/>
      <c r="KBK52" s="184"/>
      <c r="KBL52" s="184"/>
      <c r="KBM52" s="184"/>
      <c r="KBN52" s="184"/>
      <c r="KBO52" s="184"/>
      <c r="KBP52" s="184"/>
      <c r="KBQ52" s="184"/>
      <c r="KBR52" s="184"/>
      <c r="KBS52" s="184"/>
      <c r="KBT52" s="184"/>
      <c r="KBU52" s="184"/>
      <c r="KBV52" s="184"/>
      <c r="KBW52" s="184"/>
      <c r="KBX52" s="184"/>
      <c r="KBY52" s="184"/>
      <c r="KBZ52" s="184"/>
      <c r="KCA52" s="184"/>
      <c r="KCB52" s="184"/>
      <c r="KCC52" s="184"/>
      <c r="KCD52" s="184"/>
      <c r="KCE52" s="184"/>
      <c r="KCF52" s="184"/>
      <c r="KCG52" s="184"/>
      <c r="KCH52" s="184"/>
      <c r="KCI52" s="184"/>
      <c r="KCJ52" s="184"/>
      <c r="KCK52" s="184"/>
      <c r="KCL52" s="184"/>
      <c r="KCM52" s="184"/>
      <c r="KCN52" s="184"/>
      <c r="KCO52" s="184"/>
      <c r="KCP52" s="184"/>
      <c r="KCQ52" s="184"/>
      <c r="KCR52" s="184"/>
      <c r="KCS52" s="184"/>
      <c r="KCT52" s="184"/>
      <c r="KCU52" s="184"/>
      <c r="KCV52" s="184"/>
      <c r="KCW52" s="184"/>
      <c r="KCX52" s="184"/>
      <c r="KCY52" s="184"/>
      <c r="KCZ52" s="184"/>
      <c r="KDA52" s="184"/>
      <c r="KDB52" s="184"/>
      <c r="KDC52" s="184"/>
      <c r="KDD52" s="184"/>
      <c r="KDE52" s="184"/>
      <c r="KDF52" s="184"/>
      <c r="KDG52" s="184"/>
      <c r="KDH52" s="184"/>
      <c r="KDI52" s="184"/>
      <c r="KDJ52" s="184"/>
      <c r="KDK52" s="184"/>
      <c r="KDL52" s="184"/>
      <c r="KDM52" s="184"/>
      <c r="KDN52" s="184"/>
      <c r="KDO52" s="184"/>
      <c r="KDP52" s="184"/>
      <c r="KDQ52" s="184"/>
      <c r="KDR52" s="184"/>
      <c r="KDS52" s="184"/>
      <c r="KDT52" s="184"/>
      <c r="KDU52" s="184"/>
      <c r="KDV52" s="184"/>
      <c r="KDW52" s="184"/>
      <c r="KDX52" s="184"/>
      <c r="KDY52" s="184"/>
      <c r="KDZ52" s="184"/>
      <c r="KEA52" s="184"/>
      <c r="KEB52" s="184"/>
      <c r="KEC52" s="184"/>
      <c r="KED52" s="184"/>
      <c r="KEE52" s="184"/>
      <c r="KEF52" s="184"/>
      <c r="KEG52" s="184"/>
      <c r="KEH52" s="184"/>
      <c r="KEI52" s="184"/>
      <c r="KEJ52" s="184"/>
      <c r="KEK52" s="184"/>
      <c r="KEL52" s="184"/>
      <c r="KEM52" s="184"/>
      <c r="KEN52" s="184"/>
      <c r="KEO52" s="184"/>
      <c r="KEP52" s="184"/>
      <c r="KEQ52" s="184"/>
      <c r="KER52" s="184"/>
      <c r="KES52" s="184"/>
      <c r="KET52" s="184"/>
      <c r="KEU52" s="184"/>
      <c r="KEV52" s="184"/>
      <c r="KEW52" s="184"/>
      <c r="KEX52" s="184"/>
      <c r="KEY52" s="184"/>
      <c r="KEZ52" s="184"/>
      <c r="KFA52" s="184"/>
      <c r="KFB52" s="184"/>
      <c r="KFC52" s="184"/>
      <c r="KFD52" s="184"/>
      <c r="KFE52" s="184"/>
      <c r="KFF52" s="184"/>
      <c r="KFG52" s="184"/>
      <c r="KFH52" s="184"/>
      <c r="KFI52" s="184"/>
      <c r="KFJ52" s="184"/>
      <c r="KFK52" s="184"/>
      <c r="KFL52" s="184"/>
      <c r="KFM52" s="184"/>
      <c r="KFN52" s="184"/>
      <c r="KFO52" s="184"/>
      <c r="KFP52" s="184"/>
      <c r="KFQ52" s="184"/>
      <c r="KFR52" s="184"/>
      <c r="KFS52" s="184"/>
      <c r="KFT52" s="184"/>
      <c r="KFU52" s="184"/>
      <c r="KFV52" s="184"/>
      <c r="KFW52" s="184"/>
      <c r="KFX52" s="184"/>
      <c r="KFY52" s="184"/>
      <c r="KFZ52" s="184"/>
      <c r="KGA52" s="184"/>
      <c r="KGB52" s="184"/>
      <c r="KGC52" s="184"/>
      <c r="KGD52" s="184"/>
      <c r="KGE52" s="184"/>
      <c r="KGF52" s="184"/>
      <c r="KGG52" s="184"/>
      <c r="KGH52" s="184"/>
      <c r="KGI52" s="184"/>
      <c r="KGJ52" s="184"/>
      <c r="KGK52" s="184"/>
      <c r="KGL52" s="184"/>
      <c r="KGM52" s="184"/>
      <c r="KGN52" s="184"/>
      <c r="KGO52" s="184"/>
      <c r="KGP52" s="184"/>
      <c r="KGQ52" s="184"/>
      <c r="KGR52" s="184"/>
      <c r="KGS52" s="184"/>
      <c r="KGT52" s="184"/>
      <c r="KGU52" s="184"/>
      <c r="KGV52" s="184"/>
      <c r="KGW52" s="184"/>
      <c r="KGX52" s="184"/>
      <c r="KGY52" s="184"/>
      <c r="KGZ52" s="184"/>
      <c r="KHA52" s="184"/>
      <c r="KHB52" s="184"/>
      <c r="KHC52" s="184"/>
      <c r="KHD52" s="184"/>
      <c r="KHE52" s="184"/>
      <c r="KHF52" s="184"/>
      <c r="KHG52" s="184"/>
      <c r="KHH52" s="184"/>
      <c r="KHI52" s="184"/>
      <c r="KHJ52" s="184"/>
      <c r="KHK52" s="184"/>
      <c r="KHL52" s="184"/>
      <c r="KHM52" s="184"/>
      <c r="KHN52" s="184"/>
      <c r="KHO52" s="184"/>
      <c r="KHP52" s="184"/>
      <c r="KHQ52" s="184"/>
      <c r="KHR52" s="184"/>
      <c r="KHS52" s="184"/>
      <c r="KHT52" s="184"/>
      <c r="KHU52" s="184"/>
      <c r="KHV52" s="184"/>
      <c r="KHW52" s="184"/>
      <c r="KHX52" s="184"/>
      <c r="KHY52" s="184"/>
      <c r="KHZ52" s="184"/>
      <c r="KIA52" s="184"/>
      <c r="KIB52" s="184"/>
      <c r="KIC52" s="184"/>
      <c r="KID52" s="184"/>
      <c r="KIE52" s="184"/>
      <c r="KIF52" s="184"/>
      <c r="KIG52" s="184"/>
      <c r="KIH52" s="184"/>
      <c r="KII52" s="184"/>
      <c r="KIJ52" s="184"/>
      <c r="KIK52" s="184"/>
      <c r="KIL52" s="184"/>
      <c r="KIM52" s="184"/>
      <c r="KIN52" s="184"/>
      <c r="KIO52" s="184"/>
      <c r="KIP52" s="184"/>
      <c r="KIQ52" s="184"/>
      <c r="KIR52" s="184"/>
      <c r="KIS52" s="184"/>
      <c r="KIT52" s="184"/>
      <c r="KIU52" s="184"/>
      <c r="KIV52" s="184"/>
      <c r="KIW52" s="184"/>
      <c r="KIX52" s="184"/>
      <c r="KIY52" s="184"/>
      <c r="KIZ52" s="184"/>
      <c r="KJA52" s="184"/>
      <c r="KJB52" s="184"/>
      <c r="KJC52" s="184"/>
      <c r="KJD52" s="184"/>
      <c r="KJE52" s="184"/>
      <c r="KJF52" s="184"/>
      <c r="KJG52" s="184"/>
      <c r="KJH52" s="184"/>
      <c r="KJI52" s="184"/>
      <c r="KJJ52" s="184"/>
      <c r="KJK52" s="184"/>
      <c r="KJL52" s="184"/>
      <c r="KJM52" s="184"/>
      <c r="KJN52" s="184"/>
      <c r="KJO52" s="184"/>
      <c r="KJP52" s="184"/>
      <c r="KJQ52" s="184"/>
      <c r="KJR52" s="184"/>
      <c r="KJS52" s="184"/>
      <c r="KJT52" s="184"/>
      <c r="KJU52" s="184"/>
      <c r="KJV52" s="184"/>
      <c r="KJW52" s="184"/>
      <c r="KJX52" s="184"/>
      <c r="KJY52" s="184"/>
      <c r="KJZ52" s="184"/>
      <c r="KKA52" s="184"/>
      <c r="KKB52" s="184"/>
      <c r="KKC52" s="184"/>
      <c r="KKD52" s="184"/>
      <c r="KKE52" s="184"/>
      <c r="KKF52" s="184"/>
      <c r="KKG52" s="184"/>
      <c r="KKH52" s="184"/>
      <c r="KKI52" s="184"/>
      <c r="KKJ52" s="184"/>
      <c r="KKK52" s="184"/>
      <c r="KKL52" s="184"/>
      <c r="KKM52" s="184"/>
      <c r="KKN52" s="184"/>
      <c r="KKO52" s="184"/>
      <c r="KKP52" s="184"/>
      <c r="KKQ52" s="184"/>
      <c r="KKR52" s="184"/>
      <c r="KKS52" s="184"/>
      <c r="KKT52" s="184"/>
      <c r="KKU52" s="184"/>
      <c r="KKV52" s="184"/>
      <c r="KKW52" s="184"/>
      <c r="KKX52" s="184"/>
      <c r="KKY52" s="184"/>
      <c r="KKZ52" s="184"/>
      <c r="KLA52" s="184"/>
      <c r="KLB52" s="184"/>
      <c r="KLC52" s="184"/>
      <c r="KLD52" s="184"/>
      <c r="KLE52" s="184"/>
      <c r="KLF52" s="184"/>
      <c r="KLG52" s="184"/>
      <c r="KLH52" s="184"/>
      <c r="KLI52" s="184"/>
      <c r="KLJ52" s="184"/>
      <c r="KLK52" s="184"/>
      <c r="KLL52" s="184"/>
      <c r="KLM52" s="184"/>
      <c r="KLN52" s="184"/>
      <c r="KLO52" s="184"/>
      <c r="KLP52" s="184"/>
      <c r="KLQ52" s="184"/>
      <c r="KLR52" s="184"/>
      <c r="KLS52" s="184"/>
      <c r="KLT52" s="184"/>
      <c r="KLU52" s="184"/>
      <c r="KLV52" s="184"/>
      <c r="KLW52" s="184"/>
      <c r="KLX52" s="184"/>
      <c r="KLY52" s="184"/>
      <c r="KLZ52" s="184"/>
      <c r="KMA52" s="184"/>
      <c r="KMB52" s="184"/>
      <c r="KMC52" s="184"/>
      <c r="KMD52" s="184"/>
      <c r="KME52" s="184"/>
      <c r="KMF52" s="184"/>
      <c r="KMG52" s="184"/>
      <c r="KMH52" s="184"/>
      <c r="KMI52" s="184"/>
      <c r="KMJ52" s="184"/>
      <c r="KMK52" s="184"/>
      <c r="KML52" s="184"/>
      <c r="KMM52" s="184"/>
      <c r="KMN52" s="184"/>
      <c r="KMO52" s="184"/>
      <c r="KMP52" s="184"/>
      <c r="KMQ52" s="184"/>
      <c r="KMR52" s="184"/>
      <c r="KMS52" s="184"/>
      <c r="KMT52" s="184"/>
      <c r="KMU52" s="184"/>
      <c r="KMV52" s="184"/>
      <c r="KMW52" s="184"/>
      <c r="KMX52" s="184"/>
      <c r="KMY52" s="184"/>
      <c r="KMZ52" s="184"/>
      <c r="KNA52" s="184"/>
      <c r="KNB52" s="184"/>
      <c r="KNC52" s="184"/>
      <c r="KND52" s="184"/>
      <c r="KNE52" s="184"/>
      <c r="KNF52" s="184"/>
      <c r="KNG52" s="184"/>
      <c r="KNH52" s="184"/>
      <c r="KNI52" s="184"/>
      <c r="KNJ52" s="184"/>
      <c r="KNK52" s="184"/>
      <c r="KNL52" s="184"/>
      <c r="KNM52" s="184"/>
      <c r="KNN52" s="184"/>
      <c r="KNO52" s="184"/>
      <c r="KNP52" s="184"/>
      <c r="KNQ52" s="184"/>
      <c r="KNR52" s="184"/>
      <c r="KNS52" s="184"/>
      <c r="KNT52" s="184"/>
      <c r="KNU52" s="184"/>
      <c r="KNV52" s="184"/>
      <c r="KNW52" s="184"/>
      <c r="KNX52" s="184"/>
      <c r="KNY52" s="184"/>
      <c r="KNZ52" s="184"/>
      <c r="KOA52" s="184"/>
      <c r="KOB52" s="184"/>
      <c r="KOC52" s="184"/>
      <c r="KOD52" s="184"/>
      <c r="KOE52" s="184"/>
      <c r="KOF52" s="184"/>
      <c r="KOG52" s="184"/>
      <c r="KOH52" s="184"/>
      <c r="KOI52" s="184"/>
      <c r="KOJ52" s="184"/>
      <c r="KOK52" s="184"/>
      <c r="KOL52" s="184"/>
      <c r="KOM52" s="184"/>
      <c r="KON52" s="184"/>
      <c r="KOO52" s="184"/>
      <c r="KOP52" s="184"/>
      <c r="KOQ52" s="184"/>
      <c r="KOR52" s="184"/>
      <c r="KOS52" s="184"/>
      <c r="KOT52" s="184"/>
      <c r="KOU52" s="184"/>
      <c r="KOV52" s="184"/>
      <c r="KOW52" s="184"/>
      <c r="KOX52" s="184"/>
      <c r="KOY52" s="184"/>
      <c r="KOZ52" s="184"/>
      <c r="KPA52" s="184"/>
      <c r="KPB52" s="184"/>
      <c r="KPC52" s="184"/>
      <c r="KPD52" s="184"/>
      <c r="KPE52" s="184"/>
      <c r="KPF52" s="184"/>
      <c r="KPG52" s="184"/>
      <c r="KPH52" s="184"/>
      <c r="KPI52" s="184"/>
      <c r="KPJ52" s="184"/>
      <c r="KPK52" s="184"/>
      <c r="KPL52" s="184"/>
      <c r="KPM52" s="184"/>
      <c r="KPN52" s="184"/>
      <c r="KPO52" s="184"/>
      <c r="KPP52" s="184"/>
      <c r="KPQ52" s="184"/>
      <c r="KPR52" s="184"/>
      <c r="KPS52" s="184"/>
      <c r="KPT52" s="184"/>
      <c r="KPU52" s="184"/>
      <c r="KPV52" s="184"/>
      <c r="KPW52" s="184"/>
      <c r="KPX52" s="184"/>
      <c r="KPY52" s="184"/>
      <c r="KPZ52" s="184"/>
      <c r="KQA52" s="184"/>
      <c r="KQB52" s="184"/>
      <c r="KQC52" s="184"/>
      <c r="KQD52" s="184"/>
      <c r="KQE52" s="184"/>
      <c r="KQF52" s="184"/>
      <c r="KQG52" s="184"/>
      <c r="KQH52" s="184"/>
      <c r="KQI52" s="184"/>
      <c r="KQJ52" s="184"/>
      <c r="KQK52" s="184"/>
      <c r="KQL52" s="184"/>
      <c r="KQM52" s="184"/>
      <c r="KQN52" s="184"/>
      <c r="KQO52" s="184"/>
      <c r="KQP52" s="184"/>
      <c r="KQQ52" s="184"/>
      <c r="KQR52" s="184"/>
      <c r="KQS52" s="184"/>
      <c r="KQT52" s="184"/>
      <c r="KQU52" s="184"/>
      <c r="KQV52" s="184"/>
      <c r="KQW52" s="184"/>
      <c r="KQX52" s="184"/>
      <c r="KQY52" s="184"/>
      <c r="KQZ52" s="184"/>
      <c r="KRA52" s="184"/>
      <c r="KRB52" s="184"/>
      <c r="KRC52" s="184"/>
      <c r="KRD52" s="184"/>
      <c r="KRE52" s="184"/>
      <c r="KRF52" s="184"/>
      <c r="KRG52" s="184"/>
      <c r="KRH52" s="184"/>
      <c r="KRI52" s="184"/>
      <c r="KRJ52" s="184"/>
      <c r="KRK52" s="184"/>
      <c r="KRL52" s="184"/>
      <c r="KRM52" s="184"/>
      <c r="KRN52" s="184"/>
      <c r="KRO52" s="184"/>
      <c r="KRP52" s="184"/>
      <c r="KRQ52" s="184"/>
      <c r="KRR52" s="184"/>
      <c r="KRS52" s="184"/>
      <c r="KRT52" s="184"/>
      <c r="KRU52" s="184"/>
      <c r="KRV52" s="184"/>
      <c r="KRW52" s="184"/>
      <c r="KRX52" s="184"/>
      <c r="KRY52" s="184"/>
      <c r="KRZ52" s="184"/>
      <c r="KSA52" s="184"/>
      <c r="KSB52" s="184"/>
      <c r="KSC52" s="184"/>
      <c r="KSD52" s="184"/>
      <c r="KSE52" s="184"/>
      <c r="KSF52" s="184"/>
      <c r="KSG52" s="184"/>
      <c r="KSH52" s="184"/>
      <c r="KSI52" s="184"/>
      <c r="KSJ52" s="184"/>
      <c r="KSK52" s="184"/>
      <c r="KSL52" s="184"/>
      <c r="KSM52" s="184"/>
      <c r="KSN52" s="184"/>
      <c r="KSO52" s="184"/>
      <c r="KSP52" s="184"/>
      <c r="KSQ52" s="184"/>
      <c r="KSR52" s="184"/>
      <c r="KSS52" s="184"/>
      <c r="KST52" s="184"/>
      <c r="KSU52" s="184"/>
      <c r="KSV52" s="184"/>
      <c r="KSW52" s="184"/>
      <c r="KSX52" s="184"/>
      <c r="KSY52" s="184"/>
      <c r="KSZ52" s="184"/>
      <c r="KTA52" s="184"/>
      <c r="KTB52" s="184"/>
      <c r="KTC52" s="184"/>
      <c r="KTD52" s="184"/>
      <c r="KTE52" s="184"/>
      <c r="KTF52" s="184"/>
      <c r="KTG52" s="184"/>
      <c r="KTH52" s="184"/>
      <c r="KTI52" s="184"/>
      <c r="KTJ52" s="184"/>
      <c r="KTK52" s="184"/>
      <c r="KTL52" s="184"/>
      <c r="KTM52" s="184"/>
      <c r="KTN52" s="184"/>
      <c r="KTO52" s="184"/>
      <c r="KTP52" s="184"/>
      <c r="KTQ52" s="184"/>
      <c r="KTR52" s="184"/>
      <c r="KTS52" s="184"/>
      <c r="KTT52" s="184"/>
      <c r="KTU52" s="184"/>
      <c r="KTV52" s="184"/>
      <c r="KTW52" s="184"/>
      <c r="KTX52" s="184"/>
      <c r="KTY52" s="184"/>
      <c r="KTZ52" s="184"/>
      <c r="KUA52" s="184"/>
      <c r="KUB52" s="184"/>
      <c r="KUC52" s="184"/>
      <c r="KUD52" s="184"/>
      <c r="KUE52" s="184"/>
      <c r="KUF52" s="184"/>
      <c r="KUG52" s="184"/>
      <c r="KUH52" s="184"/>
      <c r="KUI52" s="184"/>
      <c r="KUJ52" s="184"/>
      <c r="KUK52" s="184"/>
      <c r="KUL52" s="184"/>
      <c r="KUM52" s="184"/>
      <c r="KUN52" s="184"/>
      <c r="KUO52" s="184"/>
      <c r="KUP52" s="184"/>
      <c r="KUQ52" s="184"/>
      <c r="KUR52" s="184"/>
      <c r="KUS52" s="184"/>
      <c r="KUT52" s="184"/>
      <c r="KUU52" s="184"/>
      <c r="KUV52" s="184"/>
      <c r="KUW52" s="184"/>
      <c r="KUX52" s="184"/>
      <c r="KUY52" s="184"/>
      <c r="KUZ52" s="184"/>
      <c r="KVA52" s="184"/>
      <c r="KVB52" s="184"/>
      <c r="KVC52" s="184"/>
      <c r="KVD52" s="184"/>
      <c r="KVE52" s="184"/>
      <c r="KVF52" s="184"/>
      <c r="KVG52" s="184"/>
      <c r="KVH52" s="184"/>
      <c r="KVI52" s="184"/>
      <c r="KVJ52" s="184"/>
      <c r="KVK52" s="184"/>
      <c r="KVL52" s="184"/>
      <c r="KVM52" s="184"/>
      <c r="KVN52" s="184"/>
      <c r="KVO52" s="184"/>
      <c r="KVP52" s="184"/>
      <c r="KVQ52" s="184"/>
      <c r="KVR52" s="184"/>
      <c r="KVS52" s="184"/>
      <c r="KVT52" s="184"/>
      <c r="KVU52" s="184"/>
      <c r="KVV52" s="184"/>
      <c r="KVW52" s="184"/>
      <c r="KVX52" s="184"/>
      <c r="KVY52" s="184"/>
      <c r="KVZ52" s="184"/>
      <c r="KWA52" s="184"/>
      <c r="KWB52" s="184"/>
      <c r="KWC52" s="184"/>
      <c r="KWD52" s="184"/>
      <c r="KWE52" s="184"/>
      <c r="KWF52" s="184"/>
      <c r="KWG52" s="184"/>
      <c r="KWH52" s="184"/>
      <c r="KWI52" s="184"/>
      <c r="KWJ52" s="184"/>
      <c r="KWK52" s="184"/>
      <c r="KWL52" s="184"/>
      <c r="KWM52" s="184"/>
      <c r="KWN52" s="184"/>
      <c r="KWO52" s="184"/>
      <c r="KWP52" s="184"/>
      <c r="KWQ52" s="184"/>
      <c r="KWR52" s="184"/>
      <c r="KWS52" s="184"/>
      <c r="KWT52" s="184"/>
      <c r="KWU52" s="184"/>
      <c r="KWV52" s="184"/>
      <c r="KWW52" s="184"/>
      <c r="KWX52" s="184"/>
      <c r="KWY52" s="184"/>
      <c r="KWZ52" s="184"/>
      <c r="KXA52" s="184"/>
      <c r="KXB52" s="184"/>
      <c r="KXC52" s="184"/>
      <c r="KXD52" s="184"/>
      <c r="KXE52" s="184"/>
      <c r="KXF52" s="184"/>
      <c r="KXG52" s="184"/>
      <c r="KXH52" s="184"/>
      <c r="KXI52" s="184"/>
      <c r="KXJ52" s="184"/>
      <c r="KXK52" s="184"/>
      <c r="KXL52" s="184"/>
      <c r="KXM52" s="184"/>
      <c r="KXN52" s="184"/>
      <c r="KXO52" s="184"/>
      <c r="KXP52" s="184"/>
      <c r="KXQ52" s="184"/>
      <c r="KXR52" s="184"/>
      <c r="KXS52" s="184"/>
      <c r="KXT52" s="184"/>
      <c r="KXU52" s="184"/>
      <c r="KXV52" s="184"/>
      <c r="KXW52" s="184"/>
      <c r="KXX52" s="184"/>
      <c r="KXY52" s="184"/>
      <c r="KXZ52" s="184"/>
      <c r="KYA52" s="184"/>
      <c r="KYB52" s="184"/>
      <c r="KYC52" s="184"/>
      <c r="KYD52" s="184"/>
      <c r="KYE52" s="184"/>
      <c r="KYF52" s="184"/>
      <c r="KYG52" s="184"/>
      <c r="KYH52" s="184"/>
      <c r="KYI52" s="184"/>
      <c r="KYJ52" s="184"/>
      <c r="KYK52" s="184"/>
      <c r="KYL52" s="184"/>
      <c r="KYM52" s="184"/>
      <c r="KYN52" s="184"/>
      <c r="KYO52" s="184"/>
      <c r="KYP52" s="184"/>
      <c r="KYQ52" s="184"/>
      <c r="KYR52" s="184"/>
      <c r="KYS52" s="184"/>
      <c r="KYT52" s="184"/>
      <c r="KYU52" s="184"/>
      <c r="KYV52" s="184"/>
      <c r="KYW52" s="184"/>
      <c r="KYX52" s="184"/>
      <c r="KYY52" s="184"/>
      <c r="KYZ52" s="184"/>
      <c r="KZA52" s="184"/>
      <c r="KZB52" s="184"/>
      <c r="KZC52" s="184"/>
      <c r="KZD52" s="184"/>
      <c r="KZE52" s="184"/>
      <c r="KZF52" s="184"/>
      <c r="KZG52" s="184"/>
      <c r="KZH52" s="184"/>
      <c r="KZI52" s="184"/>
      <c r="KZJ52" s="184"/>
      <c r="KZK52" s="184"/>
      <c r="KZL52" s="184"/>
      <c r="KZM52" s="184"/>
      <c r="KZN52" s="184"/>
      <c r="KZO52" s="184"/>
      <c r="KZP52" s="184"/>
      <c r="KZQ52" s="184"/>
      <c r="KZR52" s="184"/>
      <c r="KZS52" s="184"/>
      <c r="KZT52" s="184"/>
      <c r="KZU52" s="184"/>
      <c r="KZV52" s="184"/>
      <c r="KZW52" s="184"/>
      <c r="KZX52" s="184"/>
      <c r="KZY52" s="184"/>
      <c r="KZZ52" s="184"/>
      <c r="LAA52" s="184"/>
      <c r="LAB52" s="184"/>
      <c r="LAC52" s="184"/>
      <c r="LAD52" s="184"/>
      <c r="LAE52" s="184"/>
      <c r="LAF52" s="184"/>
      <c r="LAG52" s="184"/>
      <c r="LAH52" s="184"/>
      <c r="LAI52" s="184"/>
      <c r="LAJ52" s="184"/>
      <c r="LAK52" s="184"/>
      <c r="LAL52" s="184"/>
      <c r="LAM52" s="184"/>
      <c r="LAN52" s="184"/>
      <c r="LAO52" s="184"/>
      <c r="LAP52" s="184"/>
      <c r="LAQ52" s="184"/>
      <c r="LAR52" s="184"/>
      <c r="LAS52" s="184"/>
      <c r="LAT52" s="184"/>
      <c r="LAU52" s="184"/>
      <c r="LAV52" s="184"/>
      <c r="LAW52" s="184"/>
      <c r="LAX52" s="184"/>
      <c r="LAY52" s="184"/>
      <c r="LAZ52" s="184"/>
      <c r="LBA52" s="184"/>
      <c r="LBB52" s="184"/>
      <c r="LBC52" s="184"/>
      <c r="LBD52" s="184"/>
      <c r="LBE52" s="184"/>
      <c r="LBF52" s="184"/>
      <c r="LBG52" s="184"/>
      <c r="LBH52" s="184"/>
      <c r="LBI52" s="184"/>
      <c r="LBJ52" s="184"/>
      <c r="LBK52" s="184"/>
      <c r="LBL52" s="184"/>
      <c r="LBM52" s="184"/>
      <c r="LBN52" s="184"/>
      <c r="LBO52" s="184"/>
      <c r="LBP52" s="184"/>
      <c r="LBQ52" s="184"/>
      <c r="LBR52" s="184"/>
      <c r="LBS52" s="184"/>
      <c r="LBT52" s="184"/>
      <c r="LBU52" s="184"/>
      <c r="LBV52" s="184"/>
      <c r="LBW52" s="184"/>
      <c r="LBX52" s="184"/>
      <c r="LBY52" s="184"/>
      <c r="LBZ52" s="184"/>
      <c r="LCA52" s="184"/>
      <c r="LCB52" s="184"/>
      <c r="LCC52" s="184"/>
      <c r="LCD52" s="184"/>
      <c r="LCE52" s="184"/>
      <c r="LCF52" s="184"/>
      <c r="LCG52" s="184"/>
      <c r="LCH52" s="184"/>
      <c r="LCI52" s="184"/>
      <c r="LCJ52" s="184"/>
      <c r="LCK52" s="184"/>
      <c r="LCL52" s="184"/>
      <c r="LCM52" s="184"/>
      <c r="LCN52" s="184"/>
      <c r="LCO52" s="184"/>
      <c r="LCP52" s="184"/>
      <c r="LCQ52" s="184"/>
      <c r="LCR52" s="184"/>
      <c r="LCS52" s="184"/>
      <c r="LCT52" s="184"/>
      <c r="LCU52" s="184"/>
      <c r="LCV52" s="184"/>
      <c r="LCW52" s="184"/>
      <c r="LCX52" s="184"/>
      <c r="LCY52" s="184"/>
      <c r="LCZ52" s="184"/>
      <c r="LDA52" s="184"/>
      <c r="LDB52" s="184"/>
      <c r="LDC52" s="184"/>
      <c r="LDD52" s="184"/>
      <c r="LDE52" s="184"/>
      <c r="LDF52" s="184"/>
      <c r="LDG52" s="184"/>
      <c r="LDH52" s="184"/>
      <c r="LDI52" s="184"/>
      <c r="LDJ52" s="184"/>
      <c r="LDK52" s="184"/>
      <c r="LDL52" s="184"/>
      <c r="LDM52" s="184"/>
      <c r="LDN52" s="184"/>
      <c r="LDO52" s="184"/>
      <c r="LDP52" s="184"/>
      <c r="LDQ52" s="184"/>
      <c r="LDR52" s="184"/>
      <c r="LDS52" s="184"/>
      <c r="LDT52" s="184"/>
      <c r="LDU52" s="184"/>
      <c r="LDV52" s="184"/>
      <c r="LDW52" s="184"/>
      <c r="LDX52" s="184"/>
      <c r="LDY52" s="184"/>
      <c r="LDZ52" s="184"/>
      <c r="LEA52" s="184"/>
      <c r="LEB52" s="184"/>
      <c r="LEC52" s="184"/>
      <c r="LED52" s="184"/>
      <c r="LEE52" s="184"/>
      <c r="LEF52" s="184"/>
      <c r="LEG52" s="184"/>
      <c r="LEH52" s="184"/>
      <c r="LEI52" s="184"/>
      <c r="LEJ52" s="184"/>
      <c r="LEK52" s="184"/>
      <c r="LEL52" s="184"/>
      <c r="LEM52" s="184"/>
      <c r="LEN52" s="184"/>
      <c r="LEO52" s="184"/>
      <c r="LEP52" s="184"/>
      <c r="LEQ52" s="184"/>
      <c r="LER52" s="184"/>
      <c r="LES52" s="184"/>
      <c r="LET52" s="184"/>
      <c r="LEU52" s="184"/>
      <c r="LEV52" s="184"/>
      <c r="LEW52" s="184"/>
      <c r="LEX52" s="184"/>
      <c r="LEY52" s="184"/>
      <c r="LEZ52" s="184"/>
      <c r="LFA52" s="184"/>
      <c r="LFB52" s="184"/>
      <c r="LFC52" s="184"/>
      <c r="LFD52" s="184"/>
      <c r="LFE52" s="184"/>
      <c r="LFF52" s="184"/>
      <c r="LFG52" s="184"/>
      <c r="LFH52" s="184"/>
      <c r="LFI52" s="184"/>
      <c r="LFJ52" s="184"/>
      <c r="LFK52" s="184"/>
      <c r="LFL52" s="184"/>
      <c r="LFM52" s="184"/>
      <c r="LFN52" s="184"/>
      <c r="LFO52" s="184"/>
      <c r="LFP52" s="184"/>
      <c r="LFQ52" s="184"/>
      <c r="LFR52" s="184"/>
      <c r="LFS52" s="184"/>
      <c r="LFT52" s="184"/>
      <c r="LFU52" s="184"/>
      <c r="LFV52" s="184"/>
      <c r="LFW52" s="184"/>
      <c r="LFX52" s="184"/>
      <c r="LFY52" s="184"/>
      <c r="LFZ52" s="184"/>
      <c r="LGA52" s="184"/>
      <c r="LGB52" s="184"/>
      <c r="LGC52" s="184"/>
      <c r="LGD52" s="184"/>
      <c r="LGE52" s="184"/>
      <c r="LGF52" s="184"/>
      <c r="LGG52" s="184"/>
      <c r="LGH52" s="184"/>
      <c r="LGI52" s="184"/>
      <c r="LGJ52" s="184"/>
      <c r="LGK52" s="184"/>
      <c r="LGL52" s="184"/>
      <c r="LGM52" s="184"/>
      <c r="LGN52" s="184"/>
      <c r="LGO52" s="184"/>
      <c r="LGP52" s="184"/>
      <c r="LGQ52" s="184"/>
      <c r="LGR52" s="184"/>
      <c r="LGS52" s="184"/>
      <c r="LGT52" s="184"/>
      <c r="LGU52" s="184"/>
      <c r="LGV52" s="184"/>
      <c r="LGW52" s="184"/>
      <c r="LGX52" s="184"/>
      <c r="LGY52" s="184"/>
      <c r="LGZ52" s="184"/>
      <c r="LHA52" s="184"/>
      <c r="LHB52" s="184"/>
      <c r="LHC52" s="184"/>
      <c r="LHD52" s="184"/>
      <c r="LHE52" s="184"/>
      <c r="LHF52" s="184"/>
      <c r="LHG52" s="184"/>
      <c r="LHH52" s="184"/>
      <c r="LHI52" s="184"/>
      <c r="LHJ52" s="184"/>
      <c r="LHK52" s="184"/>
      <c r="LHL52" s="184"/>
      <c r="LHM52" s="184"/>
      <c r="LHN52" s="184"/>
      <c r="LHO52" s="184"/>
      <c r="LHP52" s="184"/>
      <c r="LHQ52" s="184"/>
      <c r="LHR52" s="184"/>
      <c r="LHS52" s="184"/>
      <c r="LHT52" s="184"/>
      <c r="LHU52" s="184"/>
      <c r="LHV52" s="184"/>
      <c r="LHW52" s="184"/>
      <c r="LHX52" s="184"/>
      <c r="LHY52" s="184"/>
      <c r="LHZ52" s="184"/>
      <c r="LIA52" s="184"/>
      <c r="LIB52" s="184"/>
      <c r="LIC52" s="184"/>
      <c r="LID52" s="184"/>
      <c r="LIE52" s="184"/>
      <c r="LIF52" s="184"/>
      <c r="LIG52" s="184"/>
      <c r="LIH52" s="184"/>
      <c r="LII52" s="184"/>
      <c r="LIJ52" s="184"/>
      <c r="LIK52" s="184"/>
      <c r="LIL52" s="184"/>
      <c r="LIM52" s="184"/>
      <c r="LIN52" s="184"/>
      <c r="LIO52" s="184"/>
      <c r="LIP52" s="184"/>
      <c r="LIQ52" s="184"/>
      <c r="LIR52" s="184"/>
      <c r="LIS52" s="184"/>
      <c r="LIT52" s="184"/>
      <c r="LIU52" s="184"/>
      <c r="LIV52" s="184"/>
      <c r="LIW52" s="184"/>
      <c r="LIX52" s="184"/>
      <c r="LIY52" s="184"/>
      <c r="LIZ52" s="184"/>
      <c r="LJA52" s="184"/>
      <c r="LJB52" s="184"/>
      <c r="LJC52" s="184"/>
      <c r="LJD52" s="184"/>
      <c r="LJE52" s="184"/>
      <c r="LJF52" s="184"/>
      <c r="LJG52" s="184"/>
      <c r="LJH52" s="184"/>
      <c r="LJI52" s="184"/>
      <c r="LJJ52" s="184"/>
      <c r="LJK52" s="184"/>
      <c r="LJL52" s="184"/>
      <c r="LJM52" s="184"/>
      <c r="LJN52" s="184"/>
      <c r="LJO52" s="184"/>
      <c r="LJP52" s="184"/>
      <c r="LJQ52" s="184"/>
      <c r="LJR52" s="184"/>
      <c r="LJS52" s="184"/>
      <c r="LJT52" s="184"/>
      <c r="LJU52" s="184"/>
      <c r="LJV52" s="184"/>
      <c r="LJW52" s="184"/>
      <c r="LJX52" s="184"/>
      <c r="LJY52" s="184"/>
      <c r="LJZ52" s="184"/>
      <c r="LKA52" s="184"/>
      <c r="LKB52" s="184"/>
      <c r="LKC52" s="184"/>
      <c r="LKD52" s="184"/>
      <c r="LKE52" s="184"/>
      <c r="LKF52" s="184"/>
      <c r="LKG52" s="184"/>
      <c r="LKH52" s="184"/>
      <c r="LKI52" s="184"/>
      <c r="LKJ52" s="184"/>
      <c r="LKK52" s="184"/>
      <c r="LKL52" s="184"/>
      <c r="LKM52" s="184"/>
      <c r="LKN52" s="184"/>
      <c r="LKO52" s="184"/>
      <c r="LKP52" s="184"/>
      <c r="LKQ52" s="184"/>
      <c r="LKR52" s="184"/>
      <c r="LKS52" s="184"/>
      <c r="LKT52" s="184"/>
      <c r="LKU52" s="184"/>
      <c r="LKV52" s="184"/>
      <c r="LKW52" s="184"/>
      <c r="LKX52" s="184"/>
      <c r="LKY52" s="184"/>
      <c r="LKZ52" s="184"/>
      <c r="LLA52" s="184"/>
      <c r="LLB52" s="184"/>
      <c r="LLC52" s="184"/>
      <c r="LLD52" s="184"/>
      <c r="LLE52" s="184"/>
      <c r="LLF52" s="184"/>
      <c r="LLG52" s="184"/>
      <c r="LLH52" s="184"/>
      <c r="LLI52" s="184"/>
      <c r="LLJ52" s="184"/>
      <c r="LLK52" s="184"/>
      <c r="LLL52" s="184"/>
      <c r="LLM52" s="184"/>
      <c r="LLN52" s="184"/>
      <c r="LLO52" s="184"/>
      <c r="LLP52" s="184"/>
      <c r="LLQ52" s="184"/>
      <c r="LLR52" s="184"/>
      <c r="LLS52" s="184"/>
      <c r="LLT52" s="184"/>
      <c r="LLU52" s="184"/>
      <c r="LLV52" s="184"/>
      <c r="LLW52" s="184"/>
      <c r="LLX52" s="184"/>
      <c r="LLY52" s="184"/>
      <c r="LLZ52" s="184"/>
      <c r="LMA52" s="184"/>
      <c r="LMB52" s="184"/>
      <c r="LMC52" s="184"/>
      <c r="LMD52" s="184"/>
      <c r="LME52" s="184"/>
      <c r="LMF52" s="184"/>
      <c r="LMG52" s="184"/>
      <c r="LMH52" s="184"/>
      <c r="LMI52" s="184"/>
      <c r="LMJ52" s="184"/>
      <c r="LMK52" s="184"/>
      <c r="LML52" s="184"/>
      <c r="LMM52" s="184"/>
      <c r="LMN52" s="184"/>
      <c r="LMO52" s="184"/>
      <c r="LMP52" s="184"/>
      <c r="LMQ52" s="184"/>
      <c r="LMR52" s="184"/>
      <c r="LMS52" s="184"/>
      <c r="LMT52" s="184"/>
      <c r="LMU52" s="184"/>
      <c r="LMV52" s="184"/>
      <c r="LMW52" s="184"/>
      <c r="LMX52" s="184"/>
      <c r="LMY52" s="184"/>
      <c r="LMZ52" s="184"/>
      <c r="LNA52" s="184"/>
      <c r="LNB52" s="184"/>
      <c r="LNC52" s="184"/>
      <c r="LND52" s="184"/>
      <c r="LNE52" s="184"/>
      <c r="LNF52" s="184"/>
      <c r="LNG52" s="184"/>
      <c r="LNH52" s="184"/>
      <c r="LNI52" s="184"/>
      <c r="LNJ52" s="184"/>
      <c r="LNK52" s="184"/>
      <c r="LNL52" s="184"/>
      <c r="LNM52" s="184"/>
      <c r="LNN52" s="184"/>
      <c r="LNO52" s="184"/>
      <c r="LNP52" s="184"/>
      <c r="LNQ52" s="184"/>
      <c r="LNR52" s="184"/>
      <c r="LNS52" s="184"/>
      <c r="LNT52" s="184"/>
      <c r="LNU52" s="184"/>
      <c r="LNV52" s="184"/>
      <c r="LNW52" s="184"/>
      <c r="LNX52" s="184"/>
      <c r="LNY52" s="184"/>
      <c r="LNZ52" s="184"/>
      <c r="LOA52" s="184"/>
      <c r="LOB52" s="184"/>
      <c r="LOC52" s="184"/>
      <c r="LOD52" s="184"/>
      <c r="LOE52" s="184"/>
      <c r="LOF52" s="184"/>
      <c r="LOG52" s="184"/>
      <c r="LOH52" s="184"/>
      <c r="LOI52" s="184"/>
      <c r="LOJ52" s="184"/>
      <c r="LOK52" s="184"/>
      <c r="LOL52" s="184"/>
      <c r="LOM52" s="184"/>
      <c r="LON52" s="184"/>
      <c r="LOO52" s="184"/>
      <c r="LOP52" s="184"/>
      <c r="LOQ52" s="184"/>
      <c r="LOR52" s="184"/>
      <c r="LOS52" s="184"/>
      <c r="LOT52" s="184"/>
      <c r="LOU52" s="184"/>
      <c r="LOV52" s="184"/>
      <c r="LOW52" s="184"/>
      <c r="LOX52" s="184"/>
      <c r="LOY52" s="184"/>
      <c r="LOZ52" s="184"/>
      <c r="LPA52" s="184"/>
      <c r="LPB52" s="184"/>
      <c r="LPC52" s="184"/>
      <c r="LPD52" s="184"/>
      <c r="LPE52" s="184"/>
      <c r="LPF52" s="184"/>
      <c r="LPG52" s="184"/>
      <c r="LPH52" s="184"/>
      <c r="LPI52" s="184"/>
      <c r="LPJ52" s="184"/>
      <c r="LPK52" s="184"/>
      <c r="LPL52" s="184"/>
      <c r="LPM52" s="184"/>
      <c r="LPN52" s="184"/>
      <c r="LPO52" s="184"/>
      <c r="LPP52" s="184"/>
      <c r="LPQ52" s="184"/>
      <c r="LPR52" s="184"/>
      <c r="LPS52" s="184"/>
      <c r="LPT52" s="184"/>
      <c r="LPU52" s="184"/>
      <c r="LPV52" s="184"/>
      <c r="LPW52" s="184"/>
      <c r="LPX52" s="184"/>
      <c r="LPY52" s="184"/>
      <c r="LPZ52" s="184"/>
      <c r="LQA52" s="184"/>
      <c r="LQB52" s="184"/>
      <c r="LQC52" s="184"/>
      <c r="LQD52" s="184"/>
      <c r="LQE52" s="184"/>
      <c r="LQF52" s="184"/>
      <c r="LQG52" s="184"/>
      <c r="LQH52" s="184"/>
      <c r="LQI52" s="184"/>
      <c r="LQJ52" s="184"/>
      <c r="LQK52" s="184"/>
      <c r="LQL52" s="184"/>
      <c r="LQM52" s="184"/>
      <c r="LQN52" s="184"/>
      <c r="LQO52" s="184"/>
      <c r="LQP52" s="184"/>
      <c r="LQQ52" s="184"/>
      <c r="LQR52" s="184"/>
      <c r="LQS52" s="184"/>
      <c r="LQT52" s="184"/>
      <c r="LQU52" s="184"/>
      <c r="LQV52" s="184"/>
      <c r="LQW52" s="184"/>
      <c r="LQX52" s="184"/>
      <c r="LQY52" s="184"/>
      <c r="LQZ52" s="184"/>
      <c r="LRA52" s="184"/>
      <c r="LRB52" s="184"/>
      <c r="LRC52" s="184"/>
      <c r="LRD52" s="184"/>
      <c r="LRE52" s="184"/>
      <c r="LRF52" s="184"/>
      <c r="LRG52" s="184"/>
      <c r="LRH52" s="184"/>
      <c r="LRI52" s="184"/>
      <c r="LRJ52" s="184"/>
      <c r="LRK52" s="184"/>
      <c r="LRL52" s="184"/>
      <c r="LRM52" s="184"/>
      <c r="LRN52" s="184"/>
      <c r="LRO52" s="184"/>
      <c r="LRP52" s="184"/>
      <c r="LRQ52" s="184"/>
      <c r="LRR52" s="184"/>
      <c r="LRS52" s="184"/>
      <c r="LRT52" s="184"/>
      <c r="LRU52" s="184"/>
      <c r="LRV52" s="184"/>
      <c r="LRW52" s="184"/>
      <c r="LRX52" s="184"/>
      <c r="LRY52" s="184"/>
      <c r="LRZ52" s="184"/>
      <c r="LSA52" s="184"/>
      <c r="LSB52" s="184"/>
      <c r="LSC52" s="184"/>
      <c r="LSD52" s="184"/>
      <c r="LSE52" s="184"/>
      <c r="LSF52" s="184"/>
      <c r="LSG52" s="184"/>
      <c r="LSH52" s="184"/>
      <c r="LSI52" s="184"/>
      <c r="LSJ52" s="184"/>
      <c r="LSK52" s="184"/>
      <c r="LSL52" s="184"/>
      <c r="LSM52" s="184"/>
      <c r="LSN52" s="184"/>
      <c r="LSO52" s="184"/>
      <c r="LSP52" s="184"/>
      <c r="LSQ52" s="184"/>
      <c r="LSR52" s="184"/>
      <c r="LSS52" s="184"/>
      <c r="LST52" s="184"/>
      <c r="LSU52" s="184"/>
      <c r="LSV52" s="184"/>
      <c r="LSW52" s="184"/>
      <c r="LSX52" s="184"/>
      <c r="LSY52" s="184"/>
      <c r="LSZ52" s="184"/>
      <c r="LTA52" s="184"/>
      <c r="LTB52" s="184"/>
      <c r="LTC52" s="184"/>
      <c r="LTD52" s="184"/>
      <c r="LTE52" s="184"/>
      <c r="LTF52" s="184"/>
      <c r="LTG52" s="184"/>
      <c r="LTH52" s="184"/>
      <c r="LTI52" s="184"/>
      <c r="LTJ52" s="184"/>
      <c r="LTK52" s="184"/>
      <c r="LTL52" s="184"/>
      <c r="LTM52" s="184"/>
      <c r="LTN52" s="184"/>
      <c r="LTO52" s="184"/>
      <c r="LTP52" s="184"/>
      <c r="LTQ52" s="184"/>
      <c r="LTR52" s="184"/>
      <c r="LTS52" s="184"/>
      <c r="LTT52" s="184"/>
      <c r="LTU52" s="184"/>
      <c r="LTV52" s="184"/>
      <c r="LTW52" s="184"/>
      <c r="LTX52" s="184"/>
      <c r="LTY52" s="184"/>
      <c r="LTZ52" s="184"/>
      <c r="LUA52" s="184"/>
      <c r="LUB52" s="184"/>
      <c r="LUC52" s="184"/>
      <c r="LUD52" s="184"/>
      <c r="LUE52" s="184"/>
      <c r="LUF52" s="184"/>
      <c r="LUG52" s="184"/>
      <c r="LUH52" s="184"/>
      <c r="LUI52" s="184"/>
      <c r="LUJ52" s="184"/>
      <c r="LUK52" s="184"/>
      <c r="LUL52" s="184"/>
      <c r="LUM52" s="184"/>
      <c r="LUN52" s="184"/>
      <c r="LUO52" s="184"/>
      <c r="LUP52" s="184"/>
      <c r="LUQ52" s="184"/>
      <c r="LUR52" s="184"/>
      <c r="LUS52" s="184"/>
      <c r="LUT52" s="184"/>
      <c r="LUU52" s="184"/>
      <c r="LUV52" s="184"/>
      <c r="LUW52" s="184"/>
      <c r="LUX52" s="184"/>
      <c r="LUY52" s="184"/>
      <c r="LUZ52" s="184"/>
      <c r="LVA52" s="184"/>
      <c r="LVB52" s="184"/>
      <c r="LVC52" s="184"/>
      <c r="LVD52" s="184"/>
      <c r="LVE52" s="184"/>
      <c r="LVF52" s="184"/>
      <c r="LVG52" s="184"/>
      <c r="LVH52" s="184"/>
      <c r="LVI52" s="184"/>
      <c r="LVJ52" s="184"/>
      <c r="LVK52" s="184"/>
      <c r="LVL52" s="184"/>
      <c r="LVM52" s="184"/>
      <c r="LVN52" s="184"/>
      <c r="LVO52" s="184"/>
      <c r="LVP52" s="184"/>
      <c r="LVQ52" s="184"/>
      <c r="LVR52" s="184"/>
      <c r="LVS52" s="184"/>
      <c r="LVT52" s="184"/>
      <c r="LVU52" s="184"/>
      <c r="LVV52" s="184"/>
      <c r="LVW52" s="184"/>
      <c r="LVX52" s="184"/>
      <c r="LVY52" s="184"/>
      <c r="LVZ52" s="184"/>
      <c r="LWA52" s="184"/>
      <c r="LWB52" s="184"/>
      <c r="LWC52" s="184"/>
      <c r="LWD52" s="184"/>
      <c r="LWE52" s="184"/>
      <c r="LWF52" s="184"/>
      <c r="LWG52" s="184"/>
      <c r="LWH52" s="184"/>
      <c r="LWI52" s="184"/>
      <c r="LWJ52" s="184"/>
      <c r="LWK52" s="184"/>
      <c r="LWL52" s="184"/>
      <c r="LWM52" s="184"/>
      <c r="LWN52" s="184"/>
      <c r="LWO52" s="184"/>
      <c r="LWP52" s="184"/>
      <c r="LWQ52" s="184"/>
      <c r="LWR52" s="184"/>
      <c r="LWS52" s="184"/>
      <c r="LWT52" s="184"/>
      <c r="LWU52" s="184"/>
      <c r="LWV52" s="184"/>
      <c r="LWW52" s="184"/>
      <c r="LWX52" s="184"/>
      <c r="LWY52" s="184"/>
      <c r="LWZ52" s="184"/>
      <c r="LXA52" s="184"/>
      <c r="LXB52" s="184"/>
      <c r="LXC52" s="184"/>
      <c r="LXD52" s="184"/>
      <c r="LXE52" s="184"/>
      <c r="LXF52" s="184"/>
      <c r="LXG52" s="184"/>
      <c r="LXH52" s="184"/>
      <c r="LXI52" s="184"/>
      <c r="LXJ52" s="184"/>
      <c r="LXK52" s="184"/>
      <c r="LXL52" s="184"/>
      <c r="LXM52" s="184"/>
      <c r="LXN52" s="184"/>
      <c r="LXO52" s="184"/>
      <c r="LXP52" s="184"/>
      <c r="LXQ52" s="184"/>
      <c r="LXR52" s="184"/>
      <c r="LXS52" s="184"/>
      <c r="LXT52" s="184"/>
      <c r="LXU52" s="184"/>
      <c r="LXV52" s="184"/>
      <c r="LXW52" s="184"/>
      <c r="LXX52" s="184"/>
      <c r="LXY52" s="184"/>
      <c r="LXZ52" s="184"/>
      <c r="LYA52" s="184"/>
      <c r="LYB52" s="184"/>
      <c r="LYC52" s="184"/>
      <c r="LYD52" s="184"/>
      <c r="LYE52" s="184"/>
      <c r="LYF52" s="184"/>
      <c r="LYG52" s="184"/>
      <c r="LYH52" s="184"/>
      <c r="LYI52" s="184"/>
      <c r="LYJ52" s="184"/>
      <c r="LYK52" s="184"/>
      <c r="LYL52" s="184"/>
      <c r="LYM52" s="184"/>
      <c r="LYN52" s="184"/>
      <c r="LYO52" s="184"/>
      <c r="LYP52" s="184"/>
      <c r="LYQ52" s="184"/>
      <c r="LYR52" s="184"/>
      <c r="LYS52" s="184"/>
      <c r="LYT52" s="184"/>
      <c r="LYU52" s="184"/>
      <c r="LYV52" s="184"/>
      <c r="LYW52" s="184"/>
      <c r="LYX52" s="184"/>
      <c r="LYY52" s="184"/>
      <c r="LYZ52" s="184"/>
      <c r="LZA52" s="184"/>
      <c r="LZB52" s="184"/>
      <c r="LZC52" s="184"/>
      <c r="LZD52" s="184"/>
      <c r="LZE52" s="184"/>
      <c r="LZF52" s="184"/>
      <c r="LZG52" s="184"/>
      <c r="LZH52" s="184"/>
      <c r="LZI52" s="184"/>
      <c r="LZJ52" s="184"/>
      <c r="LZK52" s="184"/>
      <c r="LZL52" s="184"/>
      <c r="LZM52" s="184"/>
      <c r="LZN52" s="184"/>
      <c r="LZO52" s="184"/>
      <c r="LZP52" s="184"/>
      <c r="LZQ52" s="184"/>
      <c r="LZR52" s="184"/>
      <c r="LZS52" s="184"/>
      <c r="LZT52" s="184"/>
      <c r="LZU52" s="184"/>
      <c r="LZV52" s="184"/>
      <c r="LZW52" s="184"/>
      <c r="LZX52" s="184"/>
      <c r="LZY52" s="184"/>
      <c r="LZZ52" s="184"/>
      <c r="MAA52" s="184"/>
      <c r="MAB52" s="184"/>
      <c r="MAC52" s="184"/>
      <c r="MAD52" s="184"/>
      <c r="MAE52" s="184"/>
      <c r="MAF52" s="184"/>
      <c r="MAG52" s="184"/>
      <c r="MAH52" s="184"/>
      <c r="MAI52" s="184"/>
      <c r="MAJ52" s="184"/>
      <c r="MAK52" s="184"/>
      <c r="MAL52" s="184"/>
      <c r="MAM52" s="184"/>
      <c r="MAN52" s="184"/>
      <c r="MAO52" s="184"/>
      <c r="MAP52" s="184"/>
      <c r="MAQ52" s="184"/>
      <c r="MAR52" s="184"/>
      <c r="MAS52" s="184"/>
      <c r="MAT52" s="184"/>
      <c r="MAU52" s="184"/>
      <c r="MAV52" s="184"/>
      <c r="MAW52" s="184"/>
      <c r="MAX52" s="184"/>
      <c r="MAY52" s="184"/>
      <c r="MAZ52" s="184"/>
      <c r="MBA52" s="184"/>
      <c r="MBB52" s="184"/>
      <c r="MBC52" s="184"/>
      <c r="MBD52" s="184"/>
      <c r="MBE52" s="184"/>
      <c r="MBF52" s="184"/>
      <c r="MBG52" s="184"/>
      <c r="MBH52" s="184"/>
      <c r="MBI52" s="184"/>
      <c r="MBJ52" s="184"/>
      <c r="MBK52" s="184"/>
      <c r="MBL52" s="184"/>
      <c r="MBM52" s="184"/>
      <c r="MBN52" s="184"/>
      <c r="MBO52" s="184"/>
      <c r="MBP52" s="184"/>
      <c r="MBQ52" s="184"/>
      <c r="MBR52" s="184"/>
      <c r="MBS52" s="184"/>
      <c r="MBT52" s="184"/>
      <c r="MBU52" s="184"/>
      <c r="MBV52" s="184"/>
      <c r="MBW52" s="184"/>
      <c r="MBX52" s="184"/>
      <c r="MBY52" s="184"/>
      <c r="MBZ52" s="184"/>
      <c r="MCA52" s="184"/>
      <c r="MCB52" s="184"/>
      <c r="MCC52" s="184"/>
      <c r="MCD52" s="184"/>
      <c r="MCE52" s="184"/>
      <c r="MCF52" s="184"/>
      <c r="MCG52" s="184"/>
      <c r="MCH52" s="184"/>
      <c r="MCI52" s="184"/>
      <c r="MCJ52" s="184"/>
      <c r="MCK52" s="184"/>
      <c r="MCL52" s="184"/>
      <c r="MCM52" s="184"/>
      <c r="MCN52" s="184"/>
      <c r="MCO52" s="184"/>
      <c r="MCP52" s="184"/>
      <c r="MCQ52" s="184"/>
      <c r="MCR52" s="184"/>
      <c r="MCS52" s="184"/>
      <c r="MCT52" s="184"/>
      <c r="MCU52" s="184"/>
      <c r="MCV52" s="184"/>
      <c r="MCW52" s="184"/>
      <c r="MCX52" s="184"/>
      <c r="MCY52" s="184"/>
      <c r="MCZ52" s="184"/>
      <c r="MDA52" s="184"/>
      <c r="MDB52" s="184"/>
      <c r="MDC52" s="184"/>
      <c r="MDD52" s="184"/>
      <c r="MDE52" s="184"/>
      <c r="MDF52" s="184"/>
      <c r="MDG52" s="184"/>
      <c r="MDH52" s="184"/>
      <c r="MDI52" s="184"/>
      <c r="MDJ52" s="184"/>
      <c r="MDK52" s="184"/>
      <c r="MDL52" s="184"/>
      <c r="MDM52" s="184"/>
      <c r="MDN52" s="184"/>
      <c r="MDO52" s="184"/>
      <c r="MDP52" s="184"/>
      <c r="MDQ52" s="184"/>
      <c r="MDR52" s="184"/>
      <c r="MDS52" s="184"/>
      <c r="MDT52" s="184"/>
      <c r="MDU52" s="184"/>
      <c r="MDV52" s="184"/>
      <c r="MDW52" s="184"/>
      <c r="MDX52" s="184"/>
      <c r="MDY52" s="184"/>
      <c r="MDZ52" s="184"/>
      <c r="MEA52" s="184"/>
      <c r="MEB52" s="184"/>
      <c r="MEC52" s="184"/>
      <c r="MED52" s="184"/>
      <c r="MEE52" s="184"/>
      <c r="MEF52" s="184"/>
      <c r="MEG52" s="184"/>
      <c r="MEH52" s="184"/>
      <c r="MEI52" s="184"/>
      <c r="MEJ52" s="184"/>
      <c r="MEK52" s="184"/>
      <c r="MEL52" s="184"/>
      <c r="MEM52" s="184"/>
      <c r="MEN52" s="184"/>
      <c r="MEO52" s="184"/>
      <c r="MEP52" s="184"/>
      <c r="MEQ52" s="184"/>
      <c r="MER52" s="184"/>
      <c r="MES52" s="184"/>
      <c r="MET52" s="184"/>
      <c r="MEU52" s="184"/>
      <c r="MEV52" s="184"/>
      <c r="MEW52" s="184"/>
      <c r="MEX52" s="184"/>
      <c r="MEY52" s="184"/>
      <c r="MEZ52" s="184"/>
      <c r="MFA52" s="184"/>
      <c r="MFB52" s="184"/>
      <c r="MFC52" s="184"/>
      <c r="MFD52" s="184"/>
      <c r="MFE52" s="184"/>
      <c r="MFF52" s="184"/>
      <c r="MFG52" s="184"/>
      <c r="MFH52" s="184"/>
      <c r="MFI52" s="184"/>
      <c r="MFJ52" s="184"/>
      <c r="MFK52" s="184"/>
      <c r="MFL52" s="184"/>
      <c r="MFM52" s="184"/>
      <c r="MFN52" s="184"/>
      <c r="MFO52" s="184"/>
      <c r="MFP52" s="184"/>
      <c r="MFQ52" s="184"/>
      <c r="MFR52" s="184"/>
      <c r="MFS52" s="184"/>
      <c r="MFT52" s="184"/>
      <c r="MFU52" s="184"/>
      <c r="MFV52" s="184"/>
      <c r="MFW52" s="184"/>
      <c r="MFX52" s="184"/>
      <c r="MFY52" s="184"/>
      <c r="MFZ52" s="184"/>
      <c r="MGA52" s="184"/>
      <c r="MGB52" s="184"/>
      <c r="MGC52" s="184"/>
      <c r="MGD52" s="184"/>
      <c r="MGE52" s="184"/>
      <c r="MGF52" s="184"/>
      <c r="MGG52" s="184"/>
      <c r="MGH52" s="184"/>
      <c r="MGI52" s="184"/>
      <c r="MGJ52" s="184"/>
      <c r="MGK52" s="184"/>
      <c r="MGL52" s="184"/>
      <c r="MGM52" s="184"/>
      <c r="MGN52" s="184"/>
      <c r="MGO52" s="184"/>
      <c r="MGP52" s="184"/>
      <c r="MGQ52" s="184"/>
      <c r="MGR52" s="184"/>
      <c r="MGS52" s="184"/>
      <c r="MGT52" s="184"/>
      <c r="MGU52" s="184"/>
      <c r="MGV52" s="184"/>
      <c r="MGW52" s="184"/>
      <c r="MGX52" s="184"/>
      <c r="MGY52" s="184"/>
      <c r="MGZ52" s="184"/>
      <c r="MHA52" s="184"/>
      <c r="MHB52" s="184"/>
      <c r="MHC52" s="184"/>
      <c r="MHD52" s="184"/>
      <c r="MHE52" s="184"/>
      <c r="MHF52" s="184"/>
      <c r="MHG52" s="184"/>
      <c r="MHH52" s="184"/>
      <c r="MHI52" s="184"/>
      <c r="MHJ52" s="184"/>
      <c r="MHK52" s="184"/>
      <c r="MHL52" s="184"/>
      <c r="MHM52" s="184"/>
      <c r="MHN52" s="184"/>
      <c r="MHO52" s="184"/>
      <c r="MHP52" s="184"/>
      <c r="MHQ52" s="184"/>
      <c r="MHR52" s="184"/>
      <c r="MHS52" s="184"/>
      <c r="MHT52" s="184"/>
      <c r="MHU52" s="184"/>
      <c r="MHV52" s="184"/>
      <c r="MHW52" s="184"/>
      <c r="MHX52" s="184"/>
      <c r="MHY52" s="184"/>
      <c r="MHZ52" s="184"/>
      <c r="MIA52" s="184"/>
      <c r="MIB52" s="184"/>
      <c r="MIC52" s="184"/>
      <c r="MID52" s="184"/>
      <c r="MIE52" s="184"/>
      <c r="MIF52" s="184"/>
      <c r="MIG52" s="184"/>
      <c r="MIH52" s="184"/>
      <c r="MII52" s="184"/>
      <c r="MIJ52" s="184"/>
      <c r="MIK52" s="184"/>
      <c r="MIL52" s="184"/>
      <c r="MIM52" s="184"/>
      <c r="MIN52" s="184"/>
      <c r="MIO52" s="184"/>
      <c r="MIP52" s="184"/>
      <c r="MIQ52" s="184"/>
      <c r="MIR52" s="184"/>
      <c r="MIS52" s="184"/>
      <c r="MIT52" s="184"/>
      <c r="MIU52" s="184"/>
      <c r="MIV52" s="184"/>
      <c r="MIW52" s="184"/>
      <c r="MIX52" s="184"/>
      <c r="MIY52" s="184"/>
      <c r="MIZ52" s="184"/>
      <c r="MJA52" s="184"/>
      <c r="MJB52" s="184"/>
      <c r="MJC52" s="184"/>
      <c r="MJD52" s="184"/>
      <c r="MJE52" s="184"/>
      <c r="MJF52" s="184"/>
      <c r="MJG52" s="184"/>
      <c r="MJH52" s="184"/>
      <c r="MJI52" s="184"/>
      <c r="MJJ52" s="184"/>
      <c r="MJK52" s="184"/>
      <c r="MJL52" s="184"/>
      <c r="MJM52" s="184"/>
      <c r="MJN52" s="184"/>
      <c r="MJO52" s="184"/>
      <c r="MJP52" s="184"/>
      <c r="MJQ52" s="184"/>
      <c r="MJR52" s="184"/>
      <c r="MJS52" s="184"/>
      <c r="MJT52" s="184"/>
      <c r="MJU52" s="184"/>
      <c r="MJV52" s="184"/>
      <c r="MJW52" s="184"/>
      <c r="MJX52" s="184"/>
      <c r="MJY52" s="184"/>
      <c r="MJZ52" s="184"/>
      <c r="MKA52" s="184"/>
      <c r="MKB52" s="184"/>
      <c r="MKC52" s="184"/>
      <c r="MKD52" s="184"/>
      <c r="MKE52" s="184"/>
      <c r="MKF52" s="184"/>
      <c r="MKG52" s="184"/>
      <c r="MKH52" s="184"/>
      <c r="MKI52" s="184"/>
      <c r="MKJ52" s="184"/>
      <c r="MKK52" s="184"/>
      <c r="MKL52" s="184"/>
      <c r="MKM52" s="184"/>
      <c r="MKN52" s="184"/>
      <c r="MKO52" s="184"/>
      <c r="MKP52" s="184"/>
      <c r="MKQ52" s="184"/>
      <c r="MKR52" s="184"/>
      <c r="MKS52" s="184"/>
      <c r="MKT52" s="184"/>
      <c r="MKU52" s="184"/>
      <c r="MKV52" s="184"/>
      <c r="MKW52" s="184"/>
      <c r="MKX52" s="184"/>
      <c r="MKY52" s="184"/>
      <c r="MKZ52" s="184"/>
      <c r="MLA52" s="184"/>
      <c r="MLB52" s="184"/>
      <c r="MLC52" s="184"/>
      <c r="MLD52" s="184"/>
      <c r="MLE52" s="184"/>
      <c r="MLF52" s="184"/>
      <c r="MLG52" s="184"/>
      <c r="MLH52" s="184"/>
      <c r="MLI52" s="184"/>
      <c r="MLJ52" s="184"/>
      <c r="MLK52" s="184"/>
      <c r="MLL52" s="184"/>
      <c r="MLM52" s="184"/>
      <c r="MLN52" s="184"/>
      <c r="MLO52" s="184"/>
      <c r="MLP52" s="184"/>
      <c r="MLQ52" s="184"/>
      <c r="MLR52" s="184"/>
      <c r="MLS52" s="184"/>
      <c r="MLT52" s="184"/>
      <c r="MLU52" s="184"/>
      <c r="MLV52" s="184"/>
      <c r="MLW52" s="184"/>
      <c r="MLX52" s="184"/>
      <c r="MLY52" s="184"/>
      <c r="MLZ52" s="184"/>
      <c r="MMA52" s="184"/>
      <c r="MMB52" s="184"/>
      <c r="MMC52" s="184"/>
      <c r="MMD52" s="184"/>
      <c r="MME52" s="184"/>
      <c r="MMF52" s="184"/>
      <c r="MMG52" s="184"/>
      <c r="MMH52" s="184"/>
      <c r="MMI52" s="184"/>
      <c r="MMJ52" s="184"/>
      <c r="MMK52" s="184"/>
      <c r="MML52" s="184"/>
      <c r="MMM52" s="184"/>
      <c r="MMN52" s="184"/>
      <c r="MMO52" s="184"/>
      <c r="MMP52" s="184"/>
      <c r="MMQ52" s="184"/>
      <c r="MMR52" s="184"/>
      <c r="MMS52" s="184"/>
      <c r="MMT52" s="184"/>
      <c r="MMU52" s="184"/>
      <c r="MMV52" s="184"/>
      <c r="MMW52" s="184"/>
      <c r="MMX52" s="184"/>
      <c r="MMY52" s="184"/>
      <c r="MMZ52" s="184"/>
      <c r="MNA52" s="184"/>
      <c r="MNB52" s="184"/>
      <c r="MNC52" s="184"/>
      <c r="MND52" s="184"/>
      <c r="MNE52" s="184"/>
      <c r="MNF52" s="184"/>
      <c r="MNG52" s="184"/>
      <c r="MNH52" s="184"/>
      <c r="MNI52" s="184"/>
      <c r="MNJ52" s="184"/>
      <c r="MNK52" s="184"/>
      <c r="MNL52" s="184"/>
      <c r="MNM52" s="184"/>
      <c r="MNN52" s="184"/>
      <c r="MNO52" s="184"/>
      <c r="MNP52" s="184"/>
      <c r="MNQ52" s="184"/>
      <c r="MNR52" s="184"/>
      <c r="MNS52" s="184"/>
      <c r="MNT52" s="184"/>
      <c r="MNU52" s="184"/>
      <c r="MNV52" s="184"/>
      <c r="MNW52" s="184"/>
      <c r="MNX52" s="184"/>
      <c r="MNY52" s="184"/>
      <c r="MNZ52" s="184"/>
      <c r="MOA52" s="184"/>
      <c r="MOB52" s="184"/>
      <c r="MOC52" s="184"/>
      <c r="MOD52" s="184"/>
      <c r="MOE52" s="184"/>
      <c r="MOF52" s="184"/>
      <c r="MOG52" s="184"/>
      <c r="MOH52" s="184"/>
      <c r="MOI52" s="184"/>
      <c r="MOJ52" s="184"/>
      <c r="MOK52" s="184"/>
      <c r="MOL52" s="184"/>
      <c r="MOM52" s="184"/>
      <c r="MON52" s="184"/>
      <c r="MOO52" s="184"/>
      <c r="MOP52" s="184"/>
      <c r="MOQ52" s="184"/>
      <c r="MOR52" s="184"/>
      <c r="MOS52" s="184"/>
      <c r="MOT52" s="184"/>
      <c r="MOU52" s="184"/>
      <c r="MOV52" s="184"/>
      <c r="MOW52" s="184"/>
      <c r="MOX52" s="184"/>
      <c r="MOY52" s="184"/>
      <c r="MOZ52" s="184"/>
      <c r="MPA52" s="184"/>
      <c r="MPB52" s="184"/>
      <c r="MPC52" s="184"/>
      <c r="MPD52" s="184"/>
      <c r="MPE52" s="184"/>
      <c r="MPF52" s="184"/>
      <c r="MPG52" s="184"/>
      <c r="MPH52" s="184"/>
      <c r="MPI52" s="184"/>
      <c r="MPJ52" s="184"/>
      <c r="MPK52" s="184"/>
      <c r="MPL52" s="184"/>
      <c r="MPM52" s="184"/>
      <c r="MPN52" s="184"/>
      <c r="MPO52" s="184"/>
      <c r="MPP52" s="184"/>
      <c r="MPQ52" s="184"/>
      <c r="MPR52" s="184"/>
      <c r="MPS52" s="184"/>
      <c r="MPT52" s="184"/>
      <c r="MPU52" s="184"/>
      <c r="MPV52" s="184"/>
      <c r="MPW52" s="184"/>
      <c r="MPX52" s="184"/>
      <c r="MPY52" s="184"/>
      <c r="MPZ52" s="184"/>
      <c r="MQA52" s="184"/>
      <c r="MQB52" s="184"/>
      <c r="MQC52" s="184"/>
      <c r="MQD52" s="184"/>
      <c r="MQE52" s="184"/>
      <c r="MQF52" s="184"/>
      <c r="MQG52" s="184"/>
      <c r="MQH52" s="184"/>
      <c r="MQI52" s="184"/>
      <c r="MQJ52" s="184"/>
      <c r="MQK52" s="184"/>
      <c r="MQL52" s="184"/>
      <c r="MQM52" s="184"/>
      <c r="MQN52" s="184"/>
      <c r="MQO52" s="184"/>
      <c r="MQP52" s="184"/>
      <c r="MQQ52" s="184"/>
      <c r="MQR52" s="184"/>
      <c r="MQS52" s="184"/>
      <c r="MQT52" s="184"/>
      <c r="MQU52" s="184"/>
      <c r="MQV52" s="184"/>
      <c r="MQW52" s="184"/>
      <c r="MQX52" s="184"/>
      <c r="MQY52" s="184"/>
      <c r="MQZ52" s="184"/>
      <c r="MRA52" s="184"/>
      <c r="MRB52" s="184"/>
      <c r="MRC52" s="184"/>
      <c r="MRD52" s="184"/>
      <c r="MRE52" s="184"/>
      <c r="MRF52" s="184"/>
      <c r="MRG52" s="184"/>
      <c r="MRH52" s="184"/>
      <c r="MRI52" s="184"/>
      <c r="MRJ52" s="184"/>
      <c r="MRK52" s="184"/>
      <c r="MRL52" s="184"/>
      <c r="MRM52" s="184"/>
      <c r="MRN52" s="184"/>
      <c r="MRO52" s="184"/>
      <c r="MRP52" s="184"/>
      <c r="MRQ52" s="184"/>
      <c r="MRR52" s="184"/>
      <c r="MRS52" s="184"/>
      <c r="MRT52" s="184"/>
      <c r="MRU52" s="184"/>
      <c r="MRV52" s="184"/>
      <c r="MRW52" s="184"/>
      <c r="MRX52" s="184"/>
      <c r="MRY52" s="184"/>
      <c r="MRZ52" s="184"/>
      <c r="MSA52" s="184"/>
      <c r="MSB52" s="184"/>
      <c r="MSC52" s="184"/>
      <c r="MSD52" s="184"/>
      <c r="MSE52" s="184"/>
      <c r="MSF52" s="184"/>
      <c r="MSG52" s="184"/>
      <c r="MSH52" s="184"/>
      <c r="MSI52" s="184"/>
      <c r="MSJ52" s="184"/>
      <c r="MSK52" s="184"/>
      <c r="MSL52" s="184"/>
      <c r="MSM52" s="184"/>
      <c r="MSN52" s="184"/>
      <c r="MSO52" s="184"/>
      <c r="MSP52" s="184"/>
      <c r="MSQ52" s="184"/>
      <c r="MSR52" s="184"/>
      <c r="MSS52" s="184"/>
      <c r="MST52" s="184"/>
      <c r="MSU52" s="184"/>
      <c r="MSV52" s="184"/>
      <c r="MSW52" s="184"/>
      <c r="MSX52" s="184"/>
      <c r="MSY52" s="184"/>
      <c r="MSZ52" s="184"/>
      <c r="MTA52" s="184"/>
      <c r="MTB52" s="184"/>
      <c r="MTC52" s="184"/>
      <c r="MTD52" s="184"/>
      <c r="MTE52" s="184"/>
      <c r="MTF52" s="184"/>
      <c r="MTG52" s="184"/>
      <c r="MTH52" s="184"/>
      <c r="MTI52" s="184"/>
      <c r="MTJ52" s="184"/>
      <c r="MTK52" s="184"/>
      <c r="MTL52" s="184"/>
      <c r="MTM52" s="184"/>
      <c r="MTN52" s="184"/>
      <c r="MTO52" s="184"/>
      <c r="MTP52" s="184"/>
      <c r="MTQ52" s="184"/>
      <c r="MTR52" s="184"/>
      <c r="MTS52" s="184"/>
      <c r="MTT52" s="184"/>
      <c r="MTU52" s="184"/>
      <c r="MTV52" s="184"/>
      <c r="MTW52" s="184"/>
      <c r="MTX52" s="184"/>
      <c r="MTY52" s="184"/>
      <c r="MTZ52" s="184"/>
      <c r="MUA52" s="184"/>
      <c r="MUB52" s="184"/>
      <c r="MUC52" s="184"/>
      <c r="MUD52" s="184"/>
      <c r="MUE52" s="184"/>
      <c r="MUF52" s="184"/>
      <c r="MUG52" s="184"/>
      <c r="MUH52" s="184"/>
      <c r="MUI52" s="184"/>
      <c r="MUJ52" s="184"/>
      <c r="MUK52" s="184"/>
      <c r="MUL52" s="184"/>
      <c r="MUM52" s="184"/>
      <c r="MUN52" s="184"/>
      <c r="MUO52" s="184"/>
      <c r="MUP52" s="184"/>
      <c r="MUQ52" s="184"/>
      <c r="MUR52" s="184"/>
      <c r="MUS52" s="184"/>
      <c r="MUT52" s="184"/>
      <c r="MUU52" s="184"/>
      <c r="MUV52" s="184"/>
      <c r="MUW52" s="184"/>
      <c r="MUX52" s="184"/>
      <c r="MUY52" s="184"/>
      <c r="MUZ52" s="184"/>
      <c r="MVA52" s="184"/>
      <c r="MVB52" s="184"/>
      <c r="MVC52" s="184"/>
      <c r="MVD52" s="184"/>
      <c r="MVE52" s="184"/>
      <c r="MVF52" s="184"/>
      <c r="MVG52" s="184"/>
      <c r="MVH52" s="184"/>
      <c r="MVI52" s="184"/>
      <c r="MVJ52" s="184"/>
      <c r="MVK52" s="184"/>
      <c r="MVL52" s="184"/>
      <c r="MVM52" s="184"/>
      <c r="MVN52" s="184"/>
      <c r="MVO52" s="184"/>
      <c r="MVP52" s="184"/>
      <c r="MVQ52" s="184"/>
      <c r="MVR52" s="184"/>
      <c r="MVS52" s="184"/>
      <c r="MVT52" s="184"/>
      <c r="MVU52" s="184"/>
      <c r="MVV52" s="184"/>
      <c r="MVW52" s="184"/>
      <c r="MVX52" s="184"/>
      <c r="MVY52" s="184"/>
      <c r="MVZ52" s="184"/>
      <c r="MWA52" s="184"/>
      <c r="MWB52" s="184"/>
      <c r="MWC52" s="184"/>
      <c r="MWD52" s="184"/>
      <c r="MWE52" s="184"/>
      <c r="MWF52" s="184"/>
      <c r="MWG52" s="184"/>
      <c r="MWH52" s="184"/>
      <c r="MWI52" s="184"/>
      <c r="MWJ52" s="184"/>
      <c r="MWK52" s="184"/>
      <c r="MWL52" s="184"/>
      <c r="MWM52" s="184"/>
      <c r="MWN52" s="184"/>
      <c r="MWO52" s="184"/>
      <c r="MWP52" s="184"/>
      <c r="MWQ52" s="184"/>
      <c r="MWR52" s="184"/>
      <c r="MWS52" s="184"/>
      <c r="MWT52" s="184"/>
      <c r="MWU52" s="184"/>
      <c r="MWV52" s="184"/>
      <c r="MWW52" s="184"/>
      <c r="MWX52" s="184"/>
      <c r="MWY52" s="184"/>
      <c r="MWZ52" s="184"/>
      <c r="MXA52" s="184"/>
      <c r="MXB52" s="184"/>
      <c r="MXC52" s="184"/>
      <c r="MXD52" s="184"/>
      <c r="MXE52" s="184"/>
      <c r="MXF52" s="184"/>
      <c r="MXG52" s="184"/>
      <c r="MXH52" s="184"/>
      <c r="MXI52" s="184"/>
      <c r="MXJ52" s="184"/>
      <c r="MXK52" s="184"/>
      <c r="MXL52" s="184"/>
      <c r="MXM52" s="184"/>
      <c r="MXN52" s="184"/>
      <c r="MXO52" s="184"/>
      <c r="MXP52" s="184"/>
      <c r="MXQ52" s="184"/>
      <c r="MXR52" s="184"/>
      <c r="MXS52" s="184"/>
      <c r="MXT52" s="184"/>
      <c r="MXU52" s="184"/>
      <c r="MXV52" s="184"/>
      <c r="MXW52" s="184"/>
      <c r="MXX52" s="184"/>
      <c r="MXY52" s="184"/>
      <c r="MXZ52" s="184"/>
      <c r="MYA52" s="184"/>
      <c r="MYB52" s="184"/>
      <c r="MYC52" s="184"/>
      <c r="MYD52" s="184"/>
      <c r="MYE52" s="184"/>
      <c r="MYF52" s="184"/>
      <c r="MYG52" s="184"/>
      <c r="MYH52" s="184"/>
      <c r="MYI52" s="184"/>
      <c r="MYJ52" s="184"/>
      <c r="MYK52" s="184"/>
      <c r="MYL52" s="184"/>
      <c r="MYM52" s="184"/>
      <c r="MYN52" s="184"/>
      <c r="MYO52" s="184"/>
      <c r="MYP52" s="184"/>
      <c r="MYQ52" s="184"/>
      <c r="MYR52" s="184"/>
      <c r="MYS52" s="184"/>
      <c r="MYT52" s="184"/>
      <c r="MYU52" s="184"/>
      <c r="MYV52" s="184"/>
      <c r="MYW52" s="184"/>
      <c r="MYX52" s="184"/>
      <c r="MYY52" s="184"/>
      <c r="MYZ52" s="184"/>
      <c r="MZA52" s="184"/>
      <c r="MZB52" s="184"/>
      <c r="MZC52" s="184"/>
      <c r="MZD52" s="184"/>
      <c r="MZE52" s="184"/>
      <c r="MZF52" s="184"/>
      <c r="MZG52" s="184"/>
      <c r="MZH52" s="184"/>
      <c r="MZI52" s="184"/>
      <c r="MZJ52" s="184"/>
      <c r="MZK52" s="184"/>
      <c r="MZL52" s="184"/>
      <c r="MZM52" s="184"/>
      <c r="MZN52" s="184"/>
      <c r="MZO52" s="184"/>
      <c r="MZP52" s="184"/>
      <c r="MZQ52" s="184"/>
      <c r="MZR52" s="184"/>
      <c r="MZS52" s="184"/>
      <c r="MZT52" s="184"/>
      <c r="MZU52" s="184"/>
      <c r="MZV52" s="184"/>
      <c r="MZW52" s="184"/>
      <c r="MZX52" s="184"/>
      <c r="MZY52" s="184"/>
      <c r="MZZ52" s="184"/>
      <c r="NAA52" s="184"/>
      <c r="NAB52" s="184"/>
      <c r="NAC52" s="184"/>
      <c r="NAD52" s="184"/>
      <c r="NAE52" s="184"/>
      <c r="NAF52" s="184"/>
      <c r="NAG52" s="184"/>
      <c r="NAH52" s="184"/>
      <c r="NAI52" s="184"/>
      <c r="NAJ52" s="184"/>
      <c r="NAK52" s="184"/>
      <c r="NAL52" s="184"/>
      <c r="NAM52" s="184"/>
      <c r="NAN52" s="184"/>
      <c r="NAO52" s="184"/>
      <c r="NAP52" s="184"/>
      <c r="NAQ52" s="184"/>
      <c r="NAR52" s="184"/>
      <c r="NAS52" s="184"/>
      <c r="NAT52" s="184"/>
      <c r="NAU52" s="184"/>
      <c r="NAV52" s="184"/>
      <c r="NAW52" s="184"/>
      <c r="NAX52" s="184"/>
      <c r="NAY52" s="184"/>
      <c r="NAZ52" s="184"/>
      <c r="NBA52" s="184"/>
      <c r="NBB52" s="184"/>
      <c r="NBC52" s="184"/>
      <c r="NBD52" s="184"/>
      <c r="NBE52" s="184"/>
      <c r="NBF52" s="184"/>
      <c r="NBG52" s="184"/>
      <c r="NBH52" s="184"/>
      <c r="NBI52" s="184"/>
      <c r="NBJ52" s="184"/>
      <c r="NBK52" s="184"/>
      <c r="NBL52" s="184"/>
      <c r="NBM52" s="184"/>
      <c r="NBN52" s="184"/>
      <c r="NBO52" s="184"/>
      <c r="NBP52" s="184"/>
      <c r="NBQ52" s="184"/>
      <c r="NBR52" s="184"/>
      <c r="NBS52" s="184"/>
      <c r="NBT52" s="184"/>
      <c r="NBU52" s="184"/>
      <c r="NBV52" s="184"/>
      <c r="NBW52" s="184"/>
      <c r="NBX52" s="184"/>
      <c r="NBY52" s="184"/>
      <c r="NBZ52" s="184"/>
      <c r="NCA52" s="184"/>
      <c r="NCB52" s="184"/>
      <c r="NCC52" s="184"/>
      <c r="NCD52" s="184"/>
      <c r="NCE52" s="184"/>
      <c r="NCF52" s="184"/>
      <c r="NCG52" s="184"/>
      <c r="NCH52" s="184"/>
      <c r="NCI52" s="184"/>
      <c r="NCJ52" s="184"/>
      <c r="NCK52" s="184"/>
      <c r="NCL52" s="184"/>
      <c r="NCM52" s="184"/>
      <c r="NCN52" s="184"/>
      <c r="NCO52" s="184"/>
      <c r="NCP52" s="184"/>
      <c r="NCQ52" s="184"/>
      <c r="NCR52" s="184"/>
      <c r="NCS52" s="184"/>
      <c r="NCT52" s="184"/>
      <c r="NCU52" s="184"/>
      <c r="NCV52" s="184"/>
      <c r="NCW52" s="184"/>
      <c r="NCX52" s="184"/>
      <c r="NCY52" s="184"/>
      <c r="NCZ52" s="184"/>
      <c r="NDA52" s="184"/>
      <c r="NDB52" s="184"/>
      <c r="NDC52" s="184"/>
      <c r="NDD52" s="184"/>
      <c r="NDE52" s="184"/>
      <c r="NDF52" s="184"/>
      <c r="NDG52" s="184"/>
      <c r="NDH52" s="184"/>
      <c r="NDI52" s="184"/>
      <c r="NDJ52" s="184"/>
      <c r="NDK52" s="184"/>
      <c r="NDL52" s="184"/>
      <c r="NDM52" s="184"/>
      <c r="NDN52" s="184"/>
      <c r="NDO52" s="184"/>
      <c r="NDP52" s="184"/>
      <c r="NDQ52" s="184"/>
      <c r="NDR52" s="184"/>
      <c r="NDS52" s="184"/>
      <c r="NDT52" s="184"/>
      <c r="NDU52" s="184"/>
      <c r="NDV52" s="184"/>
      <c r="NDW52" s="184"/>
      <c r="NDX52" s="184"/>
      <c r="NDY52" s="184"/>
      <c r="NDZ52" s="184"/>
      <c r="NEA52" s="184"/>
      <c r="NEB52" s="184"/>
      <c r="NEC52" s="184"/>
      <c r="NED52" s="184"/>
      <c r="NEE52" s="184"/>
      <c r="NEF52" s="184"/>
      <c r="NEG52" s="184"/>
      <c r="NEH52" s="184"/>
      <c r="NEI52" s="184"/>
      <c r="NEJ52" s="184"/>
      <c r="NEK52" s="184"/>
      <c r="NEL52" s="184"/>
      <c r="NEM52" s="184"/>
      <c r="NEN52" s="184"/>
      <c r="NEO52" s="184"/>
      <c r="NEP52" s="184"/>
      <c r="NEQ52" s="184"/>
      <c r="NER52" s="184"/>
      <c r="NES52" s="184"/>
      <c r="NET52" s="184"/>
      <c r="NEU52" s="184"/>
      <c r="NEV52" s="184"/>
      <c r="NEW52" s="184"/>
      <c r="NEX52" s="184"/>
      <c r="NEY52" s="184"/>
      <c r="NEZ52" s="184"/>
      <c r="NFA52" s="184"/>
      <c r="NFB52" s="184"/>
      <c r="NFC52" s="184"/>
      <c r="NFD52" s="184"/>
      <c r="NFE52" s="184"/>
      <c r="NFF52" s="184"/>
      <c r="NFG52" s="184"/>
      <c r="NFH52" s="184"/>
      <c r="NFI52" s="184"/>
      <c r="NFJ52" s="184"/>
      <c r="NFK52" s="184"/>
      <c r="NFL52" s="184"/>
      <c r="NFM52" s="184"/>
      <c r="NFN52" s="184"/>
      <c r="NFO52" s="184"/>
      <c r="NFP52" s="184"/>
      <c r="NFQ52" s="184"/>
      <c r="NFR52" s="184"/>
      <c r="NFS52" s="184"/>
      <c r="NFT52" s="184"/>
      <c r="NFU52" s="184"/>
      <c r="NFV52" s="184"/>
      <c r="NFW52" s="184"/>
      <c r="NFX52" s="184"/>
      <c r="NFY52" s="184"/>
      <c r="NFZ52" s="184"/>
      <c r="NGA52" s="184"/>
      <c r="NGB52" s="184"/>
      <c r="NGC52" s="184"/>
      <c r="NGD52" s="184"/>
      <c r="NGE52" s="184"/>
      <c r="NGF52" s="184"/>
      <c r="NGG52" s="184"/>
      <c r="NGH52" s="184"/>
      <c r="NGI52" s="184"/>
      <c r="NGJ52" s="184"/>
      <c r="NGK52" s="184"/>
      <c r="NGL52" s="184"/>
      <c r="NGM52" s="184"/>
      <c r="NGN52" s="184"/>
      <c r="NGO52" s="184"/>
      <c r="NGP52" s="184"/>
      <c r="NGQ52" s="184"/>
      <c r="NGR52" s="184"/>
      <c r="NGS52" s="184"/>
      <c r="NGT52" s="184"/>
      <c r="NGU52" s="184"/>
      <c r="NGV52" s="184"/>
      <c r="NGW52" s="184"/>
      <c r="NGX52" s="184"/>
      <c r="NGY52" s="184"/>
      <c r="NGZ52" s="184"/>
      <c r="NHA52" s="184"/>
      <c r="NHB52" s="184"/>
      <c r="NHC52" s="184"/>
      <c r="NHD52" s="184"/>
      <c r="NHE52" s="184"/>
      <c r="NHF52" s="184"/>
      <c r="NHG52" s="184"/>
      <c r="NHH52" s="184"/>
      <c r="NHI52" s="184"/>
      <c r="NHJ52" s="184"/>
      <c r="NHK52" s="184"/>
      <c r="NHL52" s="184"/>
      <c r="NHM52" s="184"/>
      <c r="NHN52" s="184"/>
      <c r="NHO52" s="184"/>
      <c r="NHP52" s="184"/>
      <c r="NHQ52" s="184"/>
      <c r="NHR52" s="184"/>
      <c r="NHS52" s="184"/>
      <c r="NHT52" s="184"/>
      <c r="NHU52" s="184"/>
      <c r="NHV52" s="184"/>
      <c r="NHW52" s="184"/>
      <c r="NHX52" s="184"/>
      <c r="NHY52" s="184"/>
      <c r="NHZ52" s="184"/>
      <c r="NIA52" s="184"/>
      <c r="NIB52" s="184"/>
      <c r="NIC52" s="184"/>
      <c r="NID52" s="184"/>
      <c r="NIE52" s="184"/>
      <c r="NIF52" s="184"/>
      <c r="NIG52" s="184"/>
      <c r="NIH52" s="184"/>
      <c r="NII52" s="184"/>
      <c r="NIJ52" s="184"/>
      <c r="NIK52" s="184"/>
      <c r="NIL52" s="184"/>
      <c r="NIM52" s="184"/>
      <c r="NIN52" s="184"/>
      <c r="NIO52" s="184"/>
      <c r="NIP52" s="184"/>
      <c r="NIQ52" s="184"/>
      <c r="NIR52" s="184"/>
      <c r="NIS52" s="184"/>
      <c r="NIT52" s="184"/>
      <c r="NIU52" s="184"/>
      <c r="NIV52" s="184"/>
      <c r="NIW52" s="184"/>
      <c r="NIX52" s="184"/>
      <c r="NIY52" s="184"/>
      <c r="NIZ52" s="184"/>
      <c r="NJA52" s="184"/>
      <c r="NJB52" s="184"/>
      <c r="NJC52" s="184"/>
      <c r="NJD52" s="184"/>
      <c r="NJE52" s="184"/>
      <c r="NJF52" s="184"/>
      <c r="NJG52" s="184"/>
      <c r="NJH52" s="184"/>
      <c r="NJI52" s="184"/>
      <c r="NJJ52" s="184"/>
      <c r="NJK52" s="184"/>
      <c r="NJL52" s="184"/>
      <c r="NJM52" s="184"/>
      <c r="NJN52" s="184"/>
      <c r="NJO52" s="184"/>
      <c r="NJP52" s="184"/>
      <c r="NJQ52" s="184"/>
      <c r="NJR52" s="184"/>
      <c r="NJS52" s="184"/>
      <c r="NJT52" s="184"/>
      <c r="NJU52" s="184"/>
      <c r="NJV52" s="184"/>
      <c r="NJW52" s="184"/>
      <c r="NJX52" s="184"/>
      <c r="NJY52" s="184"/>
      <c r="NJZ52" s="184"/>
      <c r="NKA52" s="184"/>
      <c r="NKB52" s="184"/>
      <c r="NKC52" s="184"/>
      <c r="NKD52" s="184"/>
      <c r="NKE52" s="184"/>
      <c r="NKF52" s="184"/>
      <c r="NKG52" s="184"/>
      <c r="NKH52" s="184"/>
      <c r="NKI52" s="184"/>
      <c r="NKJ52" s="184"/>
      <c r="NKK52" s="184"/>
      <c r="NKL52" s="184"/>
      <c r="NKM52" s="184"/>
      <c r="NKN52" s="184"/>
      <c r="NKO52" s="184"/>
      <c r="NKP52" s="184"/>
      <c r="NKQ52" s="184"/>
      <c r="NKR52" s="184"/>
      <c r="NKS52" s="184"/>
      <c r="NKT52" s="184"/>
      <c r="NKU52" s="184"/>
      <c r="NKV52" s="184"/>
      <c r="NKW52" s="184"/>
      <c r="NKX52" s="184"/>
      <c r="NKY52" s="184"/>
      <c r="NKZ52" s="184"/>
      <c r="NLA52" s="184"/>
      <c r="NLB52" s="184"/>
      <c r="NLC52" s="184"/>
      <c r="NLD52" s="184"/>
      <c r="NLE52" s="184"/>
      <c r="NLF52" s="184"/>
      <c r="NLG52" s="184"/>
      <c r="NLH52" s="184"/>
      <c r="NLI52" s="184"/>
      <c r="NLJ52" s="184"/>
      <c r="NLK52" s="184"/>
      <c r="NLL52" s="184"/>
      <c r="NLM52" s="184"/>
      <c r="NLN52" s="184"/>
      <c r="NLO52" s="184"/>
      <c r="NLP52" s="184"/>
      <c r="NLQ52" s="184"/>
      <c r="NLR52" s="184"/>
      <c r="NLS52" s="184"/>
      <c r="NLT52" s="184"/>
      <c r="NLU52" s="184"/>
      <c r="NLV52" s="184"/>
      <c r="NLW52" s="184"/>
      <c r="NLX52" s="184"/>
      <c r="NLY52" s="184"/>
      <c r="NLZ52" s="184"/>
      <c r="NMA52" s="184"/>
      <c r="NMB52" s="184"/>
      <c r="NMC52" s="184"/>
      <c r="NMD52" s="184"/>
      <c r="NME52" s="184"/>
      <c r="NMF52" s="184"/>
      <c r="NMG52" s="184"/>
      <c r="NMH52" s="184"/>
      <c r="NMI52" s="184"/>
      <c r="NMJ52" s="184"/>
      <c r="NMK52" s="184"/>
      <c r="NML52" s="184"/>
      <c r="NMM52" s="184"/>
      <c r="NMN52" s="184"/>
      <c r="NMO52" s="184"/>
      <c r="NMP52" s="184"/>
      <c r="NMQ52" s="184"/>
      <c r="NMR52" s="184"/>
      <c r="NMS52" s="184"/>
      <c r="NMT52" s="184"/>
      <c r="NMU52" s="184"/>
      <c r="NMV52" s="184"/>
      <c r="NMW52" s="184"/>
      <c r="NMX52" s="184"/>
      <c r="NMY52" s="184"/>
      <c r="NMZ52" s="184"/>
      <c r="NNA52" s="184"/>
      <c r="NNB52" s="184"/>
      <c r="NNC52" s="184"/>
      <c r="NND52" s="184"/>
      <c r="NNE52" s="184"/>
      <c r="NNF52" s="184"/>
      <c r="NNG52" s="184"/>
      <c r="NNH52" s="184"/>
      <c r="NNI52" s="184"/>
      <c r="NNJ52" s="184"/>
      <c r="NNK52" s="184"/>
      <c r="NNL52" s="184"/>
      <c r="NNM52" s="184"/>
      <c r="NNN52" s="184"/>
      <c r="NNO52" s="184"/>
      <c r="NNP52" s="184"/>
      <c r="NNQ52" s="184"/>
      <c r="NNR52" s="184"/>
      <c r="NNS52" s="184"/>
      <c r="NNT52" s="184"/>
      <c r="NNU52" s="184"/>
      <c r="NNV52" s="184"/>
      <c r="NNW52" s="184"/>
      <c r="NNX52" s="184"/>
      <c r="NNY52" s="184"/>
      <c r="NNZ52" s="184"/>
      <c r="NOA52" s="184"/>
      <c r="NOB52" s="184"/>
      <c r="NOC52" s="184"/>
      <c r="NOD52" s="184"/>
      <c r="NOE52" s="184"/>
      <c r="NOF52" s="184"/>
      <c r="NOG52" s="184"/>
      <c r="NOH52" s="184"/>
      <c r="NOI52" s="184"/>
      <c r="NOJ52" s="184"/>
      <c r="NOK52" s="184"/>
      <c r="NOL52" s="184"/>
      <c r="NOM52" s="184"/>
      <c r="NON52" s="184"/>
      <c r="NOO52" s="184"/>
      <c r="NOP52" s="184"/>
      <c r="NOQ52" s="184"/>
      <c r="NOR52" s="184"/>
      <c r="NOS52" s="184"/>
      <c r="NOT52" s="184"/>
      <c r="NOU52" s="184"/>
      <c r="NOV52" s="184"/>
      <c r="NOW52" s="184"/>
      <c r="NOX52" s="184"/>
      <c r="NOY52" s="184"/>
      <c r="NOZ52" s="184"/>
      <c r="NPA52" s="184"/>
      <c r="NPB52" s="184"/>
      <c r="NPC52" s="184"/>
      <c r="NPD52" s="184"/>
      <c r="NPE52" s="184"/>
      <c r="NPF52" s="184"/>
      <c r="NPG52" s="184"/>
      <c r="NPH52" s="184"/>
      <c r="NPI52" s="184"/>
      <c r="NPJ52" s="184"/>
      <c r="NPK52" s="184"/>
      <c r="NPL52" s="184"/>
      <c r="NPM52" s="184"/>
      <c r="NPN52" s="184"/>
      <c r="NPO52" s="184"/>
      <c r="NPP52" s="184"/>
      <c r="NPQ52" s="184"/>
      <c r="NPR52" s="184"/>
      <c r="NPS52" s="184"/>
      <c r="NPT52" s="184"/>
      <c r="NPU52" s="184"/>
      <c r="NPV52" s="184"/>
      <c r="NPW52" s="184"/>
      <c r="NPX52" s="184"/>
      <c r="NPY52" s="184"/>
      <c r="NPZ52" s="184"/>
      <c r="NQA52" s="184"/>
      <c r="NQB52" s="184"/>
      <c r="NQC52" s="184"/>
      <c r="NQD52" s="184"/>
      <c r="NQE52" s="184"/>
      <c r="NQF52" s="184"/>
      <c r="NQG52" s="184"/>
      <c r="NQH52" s="184"/>
      <c r="NQI52" s="184"/>
      <c r="NQJ52" s="184"/>
      <c r="NQK52" s="184"/>
      <c r="NQL52" s="184"/>
      <c r="NQM52" s="184"/>
      <c r="NQN52" s="184"/>
      <c r="NQO52" s="184"/>
      <c r="NQP52" s="184"/>
      <c r="NQQ52" s="184"/>
      <c r="NQR52" s="184"/>
      <c r="NQS52" s="184"/>
      <c r="NQT52" s="184"/>
      <c r="NQU52" s="184"/>
      <c r="NQV52" s="184"/>
      <c r="NQW52" s="184"/>
      <c r="NQX52" s="184"/>
      <c r="NQY52" s="184"/>
      <c r="NQZ52" s="184"/>
      <c r="NRA52" s="184"/>
      <c r="NRB52" s="184"/>
      <c r="NRC52" s="184"/>
      <c r="NRD52" s="184"/>
      <c r="NRE52" s="184"/>
      <c r="NRF52" s="184"/>
      <c r="NRG52" s="184"/>
      <c r="NRH52" s="184"/>
      <c r="NRI52" s="184"/>
      <c r="NRJ52" s="184"/>
      <c r="NRK52" s="184"/>
      <c r="NRL52" s="184"/>
      <c r="NRM52" s="184"/>
      <c r="NRN52" s="184"/>
      <c r="NRO52" s="184"/>
      <c r="NRP52" s="184"/>
      <c r="NRQ52" s="184"/>
      <c r="NRR52" s="184"/>
      <c r="NRS52" s="184"/>
      <c r="NRT52" s="184"/>
      <c r="NRU52" s="184"/>
      <c r="NRV52" s="184"/>
      <c r="NRW52" s="184"/>
      <c r="NRX52" s="184"/>
      <c r="NRY52" s="184"/>
      <c r="NRZ52" s="184"/>
      <c r="NSA52" s="184"/>
      <c r="NSB52" s="184"/>
      <c r="NSC52" s="184"/>
      <c r="NSD52" s="184"/>
      <c r="NSE52" s="184"/>
      <c r="NSF52" s="184"/>
      <c r="NSG52" s="184"/>
      <c r="NSH52" s="184"/>
      <c r="NSI52" s="184"/>
      <c r="NSJ52" s="184"/>
      <c r="NSK52" s="184"/>
      <c r="NSL52" s="184"/>
      <c r="NSM52" s="184"/>
      <c r="NSN52" s="184"/>
      <c r="NSO52" s="184"/>
      <c r="NSP52" s="184"/>
      <c r="NSQ52" s="184"/>
      <c r="NSR52" s="184"/>
      <c r="NSS52" s="184"/>
      <c r="NST52" s="184"/>
      <c r="NSU52" s="184"/>
      <c r="NSV52" s="184"/>
      <c r="NSW52" s="184"/>
      <c r="NSX52" s="184"/>
      <c r="NSY52" s="184"/>
      <c r="NSZ52" s="184"/>
      <c r="NTA52" s="184"/>
      <c r="NTB52" s="184"/>
      <c r="NTC52" s="184"/>
      <c r="NTD52" s="184"/>
      <c r="NTE52" s="184"/>
      <c r="NTF52" s="184"/>
      <c r="NTG52" s="184"/>
      <c r="NTH52" s="184"/>
      <c r="NTI52" s="184"/>
      <c r="NTJ52" s="184"/>
      <c r="NTK52" s="184"/>
      <c r="NTL52" s="184"/>
      <c r="NTM52" s="184"/>
      <c r="NTN52" s="184"/>
      <c r="NTO52" s="184"/>
      <c r="NTP52" s="184"/>
      <c r="NTQ52" s="184"/>
      <c r="NTR52" s="184"/>
      <c r="NTS52" s="184"/>
      <c r="NTT52" s="184"/>
      <c r="NTU52" s="184"/>
      <c r="NTV52" s="184"/>
      <c r="NTW52" s="184"/>
      <c r="NTX52" s="184"/>
      <c r="NTY52" s="184"/>
      <c r="NTZ52" s="184"/>
      <c r="NUA52" s="184"/>
      <c r="NUB52" s="184"/>
      <c r="NUC52" s="184"/>
      <c r="NUD52" s="184"/>
      <c r="NUE52" s="184"/>
      <c r="NUF52" s="184"/>
      <c r="NUG52" s="184"/>
      <c r="NUH52" s="184"/>
      <c r="NUI52" s="184"/>
      <c r="NUJ52" s="184"/>
      <c r="NUK52" s="184"/>
      <c r="NUL52" s="184"/>
      <c r="NUM52" s="184"/>
      <c r="NUN52" s="184"/>
      <c r="NUO52" s="184"/>
      <c r="NUP52" s="184"/>
      <c r="NUQ52" s="184"/>
      <c r="NUR52" s="184"/>
      <c r="NUS52" s="184"/>
      <c r="NUT52" s="184"/>
      <c r="NUU52" s="184"/>
      <c r="NUV52" s="184"/>
      <c r="NUW52" s="184"/>
      <c r="NUX52" s="184"/>
      <c r="NUY52" s="184"/>
      <c r="NUZ52" s="184"/>
      <c r="NVA52" s="184"/>
      <c r="NVB52" s="184"/>
      <c r="NVC52" s="184"/>
      <c r="NVD52" s="184"/>
      <c r="NVE52" s="184"/>
      <c r="NVF52" s="184"/>
      <c r="NVG52" s="184"/>
      <c r="NVH52" s="184"/>
      <c r="NVI52" s="184"/>
      <c r="NVJ52" s="184"/>
      <c r="NVK52" s="184"/>
      <c r="NVL52" s="184"/>
      <c r="NVM52" s="184"/>
      <c r="NVN52" s="184"/>
      <c r="NVO52" s="184"/>
      <c r="NVP52" s="184"/>
      <c r="NVQ52" s="184"/>
      <c r="NVR52" s="184"/>
      <c r="NVS52" s="184"/>
      <c r="NVT52" s="184"/>
      <c r="NVU52" s="184"/>
      <c r="NVV52" s="184"/>
      <c r="NVW52" s="184"/>
      <c r="NVX52" s="184"/>
      <c r="NVY52" s="184"/>
      <c r="NVZ52" s="184"/>
      <c r="NWA52" s="184"/>
      <c r="NWB52" s="184"/>
      <c r="NWC52" s="184"/>
      <c r="NWD52" s="184"/>
      <c r="NWE52" s="184"/>
      <c r="NWF52" s="184"/>
      <c r="NWG52" s="184"/>
      <c r="NWH52" s="184"/>
      <c r="NWI52" s="184"/>
      <c r="NWJ52" s="184"/>
      <c r="NWK52" s="184"/>
      <c r="NWL52" s="184"/>
      <c r="NWM52" s="184"/>
      <c r="NWN52" s="184"/>
      <c r="NWO52" s="184"/>
      <c r="NWP52" s="184"/>
      <c r="NWQ52" s="184"/>
      <c r="NWR52" s="184"/>
      <c r="NWS52" s="184"/>
      <c r="NWT52" s="184"/>
      <c r="NWU52" s="184"/>
      <c r="NWV52" s="184"/>
      <c r="NWW52" s="184"/>
      <c r="NWX52" s="184"/>
      <c r="NWY52" s="184"/>
      <c r="NWZ52" s="184"/>
      <c r="NXA52" s="184"/>
      <c r="NXB52" s="184"/>
      <c r="NXC52" s="184"/>
      <c r="NXD52" s="184"/>
      <c r="NXE52" s="184"/>
      <c r="NXF52" s="184"/>
      <c r="NXG52" s="184"/>
      <c r="NXH52" s="184"/>
      <c r="NXI52" s="184"/>
      <c r="NXJ52" s="184"/>
      <c r="NXK52" s="184"/>
      <c r="NXL52" s="184"/>
      <c r="NXM52" s="184"/>
      <c r="NXN52" s="184"/>
      <c r="NXO52" s="184"/>
      <c r="NXP52" s="184"/>
      <c r="NXQ52" s="184"/>
      <c r="NXR52" s="184"/>
      <c r="NXS52" s="184"/>
      <c r="NXT52" s="184"/>
      <c r="NXU52" s="184"/>
      <c r="NXV52" s="184"/>
      <c r="NXW52" s="184"/>
      <c r="NXX52" s="184"/>
      <c r="NXY52" s="184"/>
      <c r="NXZ52" s="184"/>
      <c r="NYA52" s="184"/>
      <c r="NYB52" s="184"/>
      <c r="NYC52" s="184"/>
      <c r="NYD52" s="184"/>
      <c r="NYE52" s="184"/>
      <c r="NYF52" s="184"/>
      <c r="NYG52" s="184"/>
      <c r="NYH52" s="184"/>
      <c r="NYI52" s="184"/>
      <c r="NYJ52" s="184"/>
      <c r="NYK52" s="184"/>
      <c r="NYL52" s="184"/>
      <c r="NYM52" s="184"/>
      <c r="NYN52" s="184"/>
      <c r="NYO52" s="184"/>
      <c r="NYP52" s="184"/>
      <c r="NYQ52" s="184"/>
      <c r="NYR52" s="184"/>
      <c r="NYS52" s="184"/>
      <c r="NYT52" s="184"/>
      <c r="NYU52" s="184"/>
      <c r="NYV52" s="184"/>
      <c r="NYW52" s="184"/>
      <c r="NYX52" s="184"/>
      <c r="NYY52" s="184"/>
      <c r="NYZ52" s="184"/>
      <c r="NZA52" s="184"/>
      <c r="NZB52" s="184"/>
      <c r="NZC52" s="184"/>
      <c r="NZD52" s="184"/>
      <c r="NZE52" s="184"/>
      <c r="NZF52" s="184"/>
      <c r="NZG52" s="184"/>
      <c r="NZH52" s="184"/>
      <c r="NZI52" s="184"/>
      <c r="NZJ52" s="184"/>
      <c r="NZK52" s="184"/>
      <c r="NZL52" s="184"/>
      <c r="NZM52" s="184"/>
      <c r="NZN52" s="184"/>
      <c r="NZO52" s="184"/>
      <c r="NZP52" s="184"/>
      <c r="NZQ52" s="184"/>
      <c r="NZR52" s="184"/>
      <c r="NZS52" s="184"/>
      <c r="NZT52" s="184"/>
      <c r="NZU52" s="184"/>
      <c r="NZV52" s="184"/>
      <c r="NZW52" s="184"/>
      <c r="NZX52" s="184"/>
      <c r="NZY52" s="184"/>
      <c r="NZZ52" s="184"/>
      <c r="OAA52" s="184"/>
      <c r="OAB52" s="184"/>
      <c r="OAC52" s="184"/>
      <c r="OAD52" s="184"/>
      <c r="OAE52" s="184"/>
      <c r="OAF52" s="184"/>
      <c r="OAG52" s="184"/>
      <c r="OAH52" s="184"/>
      <c r="OAI52" s="184"/>
      <c r="OAJ52" s="184"/>
      <c r="OAK52" s="184"/>
      <c r="OAL52" s="184"/>
      <c r="OAM52" s="184"/>
      <c r="OAN52" s="184"/>
      <c r="OAO52" s="184"/>
      <c r="OAP52" s="184"/>
      <c r="OAQ52" s="184"/>
      <c r="OAR52" s="184"/>
      <c r="OAS52" s="184"/>
      <c r="OAT52" s="184"/>
      <c r="OAU52" s="184"/>
      <c r="OAV52" s="184"/>
      <c r="OAW52" s="184"/>
      <c r="OAX52" s="184"/>
      <c r="OAY52" s="184"/>
      <c r="OAZ52" s="184"/>
      <c r="OBA52" s="184"/>
      <c r="OBB52" s="184"/>
      <c r="OBC52" s="184"/>
      <c r="OBD52" s="184"/>
      <c r="OBE52" s="184"/>
      <c r="OBF52" s="184"/>
      <c r="OBG52" s="184"/>
      <c r="OBH52" s="184"/>
      <c r="OBI52" s="184"/>
      <c r="OBJ52" s="184"/>
      <c r="OBK52" s="184"/>
      <c r="OBL52" s="184"/>
      <c r="OBM52" s="184"/>
      <c r="OBN52" s="184"/>
      <c r="OBO52" s="184"/>
      <c r="OBP52" s="184"/>
      <c r="OBQ52" s="184"/>
      <c r="OBR52" s="184"/>
      <c r="OBS52" s="184"/>
      <c r="OBT52" s="184"/>
      <c r="OBU52" s="184"/>
      <c r="OBV52" s="184"/>
      <c r="OBW52" s="184"/>
      <c r="OBX52" s="184"/>
      <c r="OBY52" s="184"/>
      <c r="OBZ52" s="184"/>
      <c r="OCA52" s="184"/>
      <c r="OCB52" s="184"/>
      <c r="OCC52" s="184"/>
      <c r="OCD52" s="184"/>
      <c r="OCE52" s="184"/>
      <c r="OCF52" s="184"/>
      <c r="OCG52" s="184"/>
      <c r="OCH52" s="184"/>
      <c r="OCI52" s="184"/>
      <c r="OCJ52" s="184"/>
      <c r="OCK52" s="184"/>
      <c r="OCL52" s="184"/>
      <c r="OCM52" s="184"/>
      <c r="OCN52" s="184"/>
      <c r="OCO52" s="184"/>
      <c r="OCP52" s="184"/>
      <c r="OCQ52" s="184"/>
      <c r="OCR52" s="184"/>
      <c r="OCS52" s="184"/>
      <c r="OCT52" s="184"/>
      <c r="OCU52" s="184"/>
      <c r="OCV52" s="184"/>
      <c r="OCW52" s="184"/>
      <c r="OCX52" s="184"/>
      <c r="OCY52" s="184"/>
      <c r="OCZ52" s="184"/>
      <c r="ODA52" s="184"/>
      <c r="ODB52" s="184"/>
      <c r="ODC52" s="184"/>
      <c r="ODD52" s="184"/>
      <c r="ODE52" s="184"/>
      <c r="ODF52" s="184"/>
      <c r="ODG52" s="184"/>
      <c r="ODH52" s="184"/>
      <c r="ODI52" s="184"/>
      <c r="ODJ52" s="184"/>
      <c r="ODK52" s="184"/>
      <c r="ODL52" s="184"/>
      <c r="ODM52" s="184"/>
      <c r="ODN52" s="184"/>
      <c r="ODO52" s="184"/>
      <c r="ODP52" s="184"/>
      <c r="ODQ52" s="184"/>
      <c r="ODR52" s="184"/>
      <c r="ODS52" s="184"/>
      <c r="ODT52" s="184"/>
      <c r="ODU52" s="184"/>
      <c r="ODV52" s="184"/>
      <c r="ODW52" s="184"/>
      <c r="ODX52" s="184"/>
      <c r="ODY52" s="184"/>
      <c r="ODZ52" s="184"/>
      <c r="OEA52" s="184"/>
      <c r="OEB52" s="184"/>
      <c r="OEC52" s="184"/>
      <c r="OED52" s="184"/>
      <c r="OEE52" s="184"/>
      <c r="OEF52" s="184"/>
      <c r="OEG52" s="184"/>
      <c r="OEH52" s="184"/>
      <c r="OEI52" s="184"/>
      <c r="OEJ52" s="184"/>
      <c r="OEK52" s="184"/>
      <c r="OEL52" s="184"/>
      <c r="OEM52" s="184"/>
      <c r="OEN52" s="184"/>
      <c r="OEO52" s="184"/>
      <c r="OEP52" s="184"/>
      <c r="OEQ52" s="184"/>
      <c r="OER52" s="184"/>
      <c r="OES52" s="184"/>
      <c r="OET52" s="184"/>
      <c r="OEU52" s="184"/>
      <c r="OEV52" s="184"/>
      <c r="OEW52" s="184"/>
      <c r="OEX52" s="184"/>
      <c r="OEY52" s="184"/>
      <c r="OEZ52" s="184"/>
      <c r="OFA52" s="184"/>
      <c r="OFB52" s="184"/>
      <c r="OFC52" s="184"/>
      <c r="OFD52" s="184"/>
      <c r="OFE52" s="184"/>
      <c r="OFF52" s="184"/>
      <c r="OFG52" s="184"/>
      <c r="OFH52" s="184"/>
      <c r="OFI52" s="184"/>
      <c r="OFJ52" s="184"/>
      <c r="OFK52" s="184"/>
      <c r="OFL52" s="184"/>
      <c r="OFM52" s="184"/>
      <c r="OFN52" s="184"/>
      <c r="OFO52" s="184"/>
      <c r="OFP52" s="184"/>
      <c r="OFQ52" s="184"/>
      <c r="OFR52" s="184"/>
      <c r="OFS52" s="184"/>
      <c r="OFT52" s="184"/>
      <c r="OFU52" s="184"/>
      <c r="OFV52" s="184"/>
      <c r="OFW52" s="184"/>
      <c r="OFX52" s="184"/>
      <c r="OFY52" s="184"/>
      <c r="OFZ52" s="184"/>
      <c r="OGA52" s="184"/>
      <c r="OGB52" s="184"/>
      <c r="OGC52" s="184"/>
      <c r="OGD52" s="184"/>
      <c r="OGE52" s="184"/>
      <c r="OGF52" s="184"/>
      <c r="OGG52" s="184"/>
      <c r="OGH52" s="184"/>
      <c r="OGI52" s="184"/>
      <c r="OGJ52" s="184"/>
      <c r="OGK52" s="184"/>
      <c r="OGL52" s="184"/>
      <c r="OGM52" s="184"/>
      <c r="OGN52" s="184"/>
      <c r="OGO52" s="184"/>
      <c r="OGP52" s="184"/>
      <c r="OGQ52" s="184"/>
      <c r="OGR52" s="184"/>
      <c r="OGS52" s="184"/>
      <c r="OGT52" s="184"/>
      <c r="OGU52" s="184"/>
      <c r="OGV52" s="184"/>
      <c r="OGW52" s="184"/>
      <c r="OGX52" s="184"/>
      <c r="OGY52" s="184"/>
      <c r="OGZ52" s="184"/>
      <c r="OHA52" s="184"/>
      <c r="OHB52" s="184"/>
      <c r="OHC52" s="184"/>
      <c r="OHD52" s="184"/>
      <c r="OHE52" s="184"/>
      <c r="OHF52" s="184"/>
      <c r="OHG52" s="184"/>
      <c r="OHH52" s="184"/>
      <c r="OHI52" s="184"/>
      <c r="OHJ52" s="184"/>
      <c r="OHK52" s="184"/>
      <c r="OHL52" s="184"/>
      <c r="OHM52" s="184"/>
      <c r="OHN52" s="184"/>
      <c r="OHO52" s="184"/>
      <c r="OHP52" s="184"/>
      <c r="OHQ52" s="184"/>
      <c r="OHR52" s="184"/>
      <c r="OHS52" s="184"/>
      <c r="OHT52" s="184"/>
      <c r="OHU52" s="184"/>
      <c r="OHV52" s="184"/>
      <c r="OHW52" s="184"/>
      <c r="OHX52" s="184"/>
      <c r="OHY52" s="184"/>
      <c r="OHZ52" s="184"/>
      <c r="OIA52" s="184"/>
      <c r="OIB52" s="184"/>
      <c r="OIC52" s="184"/>
      <c r="OID52" s="184"/>
      <c r="OIE52" s="184"/>
      <c r="OIF52" s="184"/>
      <c r="OIG52" s="184"/>
      <c r="OIH52" s="184"/>
      <c r="OII52" s="184"/>
      <c r="OIJ52" s="184"/>
      <c r="OIK52" s="184"/>
      <c r="OIL52" s="184"/>
      <c r="OIM52" s="184"/>
      <c r="OIN52" s="184"/>
      <c r="OIO52" s="184"/>
      <c r="OIP52" s="184"/>
      <c r="OIQ52" s="184"/>
      <c r="OIR52" s="184"/>
      <c r="OIS52" s="184"/>
      <c r="OIT52" s="184"/>
      <c r="OIU52" s="184"/>
      <c r="OIV52" s="184"/>
      <c r="OIW52" s="184"/>
      <c r="OIX52" s="184"/>
      <c r="OIY52" s="184"/>
      <c r="OIZ52" s="184"/>
      <c r="OJA52" s="184"/>
      <c r="OJB52" s="184"/>
      <c r="OJC52" s="184"/>
      <c r="OJD52" s="184"/>
      <c r="OJE52" s="184"/>
      <c r="OJF52" s="184"/>
      <c r="OJG52" s="184"/>
      <c r="OJH52" s="184"/>
      <c r="OJI52" s="184"/>
      <c r="OJJ52" s="184"/>
      <c r="OJK52" s="184"/>
      <c r="OJL52" s="184"/>
      <c r="OJM52" s="184"/>
      <c r="OJN52" s="184"/>
      <c r="OJO52" s="184"/>
      <c r="OJP52" s="184"/>
      <c r="OJQ52" s="184"/>
      <c r="OJR52" s="184"/>
      <c r="OJS52" s="184"/>
      <c r="OJT52" s="184"/>
      <c r="OJU52" s="184"/>
      <c r="OJV52" s="184"/>
      <c r="OJW52" s="184"/>
      <c r="OJX52" s="184"/>
      <c r="OJY52" s="184"/>
      <c r="OJZ52" s="184"/>
      <c r="OKA52" s="184"/>
      <c r="OKB52" s="184"/>
      <c r="OKC52" s="184"/>
      <c r="OKD52" s="184"/>
      <c r="OKE52" s="184"/>
      <c r="OKF52" s="184"/>
      <c r="OKG52" s="184"/>
      <c r="OKH52" s="184"/>
      <c r="OKI52" s="184"/>
      <c r="OKJ52" s="184"/>
      <c r="OKK52" s="184"/>
      <c r="OKL52" s="184"/>
      <c r="OKM52" s="184"/>
      <c r="OKN52" s="184"/>
      <c r="OKO52" s="184"/>
      <c r="OKP52" s="184"/>
      <c r="OKQ52" s="184"/>
      <c r="OKR52" s="184"/>
      <c r="OKS52" s="184"/>
      <c r="OKT52" s="184"/>
      <c r="OKU52" s="184"/>
      <c r="OKV52" s="184"/>
      <c r="OKW52" s="184"/>
      <c r="OKX52" s="184"/>
      <c r="OKY52" s="184"/>
      <c r="OKZ52" s="184"/>
      <c r="OLA52" s="184"/>
      <c r="OLB52" s="184"/>
      <c r="OLC52" s="184"/>
      <c r="OLD52" s="184"/>
      <c r="OLE52" s="184"/>
      <c r="OLF52" s="184"/>
      <c r="OLG52" s="184"/>
      <c r="OLH52" s="184"/>
      <c r="OLI52" s="184"/>
      <c r="OLJ52" s="184"/>
      <c r="OLK52" s="184"/>
      <c r="OLL52" s="184"/>
      <c r="OLM52" s="184"/>
      <c r="OLN52" s="184"/>
      <c r="OLO52" s="184"/>
      <c r="OLP52" s="184"/>
      <c r="OLQ52" s="184"/>
      <c r="OLR52" s="184"/>
      <c r="OLS52" s="184"/>
      <c r="OLT52" s="184"/>
      <c r="OLU52" s="184"/>
      <c r="OLV52" s="184"/>
      <c r="OLW52" s="184"/>
      <c r="OLX52" s="184"/>
      <c r="OLY52" s="184"/>
      <c r="OLZ52" s="184"/>
      <c r="OMA52" s="184"/>
      <c r="OMB52" s="184"/>
      <c r="OMC52" s="184"/>
      <c r="OMD52" s="184"/>
      <c r="OME52" s="184"/>
      <c r="OMF52" s="184"/>
      <c r="OMG52" s="184"/>
      <c r="OMH52" s="184"/>
      <c r="OMI52" s="184"/>
      <c r="OMJ52" s="184"/>
      <c r="OMK52" s="184"/>
      <c r="OML52" s="184"/>
      <c r="OMM52" s="184"/>
      <c r="OMN52" s="184"/>
      <c r="OMO52" s="184"/>
      <c r="OMP52" s="184"/>
      <c r="OMQ52" s="184"/>
      <c r="OMR52" s="184"/>
      <c r="OMS52" s="184"/>
      <c r="OMT52" s="184"/>
      <c r="OMU52" s="184"/>
      <c r="OMV52" s="184"/>
      <c r="OMW52" s="184"/>
      <c r="OMX52" s="184"/>
      <c r="OMY52" s="184"/>
      <c r="OMZ52" s="184"/>
      <c r="ONA52" s="184"/>
      <c r="ONB52" s="184"/>
      <c r="ONC52" s="184"/>
      <c r="OND52" s="184"/>
      <c r="ONE52" s="184"/>
      <c r="ONF52" s="184"/>
      <c r="ONG52" s="184"/>
      <c r="ONH52" s="184"/>
      <c r="ONI52" s="184"/>
      <c r="ONJ52" s="184"/>
      <c r="ONK52" s="184"/>
      <c r="ONL52" s="184"/>
      <c r="ONM52" s="184"/>
      <c r="ONN52" s="184"/>
      <c r="ONO52" s="184"/>
      <c r="ONP52" s="184"/>
      <c r="ONQ52" s="184"/>
      <c r="ONR52" s="184"/>
      <c r="ONS52" s="184"/>
      <c r="ONT52" s="184"/>
      <c r="ONU52" s="184"/>
      <c r="ONV52" s="184"/>
      <c r="ONW52" s="184"/>
      <c r="ONX52" s="184"/>
      <c r="ONY52" s="184"/>
      <c r="ONZ52" s="184"/>
      <c r="OOA52" s="184"/>
      <c r="OOB52" s="184"/>
      <c r="OOC52" s="184"/>
      <c r="OOD52" s="184"/>
      <c r="OOE52" s="184"/>
      <c r="OOF52" s="184"/>
      <c r="OOG52" s="184"/>
      <c r="OOH52" s="184"/>
      <c r="OOI52" s="184"/>
      <c r="OOJ52" s="184"/>
      <c r="OOK52" s="184"/>
      <c r="OOL52" s="184"/>
      <c r="OOM52" s="184"/>
      <c r="OON52" s="184"/>
      <c r="OOO52" s="184"/>
      <c r="OOP52" s="184"/>
      <c r="OOQ52" s="184"/>
      <c r="OOR52" s="184"/>
      <c r="OOS52" s="184"/>
      <c r="OOT52" s="184"/>
      <c r="OOU52" s="184"/>
      <c r="OOV52" s="184"/>
      <c r="OOW52" s="184"/>
      <c r="OOX52" s="184"/>
      <c r="OOY52" s="184"/>
      <c r="OOZ52" s="184"/>
      <c r="OPA52" s="184"/>
      <c r="OPB52" s="184"/>
      <c r="OPC52" s="184"/>
      <c r="OPD52" s="184"/>
      <c r="OPE52" s="184"/>
      <c r="OPF52" s="184"/>
      <c r="OPG52" s="184"/>
      <c r="OPH52" s="184"/>
      <c r="OPI52" s="184"/>
      <c r="OPJ52" s="184"/>
      <c r="OPK52" s="184"/>
      <c r="OPL52" s="184"/>
      <c r="OPM52" s="184"/>
      <c r="OPN52" s="184"/>
      <c r="OPO52" s="184"/>
      <c r="OPP52" s="184"/>
      <c r="OPQ52" s="184"/>
      <c r="OPR52" s="184"/>
      <c r="OPS52" s="184"/>
      <c r="OPT52" s="184"/>
      <c r="OPU52" s="184"/>
      <c r="OPV52" s="184"/>
      <c r="OPW52" s="184"/>
      <c r="OPX52" s="184"/>
      <c r="OPY52" s="184"/>
      <c r="OPZ52" s="184"/>
      <c r="OQA52" s="184"/>
      <c r="OQB52" s="184"/>
      <c r="OQC52" s="184"/>
      <c r="OQD52" s="184"/>
      <c r="OQE52" s="184"/>
      <c r="OQF52" s="184"/>
      <c r="OQG52" s="184"/>
      <c r="OQH52" s="184"/>
      <c r="OQI52" s="184"/>
      <c r="OQJ52" s="184"/>
      <c r="OQK52" s="184"/>
      <c r="OQL52" s="184"/>
      <c r="OQM52" s="184"/>
      <c r="OQN52" s="184"/>
      <c r="OQO52" s="184"/>
      <c r="OQP52" s="184"/>
      <c r="OQQ52" s="184"/>
      <c r="OQR52" s="184"/>
      <c r="OQS52" s="184"/>
      <c r="OQT52" s="184"/>
      <c r="OQU52" s="184"/>
      <c r="OQV52" s="184"/>
      <c r="OQW52" s="184"/>
      <c r="OQX52" s="184"/>
      <c r="OQY52" s="184"/>
      <c r="OQZ52" s="184"/>
      <c r="ORA52" s="184"/>
      <c r="ORB52" s="184"/>
      <c r="ORC52" s="184"/>
      <c r="ORD52" s="184"/>
      <c r="ORE52" s="184"/>
      <c r="ORF52" s="184"/>
      <c r="ORG52" s="184"/>
      <c r="ORH52" s="184"/>
      <c r="ORI52" s="184"/>
      <c r="ORJ52" s="184"/>
      <c r="ORK52" s="184"/>
      <c r="ORL52" s="184"/>
      <c r="ORM52" s="184"/>
      <c r="ORN52" s="184"/>
      <c r="ORO52" s="184"/>
      <c r="ORP52" s="184"/>
      <c r="ORQ52" s="184"/>
      <c r="ORR52" s="184"/>
      <c r="ORS52" s="184"/>
      <c r="ORT52" s="184"/>
      <c r="ORU52" s="184"/>
      <c r="ORV52" s="184"/>
      <c r="ORW52" s="184"/>
      <c r="ORX52" s="184"/>
      <c r="ORY52" s="184"/>
      <c r="ORZ52" s="184"/>
      <c r="OSA52" s="184"/>
      <c r="OSB52" s="184"/>
      <c r="OSC52" s="184"/>
      <c r="OSD52" s="184"/>
      <c r="OSE52" s="184"/>
      <c r="OSF52" s="184"/>
      <c r="OSG52" s="184"/>
      <c r="OSH52" s="184"/>
      <c r="OSI52" s="184"/>
      <c r="OSJ52" s="184"/>
      <c r="OSK52" s="184"/>
      <c r="OSL52" s="184"/>
      <c r="OSM52" s="184"/>
      <c r="OSN52" s="184"/>
      <c r="OSO52" s="184"/>
      <c r="OSP52" s="184"/>
      <c r="OSQ52" s="184"/>
      <c r="OSR52" s="184"/>
      <c r="OSS52" s="184"/>
      <c r="OST52" s="184"/>
      <c r="OSU52" s="184"/>
      <c r="OSV52" s="184"/>
      <c r="OSW52" s="184"/>
      <c r="OSX52" s="184"/>
      <c r="OSY52" s="184"/>
      <c r="OSZ52" s="184"/>
      <c r="OTA52" s="184"/>
      <c r="OTB52" s="184"/>
      <c r="OTC52" s="184"/>
      <c r="OTD52" s="184"/>
      <c r="OTE52" s="184"/>
      <c r="OTF52" s="184"/>
      <c r="OTG52" s="184"/>
      <c r="OTH52" s="184"/>
      <c r="OTI52" s="184"/>
      <c r="OTJ52" s="184"/>
      <c r="OTK52" s="184"/>
      <c r="OTL52" s="184"/>
      <c r="OTM52" s="184"/>
      <c r="OTN52" s="184"/>
      <c r="OTO52" s="184"/>
      <c r="OTP52" s="184"/>
      <c r="OTQ52" s="184"/>
      <c r="OTR52" s="184"/>
      <c r="OTS52" s="184"/>
      <c r="OTT52" s="184"/>
      <c r="OTU52" s="184"/>
      <c r="OTV52" s="184"/>
      <c r="OTW52" s="184"/>
      <c r="OTX52" s="184"/>
      <c r="OTY52" s="184"/>
      <c r="OTZ52" s="184"/>
      <c r="OUA52" s="184"/>
      <c r="OUB52" s="184"/>
      <c r="OUC52" s="184"/>
      <c r="OUD52" s="184"/>
      <c r="OUE52" s="184"/>
      <c r="OUF52" s="184"/>
      <c r="OUG52" s="184"/>
      <c r="OUH52" s="184"/>
      <c r="OUI52" s="184"/>
      <c r="OUJ52" s="184"/>
      <c r="OUK52" s="184"/>
      <c r="OUL52" s="184"/>
      <c r="OUM52" s="184"/>
      <c r="OUN52" s="184"/>
      <c r="OUO52" s="184"/>
      <c r="OUP52" s="184"/>
      <c r="OUQ52" s="184"/>
      <c r="OUR52" s="184"/>
      <c r="OUS52" s="184"/>
      <c r="OUT52" s="184"/>
      <c r="OUU52" s="184"/>
      <c r="OUV52" s="184"/>
      <c r="OUW52" s="184"/>
      <c r="OUX52" s="184"/>
      <c r="OUY52" s="184"/>
      <c r="OUZ52" s="184"/>
      <c r="OVA52" s="184"/>
      <c r="OVB52" s="184"/>
      <c r="OVC52" s="184"/>
      <c r="OVD52" s="184"/>
      <c r="OVE52" s="184"/>
      <c r="OVF52" s="184"/>
      <c r="OVG52" s="184"/>
      <c r="OVH52" s="184"/>
      <c r="OVI52" s="184"/>
      <c r="OVJ52" s="184"/>
      <c r="OVK52" s="184"/>
      <c r="OVL52" s="184"/>
      <c r="OVM52" s="184"/>
      <c r="OVN52" s="184"/>
      <c r="OVO52" s="184"/>
      <c r="OVP52" s="184"/>
      <c r="OVQ52" s="184"/>
      <c r="OVR52" s="184"/>
      <c r="OVS52" s="184"/>
      <c r="OVT52" s="184"/>
      <c r="OVU52" s="184"/>
      <c r="OVV52" s="184"/>
      <c r="OVW52" s="184"/>
      <c r="OVX52" s="184"/>
      <c r="OVY52" s="184"/>
      <c r="OVZ52" s="184"/>
      <c r="OWA52" s="184"/>
      <c r="OWB52" s="184"/>
      <c r="OWC52" s="184"/>
      <c r="OWD52" s="184"/>
      <c r="OWE52" s="184"/>
      <c r="OWF52" s="184"/>
      <c r="OWG52" s="184"/>
      <c r="OWH52" s="184"/>
      <c r="OWI52" s="184"/>
      <c r="OWJ52" s="184"/>
      <c r="OWK52" s="184"/>
      <c r="OWL52" s="184"/>
      <c r="OWM52" s="184"/>
      <c r="OWN52" s="184"/>
      <c r="OWO52" s="184"/>
      <c r="OWP52" s="184"/>
      <c r="OWQ52" s="184"/>
      <c r="OWR52" s="184"/>
      <c r="OWS52" s="184"/>
      <c r="OWT52" s="184"/>
      <c r="OWU52" s="184"/>
      <c r="OWV52" s="184"/>
      <c r="OWW52" s="184"/>
      <c r="OWX52" s="184"/>
      <c r="OWY52" s="184"/>
      <c r="OWZ52" s="184"/>
      <c r="OXA52" s="184"/>
      <c r="OXB52" s="184"/>
      <c r="OXC52" s="184"/>
      <c r="OXD52" s="184"/>
      <c r="OXE52" s="184"/>
      <c r="OXF52" s="184"/>
      <c r="OXG52" s="184"/>
      <c r="OXH52" s="184"/>
      <c r="OXI52" s="184"/>
      <c r="OXJ52" s="184"/>
      <c r="OXK52" s="184"/>
      <c r="OXL52" s="184"/>
      <c r="OXM52" s="184"/>
      <c r="OXN52" s="184"/>
      <c r="OXO52" s="184"/>
      <c r="OXP52" s="184"/>
      <c r="OXQ52" s="184"/>
      <c r="OXR52" s="184"/>
      <c r="OXS52" s="184"/>
      <c r="OXT52" s="184"/>
      <c r="OXU52" s="184"/>
      <c r="OXV52" s="184"/>
      <c r="OXW52" s="184"/>
      <c r="OXX52" s="184"/>
      <c r="OXY52" s="184"/>
      <c r="OXZ52" s="184"/>
      <c r="OYA52" s="184"/>
      <c r="OYB52" s="184"/>
      <c r="OYC52" s="184"/>
      <c r="OYD52" s="184"/>
      <c r="OYE52" s="184"/>
      <c r="OYF52" s="184"/>
      <c r="OYG52" s="184"/>
      <c r="OYH52" s="184"/>
      <c r="OYI52" s="184"/>
      <c r="OYJ52" s="184"/>
      <c r="OYK52" s="184"/>
      <c r="OYL52" s="184"/>
      <c r="OYM52" s="184"/>
      <c r="OYN52" s="184"/>
      <c r="OYO52" s="184"/>
      <c r="OYP52" s="184"/>
      <c r="OYQ52" s="184"/>
      <c r="OYR52" s="184"/>
      <c r="OYS52" s="184"/>
      <c r="OYT52" s="184"/>
      <c r="OYU52" s="184"/>
      <c r="OYV52" s="184"/>
      <c r="OYW52" s="184"/>
      <c r="OYX52" s="184"/>
      <c r="OYY52" s="184"/>
      <c r="OYZ52" s="184"/>
      <c r="OZA52" s="184"/>
      <c r="OZB52" s="184"/>
      <c r="OZC52" s="184"/>
      <c r="OZD52" s="184"/>
      <c r="OZE52" s="184"/>
      <c r="OZF52" s="184"/>
      <c r="OZG52" s="184"/>
      <c r="OZH52" s="184"/>
      <c r="OZI52" s="184"/>
      <c r="OZJ52" s="184"/>
      <c r="OZK52" s="184"/>
      <c r="OZL52" s="184"/>
      <c r="OZM52" s="184"/>
      <c r="OZN52" s="184"/>
      <c r="OZO52" s="184"/>
      <c r="OZP52" s="184"/>
      <c r="OZQ52" s="184"/>
      <c r="OZR52" s="184"/>
      <c r="OZS52" s="184"/>
      <c r="OZT52" s="184"/>
      <c r="OZU52" s="184"/>
      <c r="OZV52" s="184"/>
      <c r="OZW52" s="184"/>
      <c r="OZX52" s="184"/>
      <c r="OZY52" s="184"/>
      <c r="OZZ52" s="184"/>
      <c r="PAA52" s="184"/>
      <c r="PAB52" s="184"/>
      <c r="PAC52" s="184"/>
      <c r="PAD52" s="184"/>
      <c r="PAE52" s="184"/>
      <c r="PAF52" s="184"/>
      <c r="PAG52" s="184"/>
      <c r="PAH52" s="184"/>
      <c r="PAI52" s="184"/>
      <c r="PAJ52" s="184"/>
      <c r="PAK52" s="184"/>
      <c r="PAL52" s="184"/>
      <c r="PAM52" s="184"/>
      <c r="PAN52" s="184"/>
      <c r="PAO52" s="184"/>
      <c r="PAP52" s="184"/>
      <c r="PAQ52" s="184"/>
      <c r="PAR52" s="184"/>
      <c r="PAS52" s="184"/>
      <c r="PAT52" s="184"/>
      <c r="PAU52" s="184"/>
      <c r="PAV52" s="184"/>
      <c r="PAW52" s="184"/>
      <c r="PAX52" s="184"/>
      <c r="PAY52" s="184"/>
      <c r="PAZ52" s="184"/>
      <c r="PBA52" s="184"/>
      <c r="PBB52" s="184"/>
      <c r="PBC52" s="184"/>
      <c r="PBD52" s="184"/>
      <c r="PBE52" s="184"/>
      <c r="PBF52" s="184"/>
      <c r="PBG52" s="184"/>
      <c r="PBH52" s="184"/>
      <c r="PBI52" s="184"/>
      <c r="PBJ52" s="184"/>
      <c r="PBK52" s="184"/>
      <c r="PBL52" s="184"/>
      <c r="PBM52" s="184"/>
      <c r="PBN52" s="184"/>
      <c r="PBO52" s="184"/>
      <c r="PBP52" s="184"/>
      <c r="PBQ52" s="184"/>
      <c r="PBR52" s="184"/>
      <c r="PBS52" s="184"/>
      <c r="PBT52" s="184"/>
      <c r="PBU52" s="184"/>
      <c r="PBV52" s="184"/>
      <c r="PBW52" s="184"/>
      <c r="PBX52" s="184"/>
      <c r="PBY52" s="184"/>
      <c r="PBZ52" s="184"/>
      <c r="PCA52" s="184"/>
      <c r="PCB52" s="184"/>
      <c r="PCC52" s="184"/>
      <c r="PCD52" s="184"/>
      <c r="PCE52" s="184"/>
      <c r="PCF52" s="184"/>
      <c r="PCG52" s="184"/>
      <c r="PCH52" s="184"/>
      <c r="PCI52" s="184"/>
      <c r="PCJ52" s="184"/>
      <c r="PCK52" s="184"/>
      <c r="PCL52" s="184"/>
      <c r="PCM52" s="184"/>
      <c r="PCN52" s="184"/>
      <c r="PCO52" s="184"/>
      <c r="PCP52" s="184"/>
      <c r="PCQ52" s="184"/>
      <c r="PCR52" s="184"/>
      <c r="PCS52" s="184"/>
      <c r="PCT52" s="184"/>
      <c r="PCU52" s="184"/>
      <c r="PCV52" s="184"/>
      <c r="PCW52" s="184"/>
      <c r="PCX52" s="184"/>
      <c r="PCY52" s="184"/>
      <c r="PCZ52" s="184"/>
      <c r="PDA52" s="184"/>
      <c r="PDB52" s="184"/>
      <c r="PDC52" s="184"/>
      <c r="PDD52" s="184"/>
      <c r="PDE52" s="184"/>
      <c r="PDF52" s="184"/>
      <c r="PDG52" s="184"/>
      <c r="PDH52" s="184"/>
      <c r="PDI52" s="184"/>
      <c r="PDJ52" s="184"/>
      <c r="PDK52" s="184"/>
      <c r="PDL52" s="184"/>
      <c r="PDM52" s="184"/>
      <c r="PDN52" s="184"/>
      <c r="PDO52" s="184"/>
      <c r="PDP52" s="184"/>
      <c r="PDQ52" s="184"/>
      <c r="PDR52" s="184"/>
      <c r="PDS52" s="184"/>
      <c r="PDT52" s="184"/>
      <c r="PDU52" s="184"/>
      <c r="PDV52" s="184"/>
      <c r="PDW52" s="184"/>
      <c r="PDX52" s="184"/>
      <c r="PDY52" s="184"/>
      <c r="PDZ52" s="184"/>
      <c r="PEA52" s="184"/>
      <c r="PEB52" s="184"/>
      <c r="PEC52" s="184"/>
      <c r="PED52" s="184"/>
      <c r="PEE52" s="184"/>
      <c r="PEF52" s="184"/>
      <c r="PEG52" s="184"/>
      <c r="PEH52" s="184"/>
      <c r="PEI52" s="184"/>
      <c r="PEJ52" s="184"/>
      <c r="PEK52" s="184"/>
      <c r="PEL52" s="184"/>
      <c r="PEM52" s="184"/>
      <c r="PEN52" s="184"/>
      <c r="PEO52" s="184"/>
      <c r="PEP52" s="184"/>
      <c r="PEQ52" s="184"/>
      <c r="PER52" s="184"/>
      <c r="PES52" s="184"/>
      <c r="PET52" s="184"/>
      <c r="PEU52" s="184"/>
      <c r="PEV52" s="184"/>
      <c r="PEW52" s="184"/>
      <c r="PEX52" s="184"/>
      <c r="PEY52" s="184"/>
      <c r="PEZ52" s="184"/>
      <c r="PFA52" s="184"/>
      <c r="PFB52" s="184"/>
      <c r="PFC52" s="184"/>
      <c r="PFD52" s="184"/>
      <c r="PFE52" s="184"/>
      <c r="PFF52" s="184"/>
      <c r="PFG52" s="184"/>
      <c r="PFH52" s="184"/>
      <c r="PFI52" s="184"/>
      <c r="PFJ52" s="184"/>
      <c r="PFK52" s="184"/>
      <c r="PFL52" s="184"/>
      <c r="PFM52" s="184"/>
      <c r="PFN52" s="184"/>
      <c r="PFO52" s="184"/>
      <c r="PFP52" s="184"/>
      <c r="PFQ52" s="184"/>
      <c r="PFR52" s="184"/>
      <c r="PFS52" s="184"/>
      <c r="PFT52" s="184"/>
      <c r="PFU52" s="184"/>
      <c r="PFV52" s="184"/>
      <c r="PFW52" s="184"/>
      <c r="PFX52" s="184"/>
      <c r="PFY52" s="184"/>
      <c r="PFZ52" s="184"/>
      <c r="PGA52" s="184"/>
      <c r="PGB52" s="184"/>
      <c r="PGC52" s="184"/>
      <c r="PGD52" s="184"/>
      <c r="PGE52" s="184"/>
      <c r="PGF52" s="184"/>
      <c r="PGG52" s="184"/>
      <c r="PGH52" s="184"/>
      <c r="PGI52" s="184"/>
      <c r="PGJ52" s="184"/>
      <c r="PGK52" s="184"/>
      <c r="PGL52" s="184"/>
      <c r="PGM52" s="184"/>
      <c r="PGN52" s="184"/>
      <c r="PGO52" s="184"/>
      <c r="PGP52" s="184"/>
      <c r="PGQ52" s="184"/>
      <c r="PGR52" s="184"/>
      <c r="PGS52" s="184"/>
      <c r="PGT52" s="184"/>
      <c r="PGU52" s="184"/>
      <c r="PGV52" s="184"/>
      <c r="PGW52" s="184"/>
      <c r="PGX52" s="184"/>
      <c r="PGY52" s="184"/>
      <c r="PGZ52" s="184"/>
      <c r="PHA52" s="184"/>
      <c r="PHB52" s="184"/>
      <c r="PHC52" s="184"/>
      <c r="PHD52" s="184"/>
      <c r="PHE52" s="184"/>
      <c r="PHF52" s="184"/>
      <c r="PHG52" s="184"/>
      <c r="PHH52" s="184"/>
      <c r="PHI52" s="184"/>
      <c r="PHJ52" s="184"/>
      <c r="PHK52" s="184"/>
      <c r="PHL52" s="184"/>
      <c r="PHM52" s="184"/>
      <c r="PHN52" s="184"/>
      <c r="PHO52" s="184"/>
      <c r="PHP52" s="184"/>
      <c r="PHQ52" s="184"/>
      <c r="PHR52" s="184"/>
      <c r="PHS52" s="184"/>
      <c r="PHT52" s="184"/>
      <c r="PHU52" s="184"/>
      <c r="PHV52" s="184"/>
      <c r="PHW52" s="184"/>
      <c r="PHX52" s="184"/>
      <c r="PHY52" s="184"/>
      <c r="PHZ52" s="184"/>
      <c r="PIA52" s="184"/>
      <c r="PIB52" s="184"/>
      <c r="PIC52" s="184"/>
      <c r="PID52" s="184"/>
      <c r="PIE52" s="184"/>
      <c r="PIF52" s="184"/>
      <c r="PIG52" s="184"/>
      <c r="PIH52" s="184"/>
      <c r="PII52" s="184"/>
      <c r="PIJ52" s="184"/>
      <c r="PIK52" s="184"/>
      <c r="PIL52" s="184"/>
      <c r="PIM52" s="184"/>
      <c r="PIN52" s="184"/>
      <c r="PIO52" s="184"/>
      <c r="PIP52" s="184"/>
      <c r="PIQ52" s="184"/>
      <c r="PIR52" s="184"/>
      <c r="PIS52" s="184"/>
      <c r="PIT52" s="184"/>
      <c r="PIU52" s="184"/>
      <c r="PIV52" s="184"/>
      <c r="PIW52" s="184"/>
      <c r="PIX52" s="184"/>
      <c r="PIY52" s="184"/>
      <c r="PIZ52" s="184"/>
      <c r="PJA52" s="184"/>
      <c r="PJB52" s="184"/>
      <c r="PJC52" s="184"/>
      <c r="PJD52" s="184"/>
      <c r="PJE52" s="184"/>
      <c r="PJF52" s="184"/>
      <c r="PJG52" s="184"/>
      <c r="PJH52" s="184"/>
      <c r="PJI52" s="184"/>
      <c r="PJJ52" s="184"/>
      <c r="PJK52" s="184"/>
      <c r="PJL52" s="184"/>
      <c r="PJM52" s="184"/>
      <c r="PJN52" s="184"/>
      <c r="PJO52" s="184"/>
      <c r="PJP52" s="184"/>
      <c r="PJQ52" s="184"/>
      <c r="PJR52" s="184"/>
      <c r="PJS52" s="184"/>
      <c r="PJT52" s="184"/>
      <c r="PJU52" s="184"/>
      <c r="PJV52" s="184"/>
      <c r="PJW52" s="184"/>
      <c r="PJX52" s="184"/>
      <c r="PJY52" s="184"/>
      <c r="PJZ52" s="184"/>
      <c r="PKA52" s="184"/>
      <c r="PKB52" s="184"/>
      <c r="PKC52" s="184"/>
      <c r="PKD52" s="184"/>
      <c r="PKE52" s="184"/>
      <c r="PKF52" s="184"/>
      <c r="PKG52" s="184"/>
      <c r="PKH52" s="184"/>
      <c r="PKI52" s="184"/>
      <c r="PKJ52" s="184"/>
      <c r="PKK52" s="184"/>
      <c r="PKL52" s="184"/>
      <c r="PKM52" s="184"/>
      <c r="PKN52" s="184"/>
      <c r="PKO52" s="184"/>
      <c r="PKP52" s="184"/>
      <c r="PKQ52" s="184"/>
      <c r="PKR52" s="184"/>
      <c r="PKS52" s="184"/>
      <c r="PKT52" s="184"/>
      <c r="PKU52" s="184"/>
      <c r="PKV52" s="184"/>
      <c r="PKW52" s="184"/>
      <c r="PKX52" s="184"/>
      <c r="PKY52" s="184"/>
      <c r="PKZ52" s="184"/>
      <c r="PLA52" s="184"/>
      <c r="PLB52" s="184"/>
      <c r="PLC52" s="184"/>
      <c r="PLD52" s="184"/>
      <c r="PLE52" s="184"/>
      <c r="PLF52" s="184"/>
      <c r="PLG52" s="184"/>
      <c r="PLH52" s="184"/>
      <c r="PLI52" s="184"/>
      <c r="PLJ52" s="184"/>
      <c r="PLK52" s="184"/>
      <c r="PLL52" s="184"/>
      <c r="PLM52" s="184"/>
      <c r="PLN52" s="184"/>
      <c r="PLO52" s="184"/>
      <c r="PLP52" s="184"/>
      <c r="PLQ52" s="184"/>
      <c r="PLR52" s="184"/>
      <c r="PLS52" s="184"/>
      <c r="PLT52" s="184"/>
      <c r="PLU52" s="184"/>
      <c r="PLV52" s="184"/>
      <c r="PLW52" s="184"/>
      <c r="PLX52" s="184"/>
      <c r="PLY52" s="184"/>
      <c r="PLZ52" s="184"/>
      <c r="PMA52" s="184"/>
      <c r="PMB52" s="184"/>
      <c r="PMC52" s="184"/>
      <c r="PMD52" s="184"/>
      <c r="PME52" s="184"/>
      <c r="PMF52" s="184"/>
      <c r="PMG52" s="184"/>
      <c r="PMH52" s="184"/>
      <c r="PMI52" s="184"/>
      <c r="PMJ52" s="184"/>
      <c r="PMK52" s="184"/>
      <c r="PML52" s="184"/>
      <c r="PMM52" s="184"/>
      <c r="PMN52" s="184"/>
      <c r="PMO52" s="184"/>
      <c r="PMP52" s="184"/>
      <c r="PMQ52" s="184"/>
      <c r="PMR52" s="184"/>
      <c r="PMS52" s="184"/>
      <c r="PMT52" s="184"/>
      <c r="PMU52" s="184"/>
      <c r="PMV52" s="184"/>
      <c r="PMW52" s="184"/>
      <c r="PMX52" s="184"/>
      <c r="PMY52" s="184"/>
      <c r="PMZ52" s="184"/>
      <c r="PNA52" s="184"/>
      <c r="PNB52" s="184"/>
      <c r="PNC52" s="184"/>
      <c r="PND52" s="184"/>
      <c r="PNE52" s="184"/>
      <c r="PNF52" s="184"/>
      <c r="PNG52" s="184"/>
      <c r="PNH52" s="184"/>
      <c r="PNI52" s="184"/>
      <c r="PNJ52" s="184"/>
      <c r="PNK52" s="184"/>
      <c r="PNL52" s="184"/>
      <c r="PNM52" s="184"/>
      <c r="PNN52" s="184"/>
      <c r="PNO52" s="184"/>
      <c r="PNP52" s="184"/>
      <c r="PNQ52" s="184"/>
      <c r="PNR52" s="184"/>
      <c r="PNS52" s="184"/>
      <c r="PNT52" s="184"/>
      <c r="PNU52" s="184"/>
      <c r="PNV52" s="184"/>
      <c r="PNW52" s="184"/>
      <c r="PNX52" s="184"/>
      <c r="PNY52" s="184"/>
      <c r="PNZ52" s="184"/>
      <c r="POA52" s="184"/>
      <c r="POB52" s="184"/>
      <c r="POC52" s="184"/>
      <c r="POD52" s="184"/>
      <c r="POE52" s="184"/>
      <c r="POF52" s="184"/>
      <c r="POG52" s="184"/>
      <c r="POH52" s="184"/>
      <c r="POI52" s="184"/>
      <c r="POJ52" s="184"/>
      <c r="POK52" s="184"/>
      <c r="POL52" s="184"/>
      <c r="POM52" s="184"/>
      <c r="PON52" s="184"/>
      <c r="POO52" s="184"/>
      <c r="POP52" s="184"/>
      <c r="POQ52" s="184"/>
      <c r="POR52" s="184"/>
      <c r="POS52" s="184"/>
      <c r="POT52" s="184"/>
      <c r="POU52" s="184"/>
      <c r="POV52" s="184"/>
      <c r="POW52" s="184"/>
      <c r="POX52" s="184"/>
      <c r="POY52" s="184"/>
      <c r="POZ52" s="184"/>
      <c r="PPA52" s="184"/>
      <c r="PPB52" s="184"/>
      <c r="PPC52" s="184"/>
      <c r="PPD52" s="184"/>
      <c r="PPE52" s="184"/>
      <c r="PPF52" s="184"/>
      <c r="PPG52" s="184"/>
      <c r="PPH52" s="184"/>
      <c r="PPI52" s="184"/>
      <c r="PPJ52" s="184"/>
      <c r="PPK52" s="184"/>
      <c r="PPL52" s="184"/>
      <c r="PPM52" s="184"/>
      <c r="PPN52" s="184"/>
      <c r="PPO52" s="184"/>
      <c r="PPP52" s="184"/>
      <c r="PPQ52" s="184"/>
      <c r="PPR52" s="184"/>
      <c r="PPS52" s="184"/>
      <c r="PPT52" s="184"/>
      <c r="PPU52" s="184"/>
      <c r="PPV52" s="184"/>
      <c r="PPW52" s="184"/>
      <c r="PPX52" s="184"/>
      <c r="PPY52" s="184"/>
      <c r="PPZ52" s="184"/>
      <c r="PQA52" s="184"/>
      <c r="PQB52" s="184"/>
      <c r="PQC52" s="184"/>
      <c r="PQD52" s="184"/>
      <c r="PQE52" s="184"/>
      <c r="PQF52" s="184"/>
      <c r="PQG52" s="184"/>
      <c r="PQH52" s="184"/>
      <c r="PQI52" s="184"/>
      <c r="PQJ52" s="184"/>
      <c r="PQK52" s="184"/>
      <c r="PQL52" s="184"/>
      <c r="PQM52" s="184"/>
      <c r="PQN52" s="184"/>
      <c r="PQO52" s="184"/>
      <c r="PQP52" s="184"/>
      <c r="PQQ52" s="184"/>
      <c r="PQR52" s="184"/>
      <c r="PQS52" s="184"/>
      <c r="PQT52" s="184"/>
      <c r="PQU52" s="184"/>
      <c r="PQV52" s="184"/>
      <c r="PQW52" s="184"/>
      <c r="PQX52" s="184"/>
      <c r="PQY52" s="184"/>
      <c r="PQZ52" s="184"/>
      <c r="PRA52" s="184"/>
      <c r="PRB52" s="184"/>
      <c r="PRC52" s="184"/>
      <c r="PRD52" s="184"/>
      <c r="PRE52" s="184"/>
      <c r="PRF52" s="184"/>
      <c r="PRG52" s="184"/>
      <c r="PRH52" s="184"/>
      <c r="PRI52" s="184"/>
      <c r="PRJ52" s="184"/>
      <c r="PRK52" s="184"/>
      <c r="PRL52" s="184"/>
      <c r="PRM52" s="184"/>
      <c r="PRN52" s="184"/>
      <c r="PRO52" s="184"/>
      <c r="PRP52" s="184"/>
      <c r="PRQ52" s="184"/>
      <c r="PRR52" s="184"/>
      <c r="PRS52" s="184"/>
      <c r="PRT52" s="184"/>
      <c r="PRU52" s="184"/>
      <c r="PRV52" s="184"/>
      <c r="PRW52" s="184"/>
      <c r="PRX52" s="184"/>
      <c r="PRY52" s="184"/>
      <c r="PRZ52" s="184"/>
      <c r="PSA52" s="184"/>
      <c r="PSB52" s="184"/>
      <c r="PSC52" s="184"/>
      <c r="PSD52" s="184"/>
      <c r="PSE52" s="184"/>
      <c r="PSF52" s="184"/>
      <c r="PSG52" s="184"/>
      <c r="PSH52" s="184"/>
      <c r="PSI52" s="184"/>
      <c r="PSJ52" s="184"/>
      <c r="PSK52" s="184"/>
      <c r="PSL52" s="184"/>
      <c r="PSM52" s="184"/>
      <c r="PSN52" s="184"/>
      <c r="PSO52" s="184"/>
      <c r="PSP52" s="184"/>
      <c r="PSQ52" s="184"/>
      <c r="PSR52" s="184"/>
      <c r="PSS52" s="184"/>
      <c r="PST52" s="184"/>
      <c r="PSU52" s="184"/>
      <c r="PSV52" s="184"/>
      <c r="PSW52" s="184"/>
      <c r="PSX52" s="184"/>
      <c r="PSY52" s="184"/>
      <c r="PSZ52" s="184"/>
      <c r="PTA52" s="184"/>
      <c r="PTB52" s="184"/>
      <c r="PTC52" s="184"/>
      <c r="PTD52" s="184"/>
      <c r="PTE52" s="184"/>
      <c r="PTF52" s="184"/>
      <c r="PTG52" s="184"/>
      <c r="PTH52" s="184"/>
      <c r="PTI52" s="184"/>
      <c r="PTJ52" s="184"/>
      <c r="PTK52" s="184"/>
      <c r="PTL52" s="184"/>
      <c r="PTM52" s="184"/>
      <c r="PTN52" s="184"/>
      <c r="PTO52" s="184"/>
      <c r="PTP52" s="184"/>
      <c r="PTQ52" s="184"/>
      <c r="PTR52" s="184"/>
      <c r="PTS52" s="184"/>
      <c r="PTT52" s="184"/>
      <c r="PTU52" s="184"/>
      <c r="PTV52" s="184"/>
      <c r="PTW52" s="184"/>
      <c r="PTX52" s="184"/>
      <c r="PTY52" s="184"/>
      <c r="PTZ52" s="184"/>
      <c r="PUA52" s="184"/>
      <c r="PUB52" s="184"/>
      <c r="PUC52" s="184"/>
      <c r="PUD52" s="184"/>
      <c r="PUE52" s="184"/>
      <c r="PUF52" s="184"/>
      <c r="PUG52" s="184"/>
      <c r="PUH52" s="184"/>
      <c r="PUI52" s="184"/>
      <c r="PUJ52" s="184"/>
      <c r="PUK52" s="184"/>
      <c r="PUL52" s="184"/>
      <c r="PUM52" s="184"/>
      <c r="PUN52" s="184"/>
      <c r="PUO52" s="184"/>
      <c r="PUP52" s="184"/>
      <c r="PUQ52" s="184"/>
      <c r="PUR52" s="184"/>
      <c r="PUS52" s="184"/>
      <c r="PUT52" s="184"/>
      <c r="PUU52" s="184"/>
      <c r="PUV52" s="184"/>
      <c r="PUW52" s="184"/>
      <c r="PUX52" s="184"/>
      <c r="PUY52" s="184"/>
      <c r="PUZ52" s="184"/>
      <c r="PVA52" s="184"/>
      <c r="PVB52" s="184"/>
      <c r="PVC52" s="184"/>
      <c r="PVD52" s="184"/>
      <c r="PVE52" s="184"/>
      <c r="PVF52" s="184"/>
      <c r="PVG52" s="184"/>
      <c r="PVH52" s="184"/>
      <c r="PVI52" s="184"/>
      <c r="PVJ52" s="184"/>
      <c r="PVK52" s="184"/>
      <c r="PVL52" s="184"/>
      <c r="PVM52" s="184"/>
      <c r="PVN52" s="184"/>
      <c r="PVO52" s="184"/>
      <c r="PVP52" s="184"/>
      <c r="PVQ52" s="184"/>
      <c r="PVR52" s="184"/>
      <c r="PVS52" s="184"/>
      <c r="PVT52" s="184"/>
      <c r="PVU52" s="184"/>
      <c r="PVV52" s="184"/>
      <c r="PVW52" s="184"/>
      <c r="PVX52" s="184"/>
      <c r="PVY52" s="184"/>
      <c r="PVZ52" s="184"/>
      <c r="PWA52" s="184"/>
      <c r="PWB52" s="184"/>
      <c r="PWC52" s="184"/>
      <c r="PWD52" s="184"/>
      <c r="PWE52" s="184"/>
      <c r="PWF52" s="184"/>
      <c r="PWG52" s="184"/>
      <c r="PWH52" s="184"/>
      <c r="PWI52" s="184"/>
      <c r="PWJ52" s="184"/>
      <c r="PWK52" s="184"/>
      <c r="PWL52" s="184"/>
      <c r="PWM52" s="184"/>
      <c r="PWN52" s="184"/>
      <c r="PWO52" s="184"/>
      <c r="PWP52" s="184"/>
      <c r="PWQ52" s="184"/>
      <c r="PWR52" s="184"/>
      <c r="PWS52" s="184"/>
      <c r="PWT52" s="184"/>
      <c r="PWU52" s="184"/>
      <c r="PWV52" s="184"/>
      <c r="PWW52" s="184"/>
      <c r="PWX52" s="184"/>
      <c r="PWY52" s="184"/>
      <c r="PWZ52" s="184"/>
      <c r="PXA52" s="184"/>
      <c r="PXB52" s="184"/>
      <c r="PXC52" s="184"/>
      <c r="PXD52" s="184"/>
      <c r="PXE52" s="184"/>
      <c r="PXF52" s="184"/>
      <c r="PXG52" s="184"/>
      <c r="PXH52" s="184"/>
      <c r="PXI52" s="184"/>
      <c r="PXJ52" s="184"/>
      <c r="PXK52" s="184"/>
      <c r="PXL52" s="184"/>
      <c r="PXM52" s="184"/>
      <c r="PXN52" s="184"/>
      <c r="PXO52" s="184"/>
      <c r="PXP52" s="184"/>
      <c r="PXQ52" s="184"/>
      <c r="PXR52" s="184"/>
      <c r="PXS52" s="184"/>
      <c r="PXT52" s="184"/>
      <c r="PXU52" s="184"/>
      <c r="PXV52" s="184"/>
      <c r="PXW52" s="184"/>
      <c r="PXX52" s="184"/>
      <c r="PXY52" s="184"/>
      <c r="PXZ52" s="184"/>
      <c r="PYA52" s="184"/>
      <c r="PYB52" s="184"/>
      <c r="PYC52" s="184"/>
      <c r="PYD52" s="184"/>
      <c r="PYE52" s="184"/>
      <c r="PYF52" s="184"/>
      <c r="PYG52" s="184"/>
      <c r="PYH52" s="184"/>
      <c r="PYI52" s="184"/>
      <c r="PYJ52" s="184"/>
      <c r="PYK52" s="184"/>
      <c r="PYL52" s="184"/>
      <c r="PYM52" s="184"/>
      <c r="PYN52" s="184"/>
      <c r="PYO52" s="184"/>
      <c r="PYP52" s="184"/>
      <c r="PYQ52" s="184"/>
      <c r="PYR52" s="184"/>
      <c r="PYS52" s="184"/>
      <c r="PYT52" s="184"/>
      <c r="PYU52" s="184"/>
      <c r="PYV52" s="184"/>
      <c r="PYW52" s="184"/>
      <c r="PYX52" s="184"/>
      <c r="PYY52" s="184"/>
      <c r="PYZ52" s="184"/>
      <c r="PZA52" s="184"/>
      <c r="PZB52" s="184"/>
      <c r="PZC52" s="184"/>
      <c r="PZD52" s="184"/>
      <c r="PZE52" s="184"/>
      <c r="PZF52" s="184"/>
      <c r="PZG52" s="184"/>
      <c r="PZH52" s="184"/>
      <c r="PZI52" s="184"/>
      <c r="PZJ52" s="184"/>
      <c r="PZK52" s="184"/>
      <c r="PZL52" s="184"/>
      <c r="PZM52" s="184"/>
      <c r="PZN52" s="184"/>
      <c r="PZO52" s="184"/>
      <c r="PZP52" s="184"/>
      <c r="PZQ52" s="184"/>
      <c r="PZR52" s="184"/>
      <c r="PZS52" s="184"/>
      <c r="PZT52" s="184"/>
      <c r="PZU52" s="184"/>
      <c r="PZV52" s="184"/>
      <c r="PZW52" s="184"/>
      <c r="PZX52" s="184"/>
      <c r="PZY52" s="184"/>
      <c r="PZZ52" s="184"/>
      <c r="QAA52" s="184"/>
      <c r="QAB52" s="184"/>
      <c r="QAC52" s="184"/>
      <c r="QAD52" s="184"/>
      <c r="QAE52" s="184"/>
      <c r="QAF52" s="184"/>
      <c r="QAG52" s="184"/>
      <c r="QAH52" s="184"/>
      <c r="QAI52" s="184"/>
      <c r="QAJ52" s="184"/>
      <c r="QAK52" s="184"/>
      <c r="QAL52" s="184"/>
      <c r="QAM52" s="184"/>
      <c r="QAN52" s="184"/>
      <c r="QAO52" s="184"/>
      <c r="QAP52" s="184"/>
      <c r="QAQ52" s="184"/>
      <c r="QAR52" s="184"/>
      <c r="QAS52" s="184"/>
      <c r="QAT52" s="184"/>
      <c r="QAU52" s="184"/>
      <c r="QAV52" s="184"/>
      <c r="QAW52" s="184"/>
      <c r="QAX52" s="184"/>
      <c r="QAY52" s="184"/>
      <c r="QAZ52" s="184"/>
      <c r="QBA52" s="184"/>
      <c r="QBB52" s="184"/>
      <c r="QBC52" s="184"/>
      <c r="QBD52" s="184"/>
      <c r="QBE52" s="184"/>
      <c r="QBF52" s="184"/>
      <c r="QBG52" s="184"/>
      <c r="QBH52" s="184"/>
      <c r="QBI52" s="184"/>
      <c r="QBJ52" s="184"/>
      <c r="QBK52" s="184"/>
      <c r="QBL52" s="184"/>
      <c r="QBM52" s="184"/>
      <c r="QBN52" s="184"/>
      <c r="QBO52" s="184"/>
      <c r="QBP52" s="184"/>
      <c r="QBQ52" s="184"/>
      <c r="QBR52" s="184"/>
      <c r="QBS52" s="184"/>
      <c r="QBT52" s="184"/>
      <c r="QBU52" s="184"/>
      <c r="QBV52" s="184"/>
      <c r="QBW52" s="184"/>
      <c r="QBX52" s="184"/>
      <c r="QBY52" s="184"/>
      <c r="QBZ52" s="184"/>
      <c r="QCA52" s="184"/>
      <c r="QCB52" s="184"/>
      <c r="QCC52" s="184"/>
      <c r="QCD52" s="184"/>
      <c r="QCE52" s="184"/>
      <c r="QCF52" s="184"/>
      <c r="QCG52" s="184"/>
      <c r="QCH52" s="184"/>
      <c r="QCI52" s="184"/>
      <c r="QCJ52" s="184"/>
      <c r="QCK52" s="184"/>
      <c r="QCL52" s="184"/>
      <c r="QCM52" s="184"/>
      <c r="QCN52" s="184"/>
      <c r="QCO52" s="184"/>
      <c r="QCP52" s="184"/>
      <c r="QCQ52" s="184"/>
      <c r="QCR52" s="184"/>
      <c r="QCS52" s="184"/>
      <c r="QCT52" s="184"/>
      <c r="QCU52" s="184"/>
      <c r="QCV52" s="184"/>
      <c r="QCW52" s="184"/>
      <c r="QCX52" s="184"/>
      <c r="QCY52" s="184"/>
      <c r="QCZ52" s="184"/>
      <c r="QDA52" s="184"/>
      <c r="QDB52" s="184"/>
      <c r="QDC52" s="184"/>
      <c r="QDD52" s="184"/>
      <c r="QDE52" s="184"/>
      <c r="QDF52" s="184"/>
      <c r="QDG52" s="184"/>
      <c r="QDH52" s="184"/>
      <c r="QDI52" s="184"/>
      <c r="QDJ52" s="184"/>
      <c r="QDK52" s="184"/>
      <c r="QDL52" s="184"/>
      <c r="QDM52" s="184"/>
      <c r="QDN52" s="184"/>
      <c r="QDO52" s="184"/>
      <c r="QDP52" s="184"/>
      <c r="QDQ52" s="184"/>
      <c r="QDR52" s="184"/>
      <c r="QDS52" s="184"/>
      <c r="QDT52" s="184"/>
      <c r="QDU52" s="184"/>
      <c r="QDV52" s="184"/>
      <c r="QDW52" s="184"/>
      <c r="QDX52" s="184"/>
      <c r="QDY52" s="184"/>
      <c r="QDZ52" s="184"/>
      <c r="QEA52" s="184"/>
      <c r="QEB52" s="184"/>
      <c r="QEC52" s="184"/>
      <c r="QED52" s="184"/>
      <c r="QEE52" s="184"/>
      <c r="QEF52" s="184"/>
      <c r="QEG52" s="184"/>
      <c r="QEH52" s="184"/>
      <c r="QEI52" s="184"/>
      <c r="QEJ52" s="184"/>
      <c r="QEK52" s="184"/>
      <c r="QEL52" s="184"/>
      <c r="QEM52" s="184"/>
      <c r="QEN52" s="184"/>
      <c r="QEO52" s="184"/>
      <c r="QEP52" s="184"/>
      <c r="QEQ52" s="184"/>
      <c r="QER52" s="184"/>
      <c r="QES52" s="184"/>
      <c r="QET52" s="184"/>
      <c r="QEU52" s="184"/>
      <c r="QEV52" s="184"/>
      <c r="QEW52" s="184"/>
      <c r="QEX52" s="184"/>
      <c r="QEY52" s="184"/>
      <c r="QEZ52" s="184"/>
      <c r="QFA52" s="184"/>
      <c r="QFB52" s="184"/>
      <c r="QFC52" s="184"/>
      <c r="QFD52" s="184"/>
      <c r="QFE52" s="184"/>
      <c r="QFF52" s="184"/>
      <c r="QFG52" s="184"/>
      <c r="QFH52" s="184"/>
      <c r="QFI52" s="184"/>
      <c r="QFJ52" s="184"/>
      <c r="QFK52" s="184"/>
      <c r="QFL52" s="184"/>
      <c r="QFM52" s="184"/>
      <c r="QFN52" s="184"/>
      <c r="QFO52" s="184"/>
      <c r="QFP52" s="184"/>
      <c r="QFQ52" s="184"/>
      <c r="QFR52" s="184"/>
      <c r="QFS52" s="184"/>
      <c r="QFT52" s="184"/>
      <c r="QFU52" s="184"/>
      <c r="QFV52" s="184"/>
      <c r="QFW52" s="184"/>
      <c r="QFX52" s="184"/>
      <c r="QFY52" s="184"/>
      <c r="QFZ52" s="184"/>
      <c r="QGA52" s="184"/>
      <c r="QGB52" s="184"/>
      <c r="QGC52" s="184"/>
      <c r="QGD52" s="184"/>
      <c r="QGE52" s="184"/>
      <c r="QGF52" s="184"/>
      <c r="QGG52" s="184"/>
      <c r="QGH52" s="184"/>
      <c r="QGI52" s="184"/>
      <c r="QGJ52" s="184"/>
      <c r="QGK52" s="184"/>
      <c r="QGL52" s="184"/>
      <c r="QGM52" s="184"/>
      <c r="QGN52" s="184"/>
      <c r="QGO52" s="184"/>
      <c r="QGP52" s="184"/>
      <c r="QGQ52" s="184"/>
      <c r="QGR52" s="184"/>
      <c r="QGS52" s="184"/>
      <c r="QGT52" s="184"/>
      <c r="QGU52" s="184"/>
      <c r="QGV52" s="184"/>
      <c r="QGW52" s="184"/>
      <c r="QGX52" s="184"/>
      <c r="QGY52" s="184"/>
      <c r="QGZ52" s="184"/>
      <c r="QHA52" s="184"/>
      <c r="QHB52" s="184"/>
      <c r="QHC52" s="184"/>
      <c r="QHD52" s="184"/>
      <c r="QHE52" s="184"/>
      <c r="QHF52" s="184"/>
      <c r="QHG52" s="184"/>
      <c r="QHH52" s="184"/>
      <c r="QHI52" s="184"/>
      <c r="QHJ52" s="184"/>
      <c r="QHK52" s="184"/>
      <c r="QHL52" s="184"/>
      <c r="QHM52" s="184"/>
      <c r="QHN52" s="184"/>
      <c r="QHO52" s="184"/>
      <c r="QHP52" s="184"/>
      <c r="QHQ52" s="184"/>
      <c r="QHR52" s="184"/>
      <c r="QHS52" s="184"/>
      <c r="QHT52" s="184"/>
      <c r="QHU52" s="184"/>
      <c r="QHV52" s="184"/>
      <c r="QHW52" s="184"/>
      <c r="QHX52" s="184"/>
      <c r="QHY52" s="184"/>
      <c r="QHZ52" s="184"/>
      <c r="QIA52" s="184"/>
      <c r="QIB52" s="184"/>
      <c r="QIC52" s="184"/>
      <c r="QID52" s="184"/>
      <c r="QIE52" s="184"/>
      <c r="QIF52" s="184"/>
      <c r="QIG52" s="184"/>
      <c r="QIH52" s="184"/>
      <c r="QII52" s="184"/>
      <c r="QIJ52" s="184"/>
      <c r="QIK52" s="184"/>
      <c r="QIL52" s="184"/>
      <c r="QIM52" s="184"/>
      <c r="QIN52" s="184"/>
      <c r="QIO52" s="184"/>
      <c r="QIP52" s="184"/>
      <c r="QIQ52" s="184"/>
      <c r="QIR52" s="184"/>
      <c r="QIS52" s="184"/>
      <c r="QIT52" s="184"/>
      <c r="QIU52" s="184"/>
      <c r="QIV52" s="184"/>
      <c r="QIW52" s="184"/>
      <c r="QIX52" s="184"/>
      <c r="QIY52" s="184"/>
      <c r="QIZ52" s="184"/>
      <c r="QJA52" s="184"/>
      <c r="QJB52" s="184"/>
      <c r="QJC52" s="184"/>
      <c r="QJD52" s="184"/>
      <c r="QJE52" s="184"/>
      <c r="QJF52" s="184"/>
      <c r="QJG52" s="184"/>
      <c r="QJH52" s="184"/>
      <c r="QJI52" s="184"/>
      <c r="QJJ52" s="184"/>
      <c r="QJK52" s="184"/>
      <c r="QJL52" s="184"/>
      <c r="QJM52" s="184"/>
      <c r="QJN52" s="184"/>
      <c r="QJO52" s="184"/>
      <c r="QJP52" s="184"/>
      <c r="QJQ52" s="184"/>
      <c r="QJR52" s="184"/>
      <c r="QJS52" s="184"/>
      <c r="QJT52" s="184"/>
      <c r="QJU52" s="184"/>
      <c r="QJV52" s="184"/>
      <c r="QJW52" s="184"/>
      <c r="QJX52" s="184"/>
      <c r="QJY52" s="184"/>
      <c r="QJZ52" s="184"/>
      <c r="QKA52" s="184"/>
      <c r="QKB52" s="184"/>
      <c r="QKC52" s="184"/>
      <c r="QKD52" s="184"/>
      <c r="QKE52" s="184"/>
      <c r="QKF52" s="184"/>
      <c r="QKG52" s="184"/>
      <c r="QKH52" s="184"/>
      <c r="QKI52" s="184"/>
      <c r="QKJ52" s="184"/>
      <c r="QKK52" s="184"/>
      <c r="QKL52" s="184"/>
      <c r="QKM52" s="184"/>
      <c r="QKN52" s="184"/>
      <c r="QKO52" s="184"/>
      <c r="QKP52" s="184"/>
      <c r="QKQ52" s="184"/>
      <c r="QKR52" s="184"/>
      <c r="QKS52" s="184"/>
      <c r="QKT52" s="184"/>
      <c r="QKU52" s="184"/>
      <c r="QKV52" s="184"/>
      <c r="QKW52" s="184"/>
      <c r="QKX52" s="184"/>
      <c r="QKY52" s="184"/>
      <c r="QKZ52" s="184"/>
      <c r="QLA52" s="184"/>
      <c r="QLB52" s="184"/>
      <c r="QLC52" s="184"/>
      <c r="QLD52" s="184"/>
      <c r="QLE52" s="184"/>
      <c r="QLF52" s="184"/>
      <c r="QLG52" s="184"/>
      <c r="QLH52" s="184"/>
      <c r="QLI52" s="184"/>
      <c r="QLJ52" s="184"/>
      <c r="QLK52" s="184"/>
      <c r="QLL52" s="184"/>
      <c r="QLM52" s="184"/>
      <c r="QLN52" s="184"/>
      <c r="QLO52" s="184"/>
      <c r="QLP52" s="184"/>
      <c r="QLQ52" s="184"/>
      <c r="QLR52" s="184"/>
      <c r="QLS52" s="184"/>
      <c r="QLT52" s="184"/>
      <c r="QLU52" s="184"/>
      <c r="QLV52" s="184"/>
      <c r="QLW52" s="184"/>
      <c r="QLX52" s="184"/>
      <c r="QLY52" s="184"/>
      <c r="QLZ52" s="184"/>
      <c r="QMA52" s="184"/>
      <c r="QMB52" s="184"/>
      <c r="QMC52" s="184"/>
      <c r="QMD52" s="184"/>
      <c r="QME52" s="184"/>
      <c r="QMF52" s="184"/>
      <c r="QMG52" s="184"/>
      <c r="QMH52" s="184"/>
      <c r="QMI52" s="184"/>
      <c r="QMJ52" s="184"/>
      <c r="QMK52" s="184"/>
      <c r="QML52" s="184"/>
      <c r="QMM52" s="184"/>
      <c r="QMN52" s="184"/>
      <c r="QMO52" s="184"/>
      <c r="QMP52" s="184"/>
      <c r="QMQ52" s="184"/>
      <c r="QMR52" s="184"/>
      <c r="QMS52" s="184"/>
      <c r="QMT52" s="184"/>
      <c r="QMU52" s="184"/>
      <c r="QMV52" s="184"/>
      <c r="QMW52" s="184"/>
      <c r="QMX52" s="184"/>
      <c r="QMY52" s="184"/>
      <c r="QMZ52" s="184"/>
      <c r="QNA52" s="184"/>
      <c r="QNB52" s="184"/>
      <c r="QNC52" s="184"/>
      <c r="QND52" s="184"/>
      <c r="QNE52" s="184"/>
      <c r="QNF52" s="184"/>
      <c r="QNG52" s="184"/>
      <c r="QNH52" s="184"/>
      <c r="QNI52" s="184"/>
      <c r="QNJ52" s="184"/>
      <c r="QNK52" s="184"/>
      <c r="QNL52" s="184"/>
      <c r="QNM52" s="184"/>
      <c r="QNN52" s="184"/>
      <c r="QNO52" s="184"/>
      <c r="QNP52" s="184"/>
      <c r="QNQ52" s="184"/>
      <c r="QNR52" s="184"/>
      <c r="QNS52" s="184"/>
      <c r="QNT52" s="184"/>
      <c r="QNU52" s="184"/>
      <c r="QNV52" s="184"/>
      <c r="QNW52" s="184"/>
      <c r="QNX52" s="184"/>
      <c r="QNY52" s="184"/>
      <c r="QNZ52" s="184"/>
      <c r="QOA52" s="184"/>
      <c r="QOB52" s="184"/>
      <c r="QOC52" s="184"/>
      <c r="QOD52" s="184"/>
      <c r="QOE52" s="184"/>
      <c r="QOF52" s="184"/>
      <c r="QOG52" s="184"/>
      <c r="QOH52" s="184"/>
      <c r="QOI52" s="184"/>
      <c r="QOJ52" s="184"/>
      <c r="QOK52" s="184"/>
      <c r="QOL52" s="184"/>
      <c r="QOM52" s="184"/>
      <c r="QON52" s="184"/>
      <c r="QOO52" s="184"/>
      <c r="QOP52" s="184"/>
      <c r="QOQ52" s="184"/>
      <c r="QOR52" s="184"/>
      <c r="QOS52" s="184"/>
      <c r="QOT52" s="184"/>
      <c r="QOU52" s="184"/>
      <c r="QOV52" s="184"/>
      <c r="QOW52" s="184"/>
      <c r="QOX52" s="184"/>
      <c r="QOY52" s="184"/>
      <c r="QOZ52" s="184"/>
      <c r="QPA52" s="184"/>
      <c r="QPB52" s="184"/>
      <c r="QPC52" s="184"/>
      <c r="QPD52" s="184"/>
      <c r="QPE52" s="184"/>
      <c r="QPF52" s="184"/>
      <c r="QPG52" s="184"/>
      <c r="QPH52" s="184"/>
      <c r="QPI52" s="184"/>
      <c r="QPJ52" s="184"/>
      <c r="QPK52" s="184"/>
      <c r="QPL52" s="184"/>
      <c r="QPM52" s="184"/>
      <c r="QPN52" s="184"/>
      <c r="QPO52" s="184"/>
      <c r="QPP52" s="184"/>
      <c r="QPQ52" s="184"/>
      <c r="QPR52" s="184"/>
      <c r="QPS52" s="184"/>
      <c r="QPT52" s="184"/>
      <c r="QPU52" s="184"/>
      <c r="QPV52" s="184"/>
      <c r="QPW52" s="184"/>
      <c r="QPX52" s="184"/>
      <c r="QPY52" s="184"/>
      <c r="QPZ52" s="184"/>
      <c r="QQA52" s="184"/>
      <c r="QQB52" s="184"/>
      <c r="QQC52" s="184"/>
      <c r="QQD52" s="184"/>
      <c r="QQE52" s="184"/>
      <c r="QQF52" s="184"/>
      <c r="QQG52" s="184"/>
      <c r="QQH52" s="184"/>
      <c r="QQI52" s="184"/>
      <c r="QQJ52" s="184"/>
      <c r="QQK52" s="184"/>
      <c r="QQL52" s="184"/>
      <c r="QQM52" s="184"/>
      <c r="QQN52" s="184"/>
      <c r="QQO52" s="184"/>
      <c r="QQP52" s="184"/>
      <c r="QQQ52" s="184"/>
      <c r="QQR52" s="184"/>
      <c r="QQS52" s="184"/>
      <c r="QQT52" s="184"/>
      <c r="QQU52" s="184"/>
      <c r="QQV52" s="184"/>
      <c r="QQW52" s="184"/>
      <c r="QQX52" s="184"/>
      <c r="QQY52" s="184"/>
      <c r="QQZ52" s="184"/>
      <c r="QRA52" s="184"/>
      <c r="QRB52" s="184"/>
      <c r="QRC52" s="184"/>
      <c r="QRD52" s="184"/>
      <c r="QRE52" s="184"/>
      <c r="QRF52" s="184"/>
      <c r="QRG52" s="184"/>
      <c r="QRH52" s="184"/>
      <c r="QRI52" s="184"/>
      <c r="QRJ52" s="184"/>
      <c r="QRK52" s="184"/>
      <c r="QRL52" s="184"/>
      <c r="QRM52" s="184"/>
      <c r="QRN52" s="184"/>
      <c r="QRO52" s="184"/>
      <c r="QRP52" s="184"/>
      <c r="QRQ52" s="184"/>
      <c r="QRR52" s="184"/>
      <c r="QRS52" s="184"/>
      <c r="QRT52" s="184"/>
      <c r="QRU52" s="184"/>
      <c r="QRV52" s="184"/>
      <c r="QRW52" s="184"/>
      <c r="QRX52" s="184"/>
      <c r="QRY52" s="184"/>
      <c r="QRZ52" s="184"/>
      <c r="QSA52" s="184"/>
      <c r="QSB52" s="184"/>
      <c r="QSC52" s="184"/>
      <c r="QSD52" s="184"/>
      <c r="QSE52" s="184"/>
      <c r="QSF52" s="184"/>
      <c r="QSG52" s="184"/>
      <c r="QSH52" s="184"/>
      <c r="QSI52" s="184"/>
      <c r="QSJ52" s="184"/>
      <c r="QSK52" s="184"/>
      <c r="QSL52" s="184"/>
      <c r="QSM52" s="184"/>
      <c r="QSN52" s="184"/>
      <c r="QSO52" s="184"/>
      <c r="QSP52" s="184"/>
      <c r="QSQ52" s="184"/>
      <c r="QSR52" s="184"/>
      <c r="QSS52" s="184"/>
      <c r="QST52" s="184"/>
      <c r="QSU52" s="184"/>
      <c r="QSV52" s="184"/>
      <c r="QSW52" s="184"/>
      <c r="QSX52" s="184"/>
      <c r="QSY52" s="184"/>
      <c r="QSZ52" s="184"/>
      <c r="QTA52" s="184"/>
      <c r="QTB52" s="184"/>
      <c r="QTC52" s="184"/>
      <c r="QTD52" s="184"/>
      <c r="QTE52" s="184"/>
      <c r="QTF52" s="184"/>
      <c r="QTG52" s="184"/>
      <c r="QTH52" s="184"/>
      <c r="QTI52" s="184"/>
      <c r="QTJ52" s="184"/>
      <c r="QTK52" s="184"/>
      <c r="QTL52" s="184"/>
      <c r="QTM52" s="184"/>
      <c r="QTN52" s="184"/>
      <c r="QTO52" s="184"/>
      <c r="QTP52" s="184"/>
      <c r="QTQ52" s="184"/>
      <c r="QTR52" s="184"/>
      <c r="QTS52" s="184"/>
      <c r="QTT52" s="184"/>
      <c r="QTU52" s="184"/>
      <c r="QTV52" s="184"/>
      <c r="QTW52" s="184"/>
      <c r="QTX52" s="184"/>
      <c r="QTY52" s="184"/>
      <c r="QTZ52" s="184"/>
      <c r="QUA52" s="184"/>
      <c r="QUB52" s="184"/>
      <c r="QUC52" s="184"/>
      <c r="QUD52" s="184"/>
      <c r="QUE52" s="184"/>
      <c r="QUF52" s="184"/>
      <c r="QUG52" s="184"/>
      <c r="QUH52" s="184"/>
      <c r="QUI52" s="184"/>
      <c r="QUJ52" s="184"/>
      <c r="QUK52" s="184"/>
      <c r="QUL52" s="184"/>
      <c r="QUM52" s="184"/>
      <c r="QUN52" s="184"/>
      <c r="QUO52" s="184"/>
      <c r="QUP52" s="184"/>
      <c r="QUQ52" s="184"/>
      <c r="QUR52" s="184"/>
      <c r="QUS52" s="184"/>
      <c r="QUT52" s="184"/>
      <c r="QUU52" s="184"/>
      <c r="QUV52" s="184"/>
      <c r="QUW52" s="184"/>
      <c r="QUX52" s="184"/>
      <c r="QUY52" s="184"/>
      <c r="QUZ52" s="184"/>
      <c r="QVA52" s="184"/>
      <c r="QVB52" s="184"/>
      <c r="QVC52" s="184"/>
      <c r="QVD52" s="184"/>
      <c r="QVE52" s="184"/>
      <c r="QVF52" s="184"/>
      <c r="QVG52" s="184"/>
      <c r="QVH52" s="184"/>
      <c r="QVI52" s="184"/>
      <c r="QVJ52" s="184"/>
      <c r="QVK52" s="184"/>
      <c r="QVL52" s="184"/>
      <c r="QVM52" s="184"/>
      <c r="QVN52" s="184"/>
      <c r="QVO52" s="184"/>
      <c r="QVP52" s="184"/>
      <c r="QVQ52" s="184"/>
      <c r="QVR52" s="184"/>
      <c r="QVS52" s="184"/>
      <c r="QVT52" s="184"/>
      <c r="QVU52" s="184"/>
      <c r="QVV52" s="184"/>
      <c r="QVW52" s="184"/>
      <c r="QVX52" s="184"/>
      <c r="QVY52" s="184"/>
      <c r="QVZ52" s="184"/>
      <c r="QWA52" s="184"/>
      <c r="QWB52" s="184"/>
      <c r="QWC52" s="184"/>
      <c r="QWD52" s="184"/>
      <c r="QWE52" s="184"/>
      <c r="QWF52" s="184"/>
      <c r="QWG52" s="184"/>
      <c r="QWH52" s="184"/>
      <c r="QWI52" s="184"/>
      <c r="QWJ52" s="184"/>
      <c r="QWK52" s="184"/>
      <c r="QWL52" s="184"/>
      <c r="QWM52" s="184"/>
      <c r="QWN52" s="184"/>
      <c r="QWO52" s="184"/>
      <c r="QWP52" s="184"/>
      <c r="QWQ52" s="184"/>
      <c r="QWR52" s="184"/>
      <c r="QWS52" s="184"/>
      <c r="QWT52" s="184"/>
      <c r="QWU52" s="184"/>
      <c r="QWV52" s="184"/>
      <c r="QWW52" s="184"/>
      <c r="QWX52" s="184"/>
      <c r="QWY52" s="184"/>
      <c r="QWZ52" s="184"/>
      <c r="QXA52" s="184"/>
      <c r="QXB52" s="184"/>
      <c r="QXC52" s="184"/>
      <c r="QXD52" s="184"/>
      <c r="QXE52" s="184"/>
      <c r="QXF52" s="184"/>
      <c r="QXG52" s="184"/>
      <c r="QXH52" s="184"/>
      <c r="QXI52" s="184"/>
      <c r="QXJ52" s="184"/>
      <c r="QXK52" s="184"/>
      <c r="QXL52" s="184"/>
      <c r="QXM52" s="184"/>
      <c r="QXN52" s="184"/>
      <c r="QXO52" s="184"/>
      <c r="QXP52" s="184"/>
      <c r="QXQ52" s="184"/>
      <c r="QXR52" s="184"/>
      <c r="QXS52" s="184"/>
      <c r="QXT52" s="184"/>
      <c r="QXU52" s="184"/>
      <c r="QXV52" s="184"/>
      <c r="QXW52" s="184"/>
      <c r="QXX52" s="184"/>
      <c r="QXY52" s="184"/>
      <c r="QXZ52" s="184"/>
      <c r="QYA52" s="184"/>
      <c r="QYB52" s="184"/>
      <c r="QYC52" s="184"/>
      <c r="QYD52" s="184"/>
      <c r="QYE52" s="184"/>
      <c r="QYF52" s="184"/>
      <c r="QYG52" s="184"/>
      <c r="QYH52" s="184"/>
      <c r="QYI52" s="184"/>
      <c r="QYJ52" s="184"/>
      <c r="QYK52" s="184"/>
      <c r="QYL52" s="184"/>
      <c r="QYM52" s="184"/>
      <c r="QYN52" s="184"/>
      <c r="QYO52" s="184"/>
      <c r="QYP52" s="184"/>
      <c r="QYQ52" s="184"/>
      <c r="QYR52" s="184"/>
      <c r="QYS52" s="184"/>
      <c r="QYT52" s="184"/>
      <c r="QYU52" s="184"/>
      <c r="QYV52" s="184"/>
      <c r="QYW52" s="184"/>
      <c r="QYX52" s="184"/>
      <c r="QYY52" s="184"/>
      <c r="QYZ52" s="184"/>
      <c r="QZA52" s="184"/>
      <c r="QZB52" s="184"/>
      <c r="QZC52" s="184"/>
      <c r="QZD52" s="184"/>
      <c r="QZE52" s="184"/>
      <c r="QZF52" s="184"/>
      <c r="QZG52" s="184"/>
      <c r="QZH52" s="184"/>
      <c r="QZI52" s="184"/>
      <c r="QZJ52" s="184"/>
      <c r="QZK52" s="184"/>
      <c r="QZL52" s="184"/>
      <c r="QZM52" s="184"/>
      <c r="QZN52" s="184"/>
      <c r="QZO52" s="184"/>
      <c r="QZP52" s="184"/>
      <c r="QZQ52" s="184"/>
      <c r="QZR52" s="184"/>
      <c r="QZS52" s="184"/>
      <c r="QZT52" s="184"/>
      <c r="QZU52" s="184"/>
      <c r="QZV52" s="184"/>
      <c r="QZW52" s="184"/>
      <c r="QZX52" s="184"/>
      <c r="QZY52" s="184"/>
      <c r="QZZ52" s="184"/>
      <c r="RAA52" s="184"/>
      <c r="RAB52" s="184"/>
      <c r="RAC52" s="184"/>
      <c r="RAD52" s="184"/>
      <c r="RAE52" s="184"/>
      <c r="RAF52" s="184"/>
      <c r="RAG52" s="184"/>
      <c r="RAH52" s="184"/>
      <c r="RAI52" s="184"/>
      <c r="RAJ52" s="184"/>
      <c r="RAK52" s="184"/>
      <c r="RAL52" s="184"/>
      <c r="RAM52" s="184"/>
      <c r="RAN52" s="184"/>
      <c r="RAO52" s="184"/>
      <c r="RAP52" s="184"/>
      <c r="RAQ52" s="184"/>
      <c r="RAR52" s="184"/>
      <c r="RAS52" s="184"/>
      <c r="RAT52" s="184"/>
      <c r="RAU52" s="184"/>
      <c r="RAV52" s="184"/>
      <c r="RAW52" s="184"/>
      <c r="RAX52" s="184"/>
      <c r="RAY52" s="184"/>
      <c r="RAZ52" s="184"/>
      <c r="RBA52" s="184"/>
      <c r="RBB52" s="184"/>
      <c r="RBC52" s="184"/>
      <c r="RBD52" s="184"/>
      <c r="RBE52" s="184"/>
      <c r="RBF52" s="184"/>
      <c r="RBG52" s="184"/>
      <c r="RBH52" s="184"/>
      <c r="RBI52" s="184"/>
      <c r="RBJ52" s="184"/>
      <c r="RBK52" s="184"/>
      <c r="RBL52" s="184"/>
      <c r="RBM52" s="184"/>
      <c r="RBN52" s="184"/>
      <c r="RBO52" s="184"/>
      <c r="RBP52" s="184"/>
      <c r="RBQ52" s="184"/>
      <c r="RBR52" s="184"/>
      <c r="RBS52" s="184"/>
      <c r="RBT52" s="184"/>
      <c r="RBU52" s="184"/>
      <c r="RBV52" s="184"/>
      <c r="RBW52" s="184"/>
      <c r="RBX52" s="184"/>
      <c r="RBY52" s="184"/>
      <c r="RBZ52" s="184"/>
      <c r="RCA52" s="184"/>
      <c r="RCB52" s="184"/>
      <c r="RCC52" s="184"/>
      <c r="RCD52" s="184"/>
      <c r="RCE52" s="184"/>
      <c r="RCF52" s="184"/>
      <c r="RCG52" s="184"/>
      <c r="RCH52" s="184"/>
      <c r="RCI52" s="184"/>
      <c r="RCJ52" s="184"/>
      <c r="RCK52" s="184"/>
      <c r="RCL52" s="184"/>
      <c r="RCM52" s="184"/>
      <c r="RCN52" s="184"/>
      <c r="RCO52" s="184"/>
      <c r="RCP52" s="184"/>
      <c r="RCQ52" s="184"/>
      <c r="RCR52" s="184"/>
      <c r="RCS52" s="184"/>
      <c r="RCT52" s="184"/>
      <c r="RCU52" s="184"/>
      <c r="RCV52" s="184"/>
      <c r="RCW52" s="184"/>
      <c r="RCX52" s="184"/>
      <c r="RCY52" s="184"/>
      <c r="RCZ52" s="184"/>
      <c r="RDA52" s="184"/>
      <c r="RDB52" s="184"/>
      <c r="RDC52" s="184"/>
      <c r="RDD52" s="184"/>
      <c r="RDE52" s="184"/>
      <c r="RDF52" s="184"/>
      <c r="RDG52" s="184"/>
      <c r="RDH52" s="184"/>
      <c r="RDI52" s="184"/>
      <c r="RDJ52" s="184"/>
      <c r="RDK52" s="184"/>
      <c r="RDL52" s="184"/>
      <c r="RDM52" s="184"/>
      <c r="RDN52" s="184"/>
      <c r="RDO52" s="184"/>
      <c r="RDP52" s="184"/>
      <c r="RDQ52" s="184"/>
      <c r="RDR52" s="184"/>
      <c r="RDS52" s="184"/>
      <c r="RDT52" s="184"/>
      <c r="RDU52" s="184"/>
      <c r="RDV52" s="184"/>
      <c r="RDW52" s="184"/>
      <c r="RDX52" s="184"/>
      <c r="RDY52" s="184"/>
      <c r="RDZ52" s="184"/>
      <c r="REA52" s="184"/>
      <c r="REB52" s="184"/>
      <c r="REC52" s="184"/>
      <c r="RED52" s="184"/>
      <c r="REE52" s="184"/>
      <c r="REF52" s="184"/>
      <c r="REG52" s="184"/>
      <c r="REH52" s="184"/>
      <c r="REI52" s="184"/>
      <c r="REJ52" s="184"/>
      <c r="REK52" s="184"/>
      <c r="REL52" s="184"/>
      <c r="REM52" s="184"/>
      <c r="REN52" s="184"/>
      <c r="REO52" s="184"/>
      <c r="REP52" s="184"/>
      <c r="REQ52" s="184"/>
      <c r="RER52" s="184"/>
      <c r="RES52" s="184"/>
      <c r="RET52" s="184"/>
      <c r="REU52" s="184"/>
      <c r="REV52" s="184"/>
      <c r="REW52" s="184"/>
      <c r="REX52" s="184"/>
      <c r="REY52" s="184"/>
      <c r="REZ52" s="184"/>
      <c r="RFA52" s="184"/>
      <c r="RFB52" s="184"/>
      <c r="RFC52" s="184"/>
      <c r="RFD52" s="184"/>
      <c r="RFE52" s="184"/>
      <c r="RFF52" s="184"/>
      <c r="RFG52" s="184"/>
      <c r="RFH52" s="184"/>
      <c r="RFI52" s="184"/>
      <c r="RFJ52" s="184"/>
      <c r="RFK52" s="184"/>
      <c r="RFL52" s="184"/>
      <c r="RFM52" s="184"/>
      <c r="RFN52" s="184"/>
      <c r="RFO52" s="184"/>
      <c r="RFP52" s="184"/>
      <c r="RFQ52" s="184"/>
      <c r="RFR52" s="184"/>
      <c r="RFS52" s="184"/>
      <c r="RFT52" s="184"/>
      <c r="RFU52" s="184"/>
      <c r="RFV52" s="184"/>
      <c r="RFW52" s="184"/>
      <c r="RFX52" s="184"/>
      <c r="RFY52" s="184"/>
      <c r="RFZ52" s="184"/>
      <c r="RGA52" s="184"/>
      <c r="RGB52" s="184"/>
      <c r="RGC52" s="184"/>
      <c r="RGD52" s="184"/>
      <c r="RGE52" s="184"/>
      <c r="RGF52" s="184"/>
      <c r="RGG52" s="184"/>
      <c r="RGH52" s="184"/>
      <c r="RGI52" s="184"/>
      <c r="RGJ52" s="184"/>
      <c r="RGK52" s="184"/>
      <c r="RGL52" s="184"/>
      <c r="RGM52" s="184"/>
      <c r="RGN52" s="184"/>
      <c r="RGO52" s="184"/>
      <c r="RGP52" s="184"/>
      <c r="RGQ52" s="184"/>
      <c r="RGR52" s="184"/>
      <c r="RGS52" s="184"/>
      <c r="RGT52" s="184"/>
      <c r="RGU52" s="184"/>
      <c r="RGV52" s="184"/>
      <c r="RGW52" s="184"/>
      <c r="RGX52" s="184"/>
      <c r="RGY52" s="184"/>
      <c r="RGZ52" s="184"/>
      <c r="RHA52" s="184"/>
      <c r="RHB52" s="184"/>
      <c r="RHC52" s="184"/>
      <c r="RHD52" s="184"/>
      <c r="RHE52" s="184"/>
      <c r="RHF52" s="184"/>
      <c r="RHG52" s="184"/>
      <c r="RHH52" s="184"/>
      <c r="RHI52" s="184"/>
      <c r="RHJ52" s="184"/>
      <c r="RHK52" s="184"/>
      <c r="RHL52" s="184"/>
      <c r="RHM52" s="184"/>
      <c r="RHN52" s="184"/>
      <c r="RHO52" s="184"/>
      <c r="RHP52" s="184"/>
      <c r="RHQ52" s="184"/>
      <c r="RHR52" s="184"/>
      <c r="RHS52" s="184"/>
      <c r="RHT52" s="184"/>
      <c r="RHU52" s="184"/>
      <c r="RHV52" s="184"/>
      <c r="RHW52" s="184"/>
      <c r="RHX52" s="184"/>
      <c r="RHY52" s="184"/>
      <c r="RHZ52" s="184"/>
      <c r="RIA52" s="184"/>
      <c r="RIB52" s="184"/>
      <c r="RIC52" s="184"/>
      <c r="RID52" s="184"/>
      <c r="RIE52" s="184"/>
      <c r="RIF52" s="184"/>
      <c r="RIG52" s="184"/>
      <c r="RIH52" s="184"/>
      <c r="RII52" s="184"/>
      <c r="RIJ52" s="184"/>
      <c r="RIK52" s="184"/>
      <c r="RIL52" s="184"/>
      <c r="RIM52" s="184"/>
      <c r="RIN52" s="184"/>
      <c r="RIO52" s="184"/>
      <c r="RIP52" s="184"/>
      <c r="RIQ52" s="184"/>
      <c r="RIR52" s="184"/>
      <c r="RIS52" s="184"/>
      <c r="RIT52" s="184"/>
      <c r="RIU52" s="184"/>
      <c r="RIV52" s="184"/>
      <c r="RIW52" s="184"/>
      <c r="RIX52" s="184"/>
      <c r="RIY52" s="184"/>
      <c r="RIZ52" s="184"/>
      <c r="RJA52" s="184"/>
      <c r="RJB52" s="184"/>
      <c r="RJC52" s="184"/>
      <c r="RJD52" s="184"/>
      <c r="RJE52" s="184"/>
      <c r="RJF52" s="184"/>
      <c r="RJG52" s="184"/>
      <c r="RJH52" s="184"/>
      <c r="RJI52" s="184"/>
      <c r="RJJ52" s="184"/>
      <c r="RJK52" s="184"/>
      <c r="RJL52" s="184"/>
      <c r="RJM52" s="184"/>
      <c r="RJN52" s="184"/>
      <c r="RJO52" s="184"/>
      <c r="RJP52" s="184"/>
      <c r="RJQ52" s="184"/>
      <c r="RJR52" s="184"/>
      <c r="RJS52" s="184"/>
      <c r="RJT52" s="184"/>
      <c r="RJU52" s="184"/>
      <c r="RJV52" s="184"/>
      <c r="RJW52" s="184"/>
      <c r="RJX52" s="184"/>
      <c r="RJY52" s="184"/>
      <c r="RJZ52" s="184"/>
      <c r="RKA52" s="184"/>
      <c r="RKB52" s="184"/>
      <c r="RKC52" s="184"/>
      <c r="RKD52" s="184"/>
      <c r="RKE52" s="184"/>
      <c r="RKF52" s="184"/>
      <c r="RKG52" s="184"/>
      <c r="RKH52" s="184"/>
      <c r="RKI52" s="184"/>
      <c r="RKJ52" s="184"/>
      <c r="RKK52" s="184"/>
      <c r="RKL52" s="184"/>
      <c r="RKM52" s="184"/>
      <c r="RKN52" s="184"/>
      <c r="RKO52" s="184"/>
      <c r="RKP52" s="184"/>
      <c r="RKQ52" s="184"/>
      <c r="RKR52" s="184"/>
      <c r="RKS52" s="184"/>
      <c r="RKT52" s="184"/>
      <c r="RKU52" s="184"/>
      <c r="RKV52" s="184"/>
      <c r="RKW52" s="184"/>
      <c r="RKX52" s="184"/>
      <c r="RKY52" s="184"/>
      <c r="RKZ52" s="184"/>
      <c r="RLA52" s="184"/>
      <c r="RLB52" s="184"/>
      <c r="RLC52" s="184"/>
      <c r="RLD52" s="184"/>
      <c r="RLE52" s="184"/>
      <c r="RLF52" s="184"/>
      <c r="RLG52" s="184"/>
      <c r="RLH52" s="184"/>
      <c r="RLI52" s="184"/>
      <c r="RLJ52" s="184"/>
      <c r="RLK52" s="184"/>
      <c r="RLL52" s="184"/>
      <c r="RLM52" s="184"/>
      <c r="RLN52" s="184"/>
      <c r="RLO52" s="184"/>
      <c r="RLP52" s="184"/>
      <c r="RLQ52" s="184"/>
      <c r="RLR52" s="184"/>
      <c r="RLS52" s="184"/>
      <c r="RLT52" s="184"/>
      <c r="RLU52" s="184"/>
      <c r="RLV52" s="184"/>
      <c r="RLW52" s="184"/>
      <c r="RLX52" s="184"/>
      <c r="RLY52" s="184"/>
      <c r="RLZ52" s="184"/>
      <c r="RMA52" s="184"/>
      <c r="RMB52" s="184"/>
      <c r="RMC52" s="184"/>
      <c r="RMD52" s="184"/>
      <c r="RME52" s="184"/>
      <c r="RMF52" s="184"/>
      <c r="RMG52" s="184"/>
      <c r="RMH52" s="184"/>
      <c r="RMI52" s="184"/>
      <c r="RMJ52" s="184"/>
      <c r="RMK52" s="184"/>
      <c r="RML52" s="184"/>
      <c r="RMM52" s="184"/>
      <c r="RMN52" s="184"/>
      <c r="RMO52" s="184"/>
      <c r="RMP52" s="184"/>
      <c r="RMQ52" s="184"/>
      <c r="RMR52" s="184"/>
      <c r="RMS52" s="184"/>
      <c r="RMT52" s="184"/>
      <c r="RMU52" s="184"/>
      <c r="RMV52" s="184"/>
      <c r="RMW52" s="184"/>
      <c r="RMX52" s="184"/>
      <c r="RMY52" s="184"/>
      <c r="RMZ52" s="184"/>
      <c r="RNA52" s="184"/>
      <c r="RNB52" s="184"/>
      <c r="RNC52" s="184"/>
      <c r="RND52" s="184"/>
      <c r="RNE52" s="184"/>
      <c r="RNF52" s="184"/>
      <c r="RNG52" s="184"/>
      <c r="RNH52" s="184"/>
      <c r="RNI52" s="184"/>
      <c r="RNJ52" s="184"/>
      <c r="RNK52" s="184"/>
      <c r="RNL52" s="184"/>
      <c r="RNM52" s="184"/>
      <c r="RNN52" s="184"/>
      <c r="RNO52" s="184"/>
      <c r="RNP52" s="184"/>
      <c r="RNQ52" s="184"/>
      <c r="RNR52" s="184"/>
      <c r="RNS52" s="184"/>
      <c r="RNT52" s="184"/>
      <c r="RNU52" s="184"/>
      <c r="RNV52" s="184"/>
      <c r="RNW52" s="184"/>
      <c r="RNX52" s="184"/>
      <c r="RNY52" s="184"/>
      <c r="RNZ52" s="184"/>
      <c r="ROA52" s="184"/>
      <c r="ROB52" s="184"/>
      <c r="ROC52" s="184"/>
      <c r="ROD52" s="184"/>
      <c r="ROE52" s="184"/>
      <c r="ROF52" s="184"/>
      <c r="ROG52" s="184"/>
      <c r="ROH52" s="184"/>
      <c r="ROI52" s="184"/>
      <c r="ROJ52" s="184"/>
      <c r="ROK52" s="184"/>
      <c r="ROL52" s="184"/>
      <c r="ROM52" s="184"/>
      <c r="RON52" s="184"/>
      <c r="ROO52" s="184"/>
      <c r="ROP52" s="184"/>
      <c r="ROQ52" s="184"/>
      <c r="ROR52" s="184"/>
      <c r="ROS52" s="184"/>
      <c r="ROT52" s="184"/>
      <c r="ROU52" s="184"/>
      <c r="ROV52" s="184"/>
      <c r="ROW52" s="184"/>
      <c r="ROX52" s="184"/>
      <c r="ROY52" s="184"/>
      <c r="ROZ52" s="184"/>
      <c r="RPA52" s="184"/>
      <c r="RPB52" s="184"/>
      <c r="RPC52" s="184"/>
      <c r="RPD52" s="184"/>
      <c r="RPE52" s="184"/>
      <c r="RPF52" s="184"/>
      <c r="RPG52" s="184"/>
      <c r="RPH52" s="184"/>
      <c r="RPI52" s="184"/>
      <c r="RPJ52" s="184"/>
      <c r="RPK52" s="184"/>
      <c r="RPL52" s="184"/>
      <c r="RPM52" s="184"/>
      <c r="RPN52" s="184"/>
      <c r="RPO52" s="184"/>
      <c r="RPP52" s="184"/>
      <c r="RPQ52" s="184"/>
      <c r="RPR52" s="184"/>
      <c r="RPS52" s="184"/>
      <c r="RPT52" s="184"/>
      <c r="RPU52" s="184"/>
      <c r="RPV52" s="184"/>
      <c r="RPW52" s="184"/>
      <c r="RPX52" s="184"/>
      <c r="RPY52" s="184"/>
      <c r="RPZ52" s="184"/>
      <c r="RQA52" s="184"/>
      <c r="RQB52" s="184"/>
      <c r="RQC52" s="184"/>
      <c r="RQD52" s="184"/>
      <c r="RQE52" s="184"/>
      <c r="RQF52" s="184"/>
      <c r="RQG52" s="184"/>
      <c r="RQH52" s="184"/>
      <c r="RQI52" s="184"/>
      <c r="RQJ52" s="184"/>
      <c r="RQK52" s="184"/>
      <c r="RQL52" s="184"/>
      <c r="RQM52" s="184"/>
      <c r="RQN52" s="184"/>
      <c r="RQO52" s="184"/>
      <c r="RQP52" s="184"/>
      <c r="RQQ52" s="184"/>
      <c r="RQR52" s="184"/>
      <c r="RQS52" s="184"/>
      <c r="RQT52" s="184"/>
      <c r="RQU52" s="184"/>
      <c r="RQV52" s="184"/>
      <c r="RQW52" s="184"/>
      <c r="RQX52" s="184"/>
      <c r="RQY52" s="184"/>
      <c r="RQZ52" s="184"/>
      <c r="RRA52" s="184"/>
      <c r="RRB52" s="184"/>
      <c r="RRC52" s="184"/>
      <c r="RRD52" s="184"/>
      <c r="RRE52" s="184"/>
      <c r="RRF52" s="184"/>
      <c r="RRG52" s="184"/>
      <c r="RRH52" s="184"/>
      <c r="RRI52" s="184"/>
      <c r="RRJ52" s="184"/>
      <c r="RRK52" s="184"/>
      <c r="RRL52" s="184"/>
      <c r="RRM52" s="184"/>
      <c r="RRN52" s="184"/>
      <c r="RRO52" s="184"/>
      <c r="RRP52" s="184"/>
      <c r="RRQ52" s="184"/>
      <c r="RRR52" s="184"/>
      <c r="RRS52" s="184"/>
      <c r="RRT52" s="184"/>
      <c r="RRU52" s="184"/>
      <c r="RRV52" s="184"/>
      <c r="RRW52" s="184"/>
      <c r="RRX52" s="184"/>
      <c r="RRY52" s="184"/>
      <c r="RRZ52" s="184"/>
      <c r="RSA52" s="184"/>
      <c r="RSB52" s="184"/>
      <c r="RSC52" s="184"/>
      <c r="RSD52" s="184"/>
      <c r="RSE52" s="184"/>
      <c r="RSF52" s="184"/>
      <c r="RSG52" s="184"/>
      <c r="RSH52" s="184"/>
      <c r="RSI52" s="184"/>
      <c r="RSJ52" s="184"/>
      <c r="RSK52" s="184"/>
      <c r="RSL52" s="184"/>
      <c r="RSM52" s="184"/>
      <c r="RSN52" s="184"/>
      <c r="RSO52" s="184"/>
      <c r="RSP52" s="184"/>
      <c r="RSQ52" s="184"/>
      <c r="RSR52" s="184"/>
      <c r="RSS52" s="184"/>
      <c r="RST52" s="184"/>
      <c r="RSU52" s="184"/>
      <c r="RSV52" s="184"/>
      <c r="RSW52" s="184"/>
      <c r="RSX52" s="184"/>
      <c r="RSY52" s="184"/>
      <c r="RSZ52" s="184"/>
      <c r="RTA52" s="184"/>
      <c r="RTB52" s="184"/>
      <c r="RTC52" s="184"/>
      <c r="RTD52" s="184"/>
      <c r="RTE52" s="184"/>
      <c r="RTF52" s="184"/>
      <c r="RTG52" s="184"/>
      <c r="RTH52" s="184"/>
      <c r="RTI52" s="184"/>
      <c r="RTJ52" s="184"/>
      <c r="RTK52" s="184"/>
      <c r="RTL52" s="184"/>
      <c r="RTM52" s="184"/>
      <c r="RTN52" s="184"/>
      <c r="RTO52" s="184"/>
      <c r="RTP52" s="184"/>
      <c r="RTQ52" s="184"/>
      <c r="RTR52" s="184"/>
      <c r="RTS52" s="184"/>
      <c r="RTT52" s="184"/>
      <c r="RTU52" s="184"/>
      <c r="RTV52" s="184"/>
      <c r="RTW52" s="184"/>
      <c r="RTX52" s="184"/>
      <c r="RTY52" s="184"/>
      <c r="RTZ52" s="184"/>
      <c r="RUA52" s="184"/>
      <c r="RUB52" s="184"/>
      <c r="RUC52" s="184"/>
      <c r="RUD52" s="184"/>
      <c r="RUE52" s="184"/>
      <c r="RUF52" s="184"/>
      <c r="RUG52" s="184"/>
      <c r="RUH52" s="184"/>
      <c r="RUI52" s="184"/>
      <c r="RUJ52" s="184"/>
      <c r="RUK52" s="184"/>
      <c r="RUL52" s="184"/>
      <c r="RUM52" s="184"/>
      <c r="RUN52" s="184"/>
      <c r="RUO52" s="184"/>
      <c r="RUP52" s="184"/>
      <c r="RUQ52" s="184"/>
      <c r="RUR52" s="184"/>
      <c r="RUS52" s="184"/>
      <c r="RUT52" s="184"/>
      <c r="RUU52" s="184"/>
      <c r="RUV52" s="184"/>
      <c r="RUW52" s="184"/>
      <c r="RUX52" s="184"/>
      <c r="RUY52" s="184"/>
      <c r="RUZ52" s="184"/>
      <c r="RVA52" s="184"/>
      <c r="RVB52" s="184"/>
      <c r="RVC52" s="184"/>
      <c r="RVD52" s="184"/>
      <c r="RVE52" s="184"/>
      <c r="RVF52" s="184"/>
      <c r="RVG52" s="184"/>
      <c r="RVH52" s="184"/>
      <c r="RVI52" s="184"/>
      <c r="RVJ52" s="184"/>
      <c r="RVK52" s="184"/>
      <c r="RVL52" s="184"/>
      <c r="RVM52" s="184"/>
      <c r="RVN52" s="184"/>
      <c r="RVO52" s="184"/>
      <c r="RVP52" s="184"/>
      <c r="RVQ52" s="184"/>
      <c r="RVR52" s="184"/>
      <c r="RVS52" s="184"/>
      <c r="RVT52" s="184"/>
      <c r="RVU52" s="184"/>
      <c r="RVV52" s="184"/>
      <c r="RVW52" s="184"/>
      <c r="RVX52" s="184"/>
      <c r="RVY52" s="184"/>
      <c r="RVZ52" s="184"/>
      <c r="RWA52" s="184"/>
      <c r="RWB52" s="184"/>
      <c r="RWC52" s="184"/>
      <c r="RWD52" s="184"/>
      <c r="RWE52" s="184"/>
      <c r="RWF52" s="184"/>
      <c r="RWG52" s="184"/>
      <c r="RWH52" s="184"/>
      <c r="RWI52" s="184"/>
      <c r="RWJ52" s="184"/>
      <c r="RWK52" s="184"/>
      <c r="RWL52" s="184"/>
      <c r="RWM52" s="184"/>
      <c r="RWN52" s="184"/>
      <c r="RWO52" s="184"/>
      <c r="RWP52" s="184"/>
      <c r="RWQ52" s="184"/>
      <c r="RWR52" s="184"/>
      <c r="RWS52" s="184"/>
      <c r="RWT52" s="184"/>
      <c r="RWU52" s="184"/>
      <c r="RWV52" s="184"/>
      <c r="RWW52" s="184"/>
      <c r="RWX52" s="184"/>
      <c r="RWY52" s="184"/>
      <c r="RWZ52" s="184"/>
      <c r="RXA52" s="184"/>
      <c r="RXB52" s="184"/>
      <c r="RXC52" s="184"/>
      <c r="RXD52" s="184"/>
      <c r="RXE52" s="184"/>
      <c r="RXF52" s="184"/>
      <c r="RXG52" s="184"/>
      <c r="RXH52" s="184"/>
      <c r="RXI52" s="184"/>
      <c r="RXJ52" s="184"/>
      <c r="RXK52" s="184"/>
      <c r="RXL52" s="184"/>
      <c r="RXM52" s="184"/>
      <c r="RXN52" s="184"/>
      <c r="RXO52" s="184"/>
      <c r="RXP52" s="184"/>
      <c r="RXQ52" s="184"/>
      <c r="RXR52" s="184"/>
      <c r="RXS52" s="184"/>
      <c r="RXT52" s="184"/>
      <c r="RXU52" s="184"/>
      <c r="RXV52" s="184"/>
      <c r="RXW52" s="184"/>
      <c r="RXX52" s="184"/>
      <c r="RXY52" s="184"/>
      <c r="RXZ52" s="184"/>
      <c r="RYA52" s="184"/>
      <c r="RYB52" s="184"/>
      <c r="RYC52" s="184"/>
      <c r="RYD52" s="184"/>
      <c r="RYE52" s="184"/>
      <c r="RYF52" s="184"/>
      <c r="RYG52" s="184"/>
      <c r="RYH52" s="184"/>
      <c r="RYI52" s="184"/>
      <c r="RYJ52" s="184"/>
      <c r="RYK52" s="184"/>
      <c r="RYL52" s="184"/>
      <c r="RYM52" s="184"/>
      <c r="RYN52" s="184"/>
      <c r="RYO52" s="184"/>
      <c r="RYP52" s="184"/>
      <c r="RYQ52" s="184"/>
      <c r="RYR52" s="184"/>
      <c r="RYS52" s="184"/>
      <c r="RYT52" s="184"/>
      <c r="RYU52" s="184"/>
      <c r="RYV52" s="184"/>
      <c r="RYW52" s="184"/>
      <c r="RYX52" s="184"/>
      <c r="RYY52" s="184"/>
      <c r="RYZ52" s="184"/>
      <c r="RZA52" s="184"/>
      <c r="RZB52" s="184"/>
      <c r="RZC52" s="184"/>
      <c r="RZD52" s="184"/>
      <c r="RZE52" s="184"/>
      <c r="RZF52" s="184"/>
      <c r="RZG52" s="184"/>
      <c r="RZH52" s="184"/>
      <c r="RZI52" s="184"/>
      <c r="RZJ52" s="184"/>
      <c r="RZK52" s="184"/>
      <c r="RZL52" s="184"/>
      <c r="RZM52" s="184"/>
      <c r="RZN52" s="184"/>
      <c r="RZO52" s="184"/>
      <c r="RZP52" s="184"/>
      <c r="RZQ52" s="184"/>
      <c r="RZR52" s="184"/>
      <c r="RZS52" s="184"/>
      <c r="RZT52" s="184"/>
      <c r="RZU52" s="184"/>
      <c r="RZV52" s="184"/>
      <c r="RZW52" s="184"/>
      <c r="RZX52" s="184"/>
      <c r="RZY52" s="184"/>
      <c r="RZZ52" s="184"/>
      <c r="SAA52" s="184"/>
      <c r="SAB52" s="184"/>
      <c r="SAC52" s="184"/>
      <c r="SAD52" s="184"/>
      <c r="SAE52" s="184"/>
      <c r="SAF52" s="184"/>
      <c r="SAG52" s="184"/>
      <c r="SAH52" s="184"/>
      <c r="SAI52" s="184"/>
      <c r="SAJ52" s="184"/>
      <c r="SAK52" s="184"/>
      <c r="SAL52" s="184"/>
      <c r="SAM52" s="184"/>
      <c r="SAN52" s="184"/>
      <c r="SAO52" s="184"/>
      <c r="SAP52" s="184"/>
      <c r="SAQ52" s="184"/>
      <c r="SAR52" s="184"/>
      <c r="SAS52" s="184"/>
      <c r="SAT52" s="184"/>
      <c r="SAU52" s="184"/>
      <c r="SAV52" s="184"/>
      <c r="SAW52" s="184"/>
      <c r="SAX52" s="184"/>
      <c r="SAY52" s="184"/>
      <c r="SAZ52" s="184"/>
      <c r="SBA52" s="184"/>
      <c r="SBB52" s="184"/>
      <c r="SBC52" s="184"/>
      <c r="SBD52" s="184"/>
      <c r="SBE52" s="184"/>
      <c r="SBF52" s="184"/>
      <c r="SBG52" s="184"/>
      <c r="SBH52" s="184"/>
      <c r="SBI52" s="184"/>
      <c r="SBJ52" s="184"/>
      <c r="SBK52" s="184"/>
      <c r="SBL52" s="184"/>
      <c r="SBM52" s="184"/>
      <c r="SBN52" s="184"/>
      <c r="SBO52" s="184"/>
      <c r="SBP52" s="184"/>
      <c r="SBQ52" s="184"/>
      <c r="SBR52" s="184"/>
      <c r="SBS52" s="184"/>
      <c r="SBT52" s="184"/>
      <c r="SBU52" s="184"/>
      <c r="SBV52" s="184"/>
      <c r="SBW52" s="184"/>
      <c r="SBX52" s="184"/>
      <c r="SBY52" s="184"/>
      <c r="SBZ52" s="184"/>
      <c r="SCA52" s="184"/>
      <c r="SCB52" s="184"/>
      <c r="SCC52" s="184"/>
      <c r="SCD52" s="184"/>
      <c r="SCE52" s="184"/>
      <c r="SCF52" s="184"/>
      <c r="SCG52" s="184"/>
      <c r="SCH52" s="184"/>
      <c r="SCI52" s="184"/>
      <c r="SCJ52" s="184"/>
      <c r="SCK52" s="184"/>
      <c r="SCL52" s="184"/>
      <c r="SCM52" s="184"/>
      <c r="SCN52" s="184"/>
      <c r="SCO52" s="184"/>
      <c r="SCP52" s="184"/>
      <c r="SCQ52" s="184"/>
      <c r="SCR52" s="184"/>
      <c r="SCS52" s="184"/>
      <c r="SCT52" s="184"/>
      <c r="SCU52" s="184"/>
      <c r="SCV52" s="184"/>
      <c r="SCW52" s="184"/>
      <c r="SCX52" s="184"/>
      <c r="SCY52" s="184"/>
      <c r="SCZ52" s="184"/>
      <c r="SDA52" s="184"/>
      <c r="SDB52" s="184"/>
      <c r="SDC52" s="184"/>
      <c r="SDD52" s="184"/>
      <c r="SDE52" s="184"/>
      <c r="SDF52" s="184"/>
      <c r="SDG52" s="184"/>
      <c r="SDH52" s="184"/>
      <c r="SDI52" s="184"/>
      <c r="SDJ52" s="184"/>
      <c r="SDK52" s="184"/>
      <c r="SDL52" s="184"/>
      <c r="SDM52" s="184"/>
      <c r="SDN52" s="184"/>
      <c r="SDO52" s="184"/>
      <c r="SDP52" s="184"/>
      <c r="SDQ52" s="184"/>
      <c r="SDR52" s="184"/>
      <c r="SDS52" s="184"/>
      <c r="SDT52" s="184"/>
      <c r="SDU52" s="184"/>
      <c r="SDV52" s="184"/>
      <c r="SDW52" s="184"/>
      <c r="SDX52" s="184"/>
      <c r="SDY52" s="184"/>
      <c r="SDZ52" s="184"/>
      <c r="SEA52" s="184"/>
      <c r="SEB52" s="184"/>
      <c r="SEC52" s="184"/>
      <c r="SED52" s="184"/>
      <c r="SEE52" s="184"/>
      <c r="SEF52" s="184"/>
      <c r="SEG52" s="184"/>
      <c r="SEH52" s="184"/>
      <c r="SEI52" s="184"/>
      <c r="SEJ52" s="184"/>
      <c r="SEK52" s="184"/>
      <c r="SEL52" s="184"/>
      <c r="SEM52" s="184"/>
      <c r="SEN52" s="184"/>
      <c r="SEO52" s="184"/>
      <c r="SEP52" s="184"/>
      <c r="SEQ52" s="184"/>
      <c r="SER52" s="184"/>
      <c r="SES52" s="184"/>
      <c r="SET52" s="184"/>
      <c r="SEU52" s="184"/>
      <c r="SEV52" s="184"/>
      <c r="SEW52" s="184"/>
      <c r="SEX52" s="184"/>
      <c r="SEY52" s="184"/>
      <c r="SEZ52" s="184"/>
      <c r="SFA52" s="184"/>
      <c r="SFB52" s="184"/>
      <c r="SFC52" s="184"/>
      <c r="SFD52" s="184"/>
      <c r="SFE52" s="184"/>
      <c r="SFF52" s="184"/>
      <c r="SFG52" s="184"/>
      <c r="SFH52" s="184"/>
      <c r="SFI52" s="184"/>
      <c r="SFJ52" s="184"/>
      <c r="SFK52" s="184"/>
      <c r="SFL52" s="184"/>
      <c r="SFM52" s="184"/>
      <c r="SFN52" s="184"/>
      <c r="SFO52" s="184"/>
      <c r="SFP52" s="184"/>
      <c r="SFQ52" s="184"/>
      <c r="SFR52" s="184"/>
      <c r="SFS52" s="184"/>
      <c r="SFT52" s="184"/>
      <c r="SFU52" s="184"/>
      <c r="SFV52" s="184"/>
      <c r="SFW52" s="184"/>
      <c r="SFX52" s="184"/>
      <c r="SFY52" s="184"/>
      <c r="SFZ52" s="184"/>
      <c r="SGA52" s="184"/>
      <c r="SGB52" s="184"/>
      <c r="SGC52" s="184"/>
      <c r="SGD52" s="184"/>
      <c r="SGE52" s="184"/>
      <c r="SGF52" s="184"/>
      <c r="SGG52" s="184"/>
      <c r="SGH52" s="184"/>
      <c r="SGI52" s="184"/>
      <c r="SGJ52" s="184"/>
      <c r="SGK52" s="184"/>
      <c r="SGL52" s="184"/>
      <c r="SGM52" s="184"/>
      <c r="SGN52" s="184"/>
      <c r="SGO52" s="184"/>
      <c r="SGP52" s="184"/>
      <c r="SGQ52" s="184"/>
      <c r="SGR52" s="184"/>
      <c r="SGS52" s="184"/>
      <c r="SGT52" s="184"/>
      <c r="SGU52" s="184"/>
      <c r="SGV52" s="184"/>
      <c r="SGW52" s="184"/>
      <c r="SGX52" s="184"/>
      <c r="SGY52" s="184"/>
      <c r="SGZ52" s="184"/>
      <c r="SHA52" s="184"/>
      <c r="SHB52" s="184"/>
      <c r="SHC52" s="184"/>
      <c r="SHD52" s="184"/>
      <c r="SHE52" s="184"/>
      <c r="SHF52" s="184"/>
      <c r="SHG52" s="184"/>
      <c r="SHH52" s="184"/>
      <c r="SHI52" s="184"/>
      <c r="SHJ52" s="184"/>
      <c r="SHK52" s="184"/>
      <c r="SHL52" s="184"/>
      <c r="SHM52" s="184"/>
      <c r="SHN52" s="184"/>
      <c r="SHO52" s="184"/>
      <c r="SHP52" s="184"/>
      <c r="SHQ52" s="184"/>
      <c r="SHR52" s="184"/>
      <c r="SHS52" s="184"/>
      <c r="SHT52" s="184"/>
      <c r="SHU52" s="184"/>
      <c r="SHV52" s="184"/>
      <c r="SHW52" s="184"/>
      <c r="SHX52" s="184"/>
      <c r="SHY52" s="184"/>
      <c r="SHZ52" s="184"/>
      <c r="SIA52" s="184"/>
      <c r="SIB52" s="184"/>
      <c r="SIC52" s="184"/>
      <c r="SID52" s="184"/>
      <c r="SIE52" s="184"/>
      <c r="SIF52" s="184"/>
      <c r="SIG52" s="184"/>
      <c r="SIH52" s="184"/>
      <c r="SII52" s="184"/>
      <c r="SIJ52" s="184"/>
      <c r="SIK52" s="184"/>
      <c r="SIL52" s="184"/>
      <c r="SIM52" s="184"/>
      <c r="SIN52" s="184"/>
      <c r="SIO52" s="184"/>
      <c r="SIP52" s="184"/>
      <c r="SIQ52" s="184"/>
      <c r="SIR52" s="184"/>
      <c r="SIS52" s="184"/>
      <c r="SIT52" s="184"/>
      <c r="SIU52" s="184"/>
      <c r="SIV52" s="184"/>
      <c r="SIW52" s="184"/>
      <c r="SIX52" s="184"/>
      <c r="SIY52" s="184"/>
      <c r="SIZ52" s="184"/>
      <c r="SJA52" s="184"/>
      <c r="SJB52" s="184"/>
      <c r="SJC52" s="184"/>
      <c r="SJD52" s="184"/>
      <c r="SJE52" s="184"/>
      <c r="SJF52" s="184"/>
      <c r="SJG52" s="184"/>
      <c r="SJH52" s="184"/>
      <c r="SJI52" s="184"/>
      <c r="SJJ52" s="184"/>
      <c r="SJK52" s="184"/>
      <c r="SJL52" s="184"/>
      <c r="SJM52" s="184"/>
      <c r="SJN52" s="184"/>
      <c r="SJO52" s="184"/>
      <c r="SJP52" s="184"/>
      <c r="SJQ52" s="184"/>
      <c r="SJR52" s="184"/>
      <c r="SJS52" s="184"/>
      <c r="SJT52" s="184"/>
      <c r="SJU52" s="184"/>
      <c r="SJV52" s="184"/>
      <c r="SJW52" s="184"/>
      <c r="SJX52" s="184"/>
      <c r="SJY52" s="184"/>
      <c r="SJZ52" s="184"/>
      <c r="SKA52" s="184"/>
      <c r="SKB52" s="184"/>
      <c r="SKC52" s="184"/>
      <c r="SKD52" s="184"/>
      <c r="SKE52" s="184"/>
      <c r="SKF52" s="184"/>
      <c r="SKG52" s="184"/>
      <c r="SKH52" s="184"/>
      <c r="SKI52" s="184"/>
      <c r="SKJ52" s="184"/>
      <c r="SKK52" s="184"/>
      <c r="SKL52" s="184"/>
      <c r="SKM52" s="184"/>
      <c r="SKN52" s="184"/>
      <c r="SKO52" s="184"/>
      <c r="SKP52" s="184"/>
      <c r="SKQ52" s="184"/>
      <c r="SKR52" s="184"/>
      <c r="SKS52" s="184"/>
      <c r="SKT52" s="184"/>
      <c r="SKU52" s="184"/>
      <c r="SKV52" s="184"/>
      <c r="SKW52" s="184"/>
      <c r="SKX52" s="184"/>
      <c r="SKY52" s="184"/>
      <c r="SKZ52" s="184"/>
      <c r="SLA52" s="184"/>
      <c r="SLB52" s="184"/>
      <c r="SLC52" s="184"/>
      <c r="SLD52" s="184"/>
      <c r="SLE52" s="184"/>
      <c r="SLF52" s="184"/>
      <c r="SLG52" s="184"/>
      <c r="SLH52" s="184"/>
      <c r="SLI52" s="184"/>
      <c r="SLJ52" s="184"/>
      <c r="SLK52" s="184"/>
      <c r="SLL52" s="184"/>
      <c r="SLM52" s="184"/>
      <c r="SLN52" s="184"/>
      <c r="SLO52" s="184"/>
      <c r="SLP52" s="184"/>
      <c r="SLQ52" s="184"/>
      <c r="SLR52" s="184"/>
      <c r="SLS52" s="184"/>
      <c r="SLT52" s="184"/>
      <c r="SLU52" s="184"/>
      <c r="SLV52" s="184"/>
      <c r="SLW52" s="184"/>
      <c r="SLX52" s="184"/>
      <c r="SLY52" s="184"/>
      <c r="SLZ52" s="184"/>
      <c r="SMA52" s="184"/>
      <c r="SMB52" s="184"/>
      <c r="SMC52" s="184"/>
      <c r="SMD52" s="184"/>
      <c r="SME52" s="184"/>
      <c r="SMF52" s="184"/>
      <c r="SMG52" s="184"/>
      <c r="SMH52" s="184"/>
      <c r="SMI52" s="184"/>
      <c r="SMJ52" s="184"/>
      <c r="SMK52" s="184"/>
      <c r="SML52" s="184"/>
      <c r="SMM52" s="184"/>
      <c r="SMN52" s="184"/>
      <c r="SMO52" s="184"/>
      <c r="SMP52" s="184"/>
      <c r="SMQ52" s="184"/>
      <c r="SMR52" s="184"/>
      <c r="SMS52" s="184"/>
      <c r="SMT52" s="184"/>
      <c r="SMU52" s="184"/>
      <c r="SMV52" s="184"/>
      <c r="SMW52" s="184"/>
      <c r="SMX52" s="184"/>
      <c r="SMY52" s="184"/>
      <c r="SMZ52" s="184"/>
      <c r="SNA52" s="184"/>
      <c r="SNB52" s="184"/>
      <c r="SNC52" s="184"/>
      <c r="SND52" s="184"/>
      <c r="SNE52" s="184"/>
      <c r="SNF52" s="184"/>
      <c r="SNG52" s="184"/>
      <c r="SNH52" s="184"/>
      <c r="SNI52" s="184"/>
      <c r="SNJ52" s="184"/>
      <c r="SNK52" s="184"/>
      <c r="SNL52" s="184"/>
      <c r="SNM52" s="184"/>
      <c r="SNN52" s="184"/>
      <c r="SNO52" s="184"/>
      <c r="SNP52" s="184"/>
      <c r="SNQ52" s="184"/>
      <c r="SNR52" s="184"/>
      <c r="SNS52" s="184"/>
      <c r="SNT52" s="184"/>
      <c r="SNU52" s="184"/>
      <c r="SNV52" s="184"/>
      <c r="SNW52" s="184"/>
      <c r="SNX52" s="184"/>
      <c r="SNY52" s="184"/>
      <c r="SNZ52" s="184"/>
      <c r="SOA52" s="184"/>
      <c r="SOB52" s="184"/>
      <c r="SOC52" s="184"/>
      <c r="SOD52" s="184"/>
      <c r="SOE52" s="184"/>
      <c r="SOF52" s="184"/>
      <c r="SOG52" s="184"/>
      <c r="SOH52" s="184"/>
      <c r="SOI52" s="184"/>
      <c r="SOJ52" s="184"/>
      <c r="SOK52" s="184"/>
      <c r="SOL52" s="184"/>
      <c r="SOM52" s="184"/>
      <c r="SON52" s="184"/>
      <c r="SOO52" s="184"/>
      <c r="SOP52" s="184"/>
      <c r="SOQ52" s="184"/>
      <c r="SOR52" s="184"/>
      <c r="SOS52" s="184"/>
      <c r="SOT52" s="184"/>
      <c r="SOU52" s="184"/>
      <c r="SOV52" s="184"/>
      <c r="SOW52" s="184"/>
      <c r="SOX52" s="184"/>
      <c r="SOY52" s="184"/>
      <c r="SOZ52" s="184"/>
      <c r="SPA52" s="184"/>
      <c r="SPB52" s="184"/>
      <c r="SPC52" s="184"/>
      <c r="SPD52" s="184"/>
      <c r="SPE52" s="184"/>
      <c r="SPF52" s="184"/>
      <c r="SPG52" s="184"/>
      <c r="SPH52" s="184"/>
      <c r="SPI52" s="184"/>
      <c r="SPJ52" s="184"/>
      <c r="SPK52" s="184"/>
      <c r="SPL52" s="184"/>
      <c r="SPM52" s="184"/>
      <c r="SPN52" s="184"/>
      <c r="SPO52" s="184"/>
      <c r="SPP52" s="184"/>
      <c r="SPQ52" s="184"/>
      <c r="SPR52" s="184"/>
      <c r="SPS52" s="184"/>
      <c r="SPT52" s="184"/>
      <c r="SPU52" s="184"/>
      <c r="SPV52" s="184"/>
      <c r="SPW52" s="184"/>
      <c r="SPX52" s="184"/>
      <c r="SPY52" s="184"/>
      <c r="SPZ52" s="184"/>
      <c r="SQA52" s="184"/>
      <c r="SQB52" s="184"/>
      <c r="SQC52" s="184"/>
      <c r="SQD52" s="184"/>
      <c r="SQE52" s="184"/>
      <c r="SQF52" s="184"/>
      <c r="SQG52" s="184"/>
      <c r="SQH52" s="184"/>
      <c r="SQI52" s="184"/>
      <c r="SQJ52" s="184"/>
      <c r="SQK52" s="184"/>
      <c r="SQL52" s="184"/>
      <c r="SQM52" s="184"/>
      <c r="SQN52" s="184"/>
      <c r="SQO52" s="184"/>
      <c r="SQP52" s="184"/>
      <c r="SQQ52" s="184"/>
      <c r="SQR52" s="184"/>
      <c r="SQS52" s="184"/>
      <c r="SQT52" s="184"/>
      <c r="SQU52" s="184"/>
      <c r="SQV52" s="184"/>
      <c r="SQW52" s="184"/>
      <c r="SQX52" s="184"/>
      <c r="SQY52" s="184"/>
      <c r="SQZ52" s="184"/>
      <c r="SRA52" s="184"/>
      <c r="SRB52" s="184"/>
      <c r="SRC52" s="184"/>
      <c r="SRD52" s="184"/>
      <c r="SRE52" s="184"/>
      <c r="SRF52" s="184"/>
      <c r="SRG52" s="184"/>
      <c r="SRH52" s="184"/>
      <c r="SRI52" s="184"/>
      <c r="SRJ52" s="184"/>
      <c r="SRK52" s="184"/>
      <c r="SRL52" s="184"/>
      <c r="SRM52" s="184"/>
      <c r="SRN52" s="184"/>
      <c r="SRO52" s="184"/>
      <c r="SRP52" s="184"/>
      <c r="SRQ52" s="184"/>
      <c r="SRR52" s="184"/>
      <c r="SRS52" s="184"/>
      <c r="SRT52" s="184"/>
      <c r="SRU52" s="184"/>
      <c r="SRV52" s="184"/>
      <c r="SRW52" s="184"/>
      <c r="SRX52" s="184"/>
      <c r="SRY52" s="184"/>
      <c r="SRZ52" s="184"/>
      <c r="SSA52" s="184"/>
      <c r="SSB52" s="184"/>
      <c r="SSC52" s="184"/>
      <c r="SSD52" s="184"/>
      <c r="SSE52" s="184"/>
      <c r="SSF52" s="184"/>
      <c r="SSG52" s="184"/>
      <c r="SSH52" s="184"/>
      <c r="SSI52" s="184"/>
      <c r="SSJ52" s="184"/>
      <c r="SSK52" s="184"/>
      <c r="SSL52" s="184"/>
      <c r="SSM52" s="184"/>
      <c r="SSN52" s="184"/>
      <c r="SSO52" s="184"/>
      <c r="SSP52" s="184"/>
      <c r="SSQ52" s="184"/>
      <c r="SSR52" s="184"/>
      <c r="SSS52" s="184"/>
      <c r="SST52" s="184"/>
      <c r="SSU52" s="184"/>
      <c r="SSV52" s="184"/>
      <c r="SSW52" s="184"/>
      <c r="SSX52" s="184"/>
      <c r="SSY52" s="184"/>
      <c r="SSZ52" s="184"/>
      <c r="STA52" s="184"/>
      <c r="STB52" s="184"/>
      <c r="STC52" s="184"/>
      <c r="STD52" s="184"/>
      <c r="STE52" s="184"/>
      <c r="STF52" s="184"/>
      <c r="STG52" s="184"/>
      <c r="STH52" s="184"/>
      <c r="STI52" s="184"/>
      <c r="STJ52" s="184"/>
      <c r="STK52" s="184"/>
      <c r="STL52" s="184"/>
      <c r="STM52" s="184"/>
      <c r="STN52" s="184"/>
      <c r="STO52" s="184"/>
      <c r="STP52" s="184"/>
      <c r="STQ52" s="184"/>
      <c r="STR52" s="184"/>
      <c r="STS52" s="184"/>
      <c r="STT52" s="184"/>
      <c r="STU52" s="184"/>
      <c r="STV52" s="184"/>
      <c r="STW52" s="184"/>
      <c r="STX52" s="184"/>
      <c r="STY52" s="184"/>
      <c r="STZ52" s="184"/>
      <c r="SUA52" s="184"/>
      <c r="SUB52" s="184"/>
      <c r="SUC52" s="184"/>
      <c r="SUD52" s="184"/>
      <c r="SUE52" s="184"/>
      <c r="SUF52" s="184"/>
      <c r="SUG52" s="184"/>
      <c r="SUH52" s="184"/>
      <c r="SUI52" s="184"/>
      <c r="SUJ52" s="184"/>
      <c r="SUK52" s="184"/>
      <c r="SUL52" s="184"/>
      <c r="SUM52" s="184"/>
      <c r="SUN52" s="184"/>
      <c r="SUO52" s="184"/>
      <c r="SUP52" s="184"/>
      <c r="SUQ52" s="184"/>
      <c r="SUR52" s="184"/>
      <c r="SUS52" s="184"/>
      <c r="SUT52" s="184"/>
      <c r="SUU52" s="184"/>
      <c r="SUV52" s="184"/>
      <c r="SUW52" s="184"/>
      <c r="SUX52" s="184"/>
      <c r="SUY52" s="184"/>
      <c r="SUZ52" s="184"/>
      <c r="SVA52" s="184"/>
      <c r="SVB52" s="184"/>
      <c r="SVC52" s="184"/>
      <c r="SVD52" s="184"/>
      <c r="SVE52" s="184"/>
      <c r="SVF52" s="184"/>
      <c r="SVG52" s="184"/>
      <c r="SVH52" s="184"/>
      <c r="SVI52" s="184"/>
      <c r="SVJ52" s="184"/>
      <c r="SVK52" s="184"/>
      <c r="SVL52" s="184"/>
      <c r="SVM52" s="184"/>
      <c r="SVN52" s="184"/>
      <c r="SVO52" s="184"/>
      <c r="SVP52" s="184"/>
      <c r="SVQ52" s="184"/>
      <c r="SVR52" s="184"/>
      <c r="SVS52" s="184"/>
      <c r="SVT52" s="184"/>
      <c r="SVU52" s="184"/>
      <c r="SVV52" s="184"/>
      <c r="SVW52" s="184"/>
      <c r="SVX52" s="184"/>
      <c r="SVY52" s="184"/>
      <c r="SVZ52" s="184"/>
      <c r="SWA52" s="184"/>
      <c r="SWB52" s="184"/>
      <c r="SWC52" s="184"/>
      <c r="SWD52" s="184"/>
      <c r="SWE52" s="184"/>
      <c r="SWF52" s="184"/>
      <c r="SWG52" s="184"/>
      <c r="SWH52" s="184"/>
      <c r="SWI52" s="184"/>
      <c r="SWJ52" s="184"/>
      <c r="SWK52" s="184"/>
      <c r="SWL52" s="184"/>
      <c r="SWM52" s="184"/>
      <c r="SWN52" s="184"/>
      <c r="SWO52" s="184"/>
      <c r="SWP52" s="184"/>
      <c r="SWQ52" s="184"/>
      <c r="SWR52" s="184"/>
      <c r="SWS52" s="184"/>
      <c r="SWT52" s="184"/>
      <c r="SWU52" s="184"/>
      <c r="SWV52" s="184"/>
      <c r="SWW52" s="184"/>
      <c r="SWX52" s="184"/>
      <c r="SWY52" s="184"/>
      <c r="SWZ52" s="184"/>
      <c r="SXA52" s="184"/>
      <c r="SXB52" s="184"/>
      <c r="SXC52" s="184"/>
      <c r="SXD52" s="184"/>
      <c r="SXE52" s="184"/>
      <c r="SXF52" s="184"/>
      <c r="SXG52" s="184"/>
      <c r="SXH52" s="184"/>
      <c r="SXI52" s="184"/>
      <c r="SXJ52" s="184"/>
      <c r="SXK52" s="184"/>
      <c r="SXL52" s="184"/>
      <c r="SXM52" s="184"/>
      <c r="SXN52" s="184"/>
      <c r="SXO52" s="184"/>
      <c r="SXP52" s="184"/>
      <c r="SXQ52" s="184"/>
      <c r="SXR52" s="184"/>
      <c r="SXS52" s="184"/>
      <c r="SXT52" s="184"/>
      <c r="SXU52" s="184"/>
      <c r="SXV52" s="184"/>
      <c r="SXW52" s="184"/>
      <c r="SXX52" s="184"/>
      <c r="SXY52" s="184"/>
      <c r="SXZ52" s="184"/>
      <c r="SYA52" s="184"/>
      <c r="SYB52" s="184"/>
      <c r="SYC52" s="184"/>
      <c r="SYD52" s="184"/>
      <c r="SYE52" s="184"/>
      <c r="SYF52" s="184"/>
      <c r="SYG52" s="184"/>
      <c r="SYH52" s="184"/>
      <c r="SYI52" s="184"/>
      <c r="SYJ52" s="184"/>
      <c r="SYK52" s="184"/>
      <c r="SYL52" s="184"/>
      <c r="SYM52" s="184"/>
      <c r="SYN52" s="184"/>
      <c r="SYO52" s="184"/>
      <c r="SYP52" s="184"/>
      <c r="SYQ52" s="184"/>
      <c r="SYR52" s="184"/>
      <c r="SYS52" s="184"/>
      <c r="SYT52" s="184"/>
      <c r="SYU52" s="184"/>
      <c r="SYV52" s="184"/>
      <c r="SYW52" s="184"/>
      <c r="SYX52" s="184"/>
      <c r="SYY52" s="184"/>
      <c r="SYZ52" s="184"/>
      <c r="SZA52" s="184"/>
      <c r="SZB52" s="184"/>
      <c r="SZC52" s="184"/>
      <c r="SZD52" s="184"/>
      <c r="SZE52" s="184"/>
      <c r="SZF52" s="184"/>
      <c r="SZG52" s="184"/>
      <c r="SZH52" s="184"/>
      <c r="SZI52" s="184"/>
      <c r="SZJ52" s="184"/>
      <c r="SZK52" s="184"/>
      <c r="SZL52" s="184"/>
      <c r="SZM52" s="184"/>
      <c r="SZN52" s="184"/>
      <c r="SZO52" s="184"/>
      <c r="SZP52" s="184"/>
      <c r="SZQ52" s="184"/>
      <c r="SZR52" s="184"/>
      <c r="SZS52" s="184"/>
      <c r="SZT52" s="184"/>
      <c r="SZU52" s="184"/>
      <c r="SZV52" s="184"/>
      <c r="SZW52" s="184"/>
      <c r="SZX52" s="184"/>
      <c r="SZY52" s="184"/>
      <c r="SZZ52" s="184"/>
      <c r="TAA52" s="184"/>
      <c r="TAB52" s="184"/>
      <c r="TAC52" s="184"/>
      <c r="TAD52" s="184"/>
      <c r="TAE52" s="184"/>
      <c r="TAF52" s="184"/>
      <c r="TAG52" s="184"/>
      <c r="TAH52" s="184"/>
      <c r="TAI52" s="184"/>
      <c r="TAJ52" s="184"/>
      <c r="TAK52" s="184"/>
      <c r="TAL52" s="184"/>
      <c r="TAM52" s="184"/>
      <c r="TAN52" s="184"/>
      <c r="TAO52" s="184"/>
      <c r="TAP52" s="184"/>
      <c r="TAQ52" s="184"/>
      <c r="TAR52" s="184"/>
      <c r="TAS52" s="184"/>
      <c r="TAT52" s="184"/>
      <c r="TAU52" s="184"/>
      <c r="TAV52" s="184"/>
      <c r="TAW52" s="184"/>
      <c r="TAX52" s="184"/>
      <c r="TAY52" s="184"/>
      <c r="TAZ52" s="184"/>
      <c r="TBA52" s="184"/>
      <c r="TBB52" s="184"/>
      <c r="TBC52" s="184"/>
      <c r="TBD52" s="184"/>
      <c r="TBE52" s="184"/>
      <c r="TBF52" s="184"/>
      <c r="TBG52" s="184"/>
      <c r="TBH52" s="184"/>
      <c r="TBI52" s="184"/>
      <c r="TBJ52" s="184"/>
      <c r="TBK52" s="184"/>
      <c r="TBL52" s="184"/>
      <c r="TBM52" s="184"/>
      <c r="TBN52" s="184"/>
      <c r="TBO52" s="184"/>
      <c r="TBP52" s="184"/>
      <c r="TBQ52" s="184"/>
      <c r="TBR52" s="184"/>
      <c r="TBS52" s="184"/>
      <c r="TBT52" s="184"/>
      <c r="TBU52" s="184"/>
      <c r="TBV52" s="184"/>
      <c r="TBW52" s="184"/>
      <c r="TBX52" s="184"/>
      <c r="TBY52" s="184"/>
      <c r="TBZ52" s="184"/>
      <c r="TCA52" s="184"/>
      <c r="TCB52" s="184"/>
      <c r="TCC52" s="184"/>
      <c r="TCD52" s="184"/>
      <c r="TCE52" s="184"/>
      <c r="TCF52" s="184"/>
      <c r="TCG52" s="184"/>
      <c r="TCH52" s="184"/>
      <c r="TCI52" s="184"/>
      <c r="TCJ52" s="184"/>
      <c r="TCK52" s="184"/>
      <c r="TCL52" s="184"/>
      <c r="TCM52" s="184"/>
      <c r="TCN52" s="184"/>
      <c r="TCO52" s="184"/>
      <c r="TCP52" s="184"/>
      <c r="TCQ52" s="184"/>
      <c r="TCR52" s="184"/>
      <c r="TCS52" s="184"/>
      <c r="TCT52" s="184"/>
      <c r="TCU52" s="184"/>
      <c r="TCV52" s="184"/>
      <c r="TCW52" s="184"/>
      <c r="TCX52" s="184"/>
      <c r="TCY52" s="184"/>
      <c r="TCZ52" s="184"/>
      <c r="TDA52" s="184"/>
      <c r="TDB52" s="184"/>
      <c r="TDC52" s="184"/>
      <c r="TDD52" s="184"/>
      <c r="TDE52" s="184"/>
      <c r="TDF52" s="184"/>
      <c r="TDG52" s="184"/>
      <c r="TDH52" s="184"/>
      <c r="TDI52" s="184"/>
      <c r="TDJ52" s="184"/>
      <c r="TDK52" s="184"/>
      <c r="TDL52" s="184"/>
      <c r="TDM52" s="184"/>
      <c r="TDN52" s="184"/>
      <c r="TDO52" s="184"/>
      <c r="TDP52" s="184"/>
      <c r="TDQ52" s="184"/>
      <c r="TDR52" s="184"/>
      <c r="TDS52" s="184"/>
      <c r="TDT52" s="184"/>
      <c r="TDU52" s="184"/>
      <c r="TDV52" s="184"/>
      <c r="TDW52" s="184"/>
      <c r="TDX52" s="184"/>
      <c r="TDY52" s="184"/>
      <c r="TDZ52" s="184"/>
      <c r="TEA52" s="184"/>
      <c r="TEB52" s="184"/>
      <c r="TEC52" s="184"/>
      <c r="TED52" s="184"/>
      <c r="TEE52" s="184"/>
      <c r="TEF52" s="184"/>
      <c r="TEG52" s="184"/>
      <c r="TEH52" s="184"/>
      <c r="TEI52" s="184"/>
      <c r="TEJ52" s="184"/>
      <c r="TEK52" s="184"/>
      <c r="TEL52" s="184"/>
      <c r="TEM52" s="184"/>
      <c r="TEN52" s="184"/>
      <c r="TEO52" s="184"/>
      <c r="TEP52" s="184"/>
      <c r="TEQ52" s="184"/>
      <c r="TER52" s="184"/>
      <c r="TES52" s="184"/>
      <c r="TET52" s="184"/>
      <c r="TEU52" s="184"/>
      <c r="TEV52" s="184"/>
      <c r="TEW52" s="184"/>
      <c r="TEX52" s="184"/>
      <c r="TEY52" s="184"/>
      <c r="TEZ52" s="184"/>
      <c r="TFA52" s="184"/>
      <c r="TFB52" s="184"/>
      <c r="TFC52" s="184"/>
      <c r="TFD52" s="184"/>
      <c r="TFE52" s="184"/>
      <c r="TFF52" s="184"/>
      <c r="TFG52" s="184"/>
      <c r="TFH52" s="184"/>
      <c r="TFI52" s="184"/>
      <c r="TFJ52" s="184"/>
      <c r="TFK52" s="184"/>
      <c r="TFL52" s="184"/>
      <c r="TFM52" s="184"/>
      <c r="TFN52" s="184"/>
      <c r="TFO52" s="184"/>
      <c r="TFP52" s="184"/>
      <c r="TFQ52" s="184"/>
      <c r="TFR52" s="184"/>
      <c r="TFS52" s="184"/>
      <c r="TFT52" s="184"/>
      <c r="TFU52" s="184"/>
      <c r="TFV52" s="184"/>
      <c r="TFW52" s="184"/>
      <c r="TFX52" s="184"/>
      <c r="TFY52" s="184"/>
      <c r="TFZ52" s="184"/>
      <c r="TGA52" s="184"/>
      <c r="TGB52" s="184"/>
      <c r="TGC52" s="184"/>
      <c r="TGD52" s="184"/>
      <c r="TGE52" s="184"/>
      <c r="TGF52" s="184"/>
      <c r="TGG52" s="184"/>
      <c r="TGH52" s="184"/>
      <c r="TGI52" s="184"/>
      <c r="TGJ52" s="184"/>
      <c r="TGK52" s="184"/>
      <c r="TGL52" s="184"/>
      <c r="TGM52" s="184"/>
      <c r="TGN52" s="184"/>
      <c r="TGO52" s="184"/>
      <c r="TGP52" s="184"/>
      <c r="TGQ52" s="184"/>
      <c r="TGR52" s="184"/>
      <c r="TGS52" s="184"/>
      <c r="TGT52" s="184"/>
      <c r="TGU52" s="184"/>
      <c r="TGV52" s="184"/>
      <c r="TGW52" s="184"/>
      <c r="TGX52" s="184"/>
      <c r="TGY52" s="184"/>
      <c r="TGZ52" s="184"/>
      <c r="THA52" s="184"/>
      <c r="THB52" s="184"/>
      <c r="THC52" s="184"/>
      <c r="THD52" s="184"/>
      <c r="THE52" s="184"/>
      <c r="THF52" s="184"/>
      <c r="THG52" s="184"/>
      <c r="THH52" s="184"/>
      <c r="THI52" s="184"/>
      <c r="THJ52" s="184"/>
      <c r="THK52" s="184"/>
      <c r="THL52" s="184"/>
      <c r="THM52" s="184"/>
      <c r="THN52" s="184"/>
      <c r="THO52" s="184"/>
      <c r="THP52" s="184"/>
      <c r="THQ52" s="184"/>
      <c r="THR52" s="184"/>
      <c r="THS52" s="184"/>
      <c r="THT52" s="184"/>
      <c r="THU52" s="184"/>
      <c r="THV52" s="184"/>
      <c r="THW52" s="184"/>
      <c r="THX52" s="184"/>
      <c r="THY52" s="184"/>
      <c r="THZ52" s="184"/>
      <c r="TIA52" s="184"/>
      <c r="TIB52" s="184"/>
      <c r="TIC52" s="184"/>
      <c r="TID52" s="184"/>
      <c r="TIE52" s="184"/>
      <c r="TIF52" s="184"/>
      <c r="TIG52" s="184"/>
      <c r="TIH52" s="184"/>
      <c r="TII52" s="184"/>
      <c r="TIJ52" s="184"/>
      <c r="TIK52" s="184"/>
      <c r="TIL52" s="184"/>
      <c r="TIM52" s="184"/>
      <c r="TIN52" s="184"/>
      <c r="TIO52" s="184"/>
      <c r="TIP52" s="184"/>
      <c r="TIQ52" s="184"/>
      <c r="TIR52" s="184"/>
      <c r="TIS52" s="184"/>
      <c r="TIT52" s="184"/>
      <c r="TIU52" s="184"/>
      <c r="TIV52" s="184"/>
      <c r="TIW52" s="184"/>
      <c r="TIX52" s="184"/>
      <c r="TIY52" s="184"/>
      <c r="TIZ52" s="184"/>
      <c r="TJA52" s="184"/>
      <c r="TJB52" s="184"/>
      <c r="TJC52" s="184"/>
      <c r="TJD52" s="184"/>
      <c r="TJE52" s="184"/>
      <c r="TJF52" s="184"/>
      <c r="TJG52" s="184"/>
      <c r="TJH52" s="184"/>
      <c r="TJI52" s="184"/>
      <c r="TJJ52" s="184"/>
      <c r="TJK52" s="184"/>
      <c r="TJL52" s="184"/>
      <c r="TJM52" s="184"/>
      <c r="TJN52" s="184"/>
      <c r="TJO52" s="184"/>
      <c r="TJP52" s="184"/>
      <c r="TJQ52" s="184"/>
      <c r="TJR52" s="184"/>
      <c r="TJS52" s="184"/>
      <c r="TJT52" s="184"/>
      <c r="TJU52" s="184"/>
      <c r="TJV52" s="184"/>
      <c r="TJW52" s="184"/>
      <c r="TJX52" s="184"/>
      <c r="TJY52" s="184"/>
      <c r="TJZ52" s="184"/>
      <c r="TKA52" s="184"/>
      <c r="TKB52" s="184"/>
      <c r="TKC52" s="184"/>
      <c r="TKD52" s="184"/>
      <c r="TKE52" s="184"/>
      <c r="TKF52" s="184"/>
      <c r="TKG52" s="184"/>
      <c r="TKH52" s="184"/>
      <c r="TKI52" s="184"/>
      <c r="TKJ52" s="184"/>
      <c r="TKK52" s="184"/>
      <c r="TKL52" s="184"/>
      <c r="TKM52" s="184"/>
      <c r="TKN52" s="184"/>
      <c r="TKO52" s="184"/>
      <c r="TKP52" s="184"/>
      <c r="TKQ52" s="184"/>
      <c r="TKR52" s="184"/>
      <c r="TKS52" s="184"/>
      <c r="TKT52" s="184"/>
      <c r="TKU52" s="184"/>
      <c r="TKV52" s="184"/>
      <c r="TKW52" s="184"/>
      <c r="TKX52" s="184"/>
      <c r="TKY52" s="184"/>
      <c r="TKZ52" s="184"/>
      <c r="TLA52" s="184"/>
      <c r="TLB52" s="184"/>
      <c r="TLC52" s="184"/>
      <c r="TLD52" s="184"/>
      <c r="TLE52" s="184"/>
      <c r="TLF52" s="184"/>
      <c r="TLG52" s="184"/>
      <c r="TLH52" s="184"/>
      <c r="TLI52" s="184"/>
      <c r="TLJ52" s="184"/>
      <c r="TLK52" s="184"/>
      <c r="TLL52" s="184"/>
      <c r="TLM52" s="184"/>
      <c r="TLN52" s="184"/>
      <c r="TLO52" s="184"/>
      <c r="TLP52" s="184"/>
      <c r="TLQ52" s="184"/>
      <c r="TLR52" s="184"/>
      <c r="TLS52" s="184"/>
      <c r="TLT52" s="184"/>
      <c r="TLU52" s="184"/>
      <c r="TLV52" s="184"/>
      <c r="TLW52" s="184"/>
      <c r="TLX52" s="184"/>
      <c r="TLY52" s="184"/>
      <c r="TLZ52" s="184"/>
      <c r="TMA52" s="184"/>
      <c r="TMB52" s="184"/>
      <c r="TMC52" s="184"/>
      <c r="TMD52" s="184"/>
      <c r="TME52" s="184"/>
      <c r="TMF52" s="184"/>
      <c r="TMG52" s="184"/>
      <c r="TMH52" s="184"/>
      <c r="TMI52" s="184"/>
      <c r="TMJ52" s="184"/>
      <c r="TMK52" s="184"/>
      <c r="TML52" s="184"/>
      <c r="TMM52" s="184"/>
      <c r="TMN52" s="184"/>
      <c r="TMO52" s="184"/>
      <c r="TMP52" s="184"/>
      <c r="TMQ52" s="184"/>
      <c r="TMR52" s="184"/>
      <c r="TMS52" s="184"/>
      <c r="TMT52" s="184"/>
      <c r="TMU52" s="184"/>
      <c r="TMV52" s="184"/>
      <c r="TMW52" s="184"/>
      <c r="TMX52" s="184"/>
      <c r="TMY52" s="184"/>
      <c r="TMZ52" s="184"/>
      <c r="TNA52" s="184"/>
      <c r="TNB52" s="184"/>
      <c r="TNC52" s="184"/>
      <c r="TND52" s="184"/>
      <c r="TNE52" s="184"/>
      <c r="TNF52" s="184"/>
      <c r="TNG52" s="184"/>
      <c r="TNH52" s="184"/>
      <c r="TNI52" s="184"/>
      <c r="TNJ52" s="184"/>
      <c r="TNK52" s="184"/>
      <c r="TNL52" s="184"/>
      <c r="TNM52" s="184"/>
      <c r="TNN52" s="184"/>
      <c r="TNO52" s="184"/>
      <c r="TNP52" s="184"/>
      <c r="TNQ52" s="184"/>
      <c r="TNR52" s="184"/>
      <c r="TNS52" s="184"/>
      <c r="TNT52" s="184"/>
      <c r="TNU52" s="184"/>
      <c r="TNV52" s="184"/>
      <c r="TNW52" s="184"/>
      <c r="TNX52" s="184"/>
      <c r="TNY52" s="184"/>
      <c r="TNZ52" s="184"/>
      <c r="TOA52" s="184"/>
      <c r="TOB52" s="184"/>
      <c r="TOC52" s="184"/>
      <c r="TOD52" s="184"/>
      <c r="TOE52" s="184"/>
      <c r="TOF52" s="184"/>
      <c r="TOG52" s="184"/>
      <c r="TOH52" s="184"/>
      <c r="TOI52" s="184"/>
      <c r="TOJ52" s="184"/>
      <c r="TOK52" s="184"/>
      <c r="TOL52" s="184"/>
      <c r="TOM52" s="184"/>
      <c r="TON52" s="184"/>
      <c r="TOO52" s="184"/>
      <c r="TOP52" s="184"/>
      <c r="TOQ52" s="184"/>
      <c r="TOR52" s="184"/>
      <c r="TOS52" s="184"/>
      <c r="TOT52" s="184"/>
      <c r="TOU52" s="184"/>
      <c r="TOV52" s="184"/>
      <c r="TOW52" s="184"/>
      <c r="TOX52" s="184"/>
      <c r="TOY52" s="184"/>
      <c r="TOZ52" s="184"/>
      <c r="TPA52" s="184"/>
      <c r="TPB52" s="184"/>
      <c r="TPC52" s="184"/>
      <c r="TPD52" s="184"/>
      <c r="TPE52" s="184"/>
      <c r="TPF52" s="184"/>
      <c r="TPG52" s="184"/>
      <c r="TPH52" s="184"/>
      <c r="TPI52" s="184"/>
      <c r="TPJ52" s="184"/>
      <c r="TPK52" s="184"/>
      <c r="TPL52" s="184"/>
      <c r="TPM52" s="184"/>
      <c r="TPN52" s="184"/>
      <c r="TPO52" s="184"/>
      <c r="TPP52" s="184"/>
      <c r="TPQ52" s="184"/>
      <c r="TPR52" s="184"/>
      <c r="TPS52" s="184"/>
      <c r="TPT52" s="184"/>
      <c r="TPU52" s="184"/>
      <c r="TPV52" s="184"/>
      <c r="TPW52" s="184"/>
      <c r="TPX52" s="184"/>
      <c r="TPY52" s="184"/>
      <c r="TPZ52" s="184"/>
      <c r="TQA52" s="184"/>
      <c r="TQB52" s="184"/>
      <c r="TQC52" s="184"/>
      <c r="TQD52" s="184"/>
      <c r="TQE52" s="184"/>
      <c r="TQF52" s="184"/>
      <c r="TQG52" s="184"/>
      <c r="TQH52" s="184"/>
      <c r="TQI52" s="184"/>
      <c r="TQJ52" s="184"/>
      <c r="TQK52" s="184"/>
      <c r="TQL52" s="184"/>
      <c r="TQM52" s="184"/>
      <c r="TQN52" s="184"/>
      <c r="TQO52" s="184"/>
      <c r="TQP52" s="184"/>
      <c r="TQQ52" s="184"/>
      <c r="TQR52" s="184"/>
      <c r="TQS52" s="184"/>
      <c r="TQT52" s="184"/>
      <c r="TQU52" s="184"/>
      <c r="TQV52" s="184"/>
      <c r="TQW52" s="184"/>
      <c r="TQX52" s="184"/>
      <c r="TQY52" s="184"/>
      <c r="TQZ52" s="184"/>
      <c r="TRA52" s="184"/>
      <c r="TRB52" s="184"/>
      <c r="TRC52" s="184"/>
      <c r="TRD52" s="184"/>
      <c r="TRE52" s="184"/>
      <c r="TRF52" s="184"/>
      <c r="TRG52" s="184"/>
      <c r="TRH52" s="184"/>
      <c r="TRI52" s="184"/>
      <c r="TRJ52" s="184"/>
      <c r="TRK52" s="184"/>
      <c r="TRL52" s="184"/>
      <c r="TRM52" s="184"/>
      <c r="TRN52" s="184"/>
      <c r="TRO52" s="184"/>
      <c r="TRP52" s="184"/>
      <c r="TRQ52" s="184"/>
      <c r="TRR52" s="184"/>
      <c r="TRS52" s="184"/>
      <c r="TRT52" s="184"/>
      <c r="TRU52" s="184"/>
      <c r="TRV52" s="184"/>
      <c r="TRW52" s="184"/>
      <c r="TRX52" s="184"/>
      <c r="TRY52" s="184"/>
      <c r="TRZ52" s="184"/>
      <c r="TSA52" s="184"/>
      <c r="TSB52" s="184"/>
      <c r="TSC52" s="184"/>
      <c r="TSD52" s="184"/>
      <c r="TSE52" s="184"/>
      <c r="TSF52" s="184"/>
      <c r="TSG52" s="184"/>
      <c r="TSH52" s="184"/>
      <c r="TSI52" s="184"/>
      <c r="TSJ52" s="184"/>
      <c r="TSK52" s="184"/>
      <c r="TSL52" s="184"/>
      <c r="TSM52" s="184"/>
      <c r="TSN52" s="184"/>
      <c r="TSO52" s="184"/>
      <c r="TSP52" s="184"/>
      <c r="TSQ52" s="184"/>
      <c r="TSR52" s="184"/>
      <c r="TSS52" s="184"/>
      <c r="TST52" s="184"/>
      <c r="TSU52" s="184"/>
      <c r="TSV52" s="184"/>
      <c r="TSW52" s="184"/>
      <c r="TSX52" s="184"/>
      <c r="TSY52" s="184"/>
      <c r="TSZ52" s="184"/>
      <c r="TTA52" s="184"/>
      <c r="TTB52" s="184"/>
      <c r="TTC52" s="184"/>
      <c r="TTD52" s="184"/>
      <c r="TTE52" s="184"/>
      <c r="TTF52" s="184"/>
      <c r="TTG52" s="184"/>
      <c r="TTH52" s="184"/>
      <c r="TTI52" s="184"/>
      <c r="TTJ52" s="184"/>
      <c r="TTK52" s="184"/>
      <c r="TTL52" s="184"/>
      <c r="TTM52" s="184"/>
      <c r="TTN52" s="184"/>
      <c r="TTO52" s="184"/>
      <c r="TTP52" s="184"/>
      <c r="TTQ52" s="184"/>
      <c r="TTR52" s="184"/>
      <c r="TTS52" s="184"/>
      <c r="TTT52" s="184"/>
      <c r="TTU52" s="184"/>
      <c r="TTV52" s="184"/>
      <c r="TTW52" s="184"/>
      <c r="TTX52" s="184"/>
      <c r="TTY52" s="184"/>
      <c r="TTZ52" s="184"/>
      <c r="TUA52" s="184"/>
      <c r="TUB52" s="184"/>
      <c r="TUC52" s="184"/>
      <c r="TUD52" s="184"/>
      <c r="TUE52" s="184"/>
      <c r="TUF52" s="184"/>
      <c r="TUG52" s="184"/>
      <c r="TUH52" s="184"/>
      <c r="TUI52" s="184"/>
      <c r="TUJ52" s="184"/>
      <c r="TUK52" s="184"/>
      <c r="TUL52" s="184"/>
      <c r="TUM52" s="184"/>
      <c r="TUN52" s="184"/>
      <c r="TUO52" s="184"/>
      <c r="TUP52" s="184"/>
      <c r="TUQ52" s="184"/>
      <c r="TUR52" s="184"/>
      <c r="TUS52" s="184"/>
      <c r="TUT52" s="184"/>
      <c r="TUU52" s="184"/>
      <c r="TUV52" s="184"/>
      <c r="TUW52" s="184"/>
      <c r="TUX52" s="184"/>
      <c r="TUY52" s="184"/>
      <c r="TUZ52" s="184"/>
      <c r="TVA52" s="184"/>
      <c r="TVB52" s="184"/>
      <c r="TVC52" s="184"/>
      <c r="TVD52" s="184"/>
      <c r="TVE52" s="184"/>
      <c r="TVF52" s="184"/>
      <c r="TVG52" s="184"/>
      <c r="TVH52" s="184"/>
      <c r="TVI52" s="184"/>
      <c r="TVJ52" s="184"/>
      <c r="TVK52" s="184"/>
      <c r="TVL52" s="184"/>
      <c r="TVM52" s="184"/>
      <c r="TVN52" s="184"/>
      <c r="TVO52" s="184"/>
      <c r="TVP52" s="184"/>
      <c r="TVQ52" s="184"/>
      <c r="TVR52" s="184"/>
      <c r="TVS52" s="184"/>
      <c r="TVT52" s="184"/>
      <c r="TVU52" s="184"/>
      <c r="TVV52" s="184"/>
      <c r="TVW52" s="184"/>
      <c r="TVX52" s="184"/>
      <c r="TVY52" s="184"/>
      <c r="TVZ52" s="184"/>
      <c r="TWA52" s="184"/>
      <c r="TWB52" s="184"/>
      <c r="TWC52" s="184"/>
      <c r="TWD52" s="184"/>
      <c r="TWE52" s="184"/>
      <c r="TWF52" s="184"/>
      <c r="TWG52" s="184"/>
      <c r="TWH52" s="184"/>
      <c r="TWI52" s="184"/>
      <c r="TWJ52" s="184"/>
      <c r="TWK52" s="184"/>
      <c r="TWL52" s="184"/>
      <c r="TWM52" s="184"/>
      <c r="TWN52" s="184"/>
      <c r="TWO52" s="184"/>
      <c r="TWP52" s="184"/>
      <c r="TWQ52" s="184"/>
      <c r="TWR52" s="184"/>
      <c r="TWS52" s="184"/>
      <c r="TWT52" s="184"/>
      <c r="TWU52" s="184"/>
      <c r="TWV52" s="184"/>
      <c r="TWW52" s="184"/>
      <c r="TWX52" s="184"/>
      <c r="TWY52" s="184"/>
      <c r="TWZ52" s="184"/>
      <c r="TXA52" s="184"/>
      <c r="TXB52" s="184"/>
      <c r="TXC52" s="184"/>
      <c r="TXD52" s="184"/>
      <c r="TXE52" s="184"/>
      <c r="TXF52" s="184"/>
      <c r="TXG52" s="184"/>
      <c r="TXH52" s="184"/>
      <c r="TXI52" s="184"/>
      <c r="TXJ52" s="184"/>
      <c r="TXK52" s="184"/>
      <c r="TXL52" s="184"/>
      <c r="TXM52" s="184"/>
      <c r="TXN52" s="184"/>
      <c r="TXO52" s="184"/>
      <c r="TXP52" s="184"/>
      <c r="TXQ52" s="184"/>
      <c r="TXR52" s="184"/>
      <c r="TXS52" s="184"/>
      <c r="TXT52" s="184"/>
      <c r="TXU52" s="184"/>
      <c r="TXV52" s="184"/>
      <c r="TXW52" s="184"/>
      <c r="TXX52" s="184"/>
      <c r="TXY52" s="184"/>
      <c r="TXZ52" s="184"/>
      <c r="TYA52" s="184"/>
      <c r="TYB52" s="184"/>
      <c r="TYC52" s="184"/>
      <c r="TYD52" s="184"/>
      <c r="TYE52" s="184"/>
      <c r="TYF52" s="184"/>
      <c r="TYG52" s="184"/>
      <c r="TYH52" s="184"/>
      <c r="TYI52" s="184"/>
      <c r="TYJ52" s="184"/>
      <c r="TYK52" s="184"/>
      <c r="TYL52" s="184"/>
      <c r="TYM52" s="184"/>
      <c r="TYN52" s="184"/>
      <c r="TYO52" s="184"/>
      <c r="TYP52" s="184"/>
      <c r="TYQ52" s="184"/>
      <c r="TYR52" s="184"/>
      <c r="TYS52" s="184"/>
      <c r="TYT52" s="184"/>
      <c r="TYU52" s="184"/>
      <c r="TYV52" s="184"/>
      <c r="TYW52" s="184"/>
      <c r="TYX52" s="184"/>
      <c r="TYY52" s="184"/>
      <c r="TYZ52" s="184"/>
      <c r="TZA52" s="184"/>
      <c r="TZB52" s="184"/>
      <c r="TZC52" s="184"/>
      <c r="TZD52" s="184"/>
      <c r="TZE52" s="184"/>
      <c r="TZF52" s="184"/>
      <c r="TZG52" s="184"/>
      <c r="TZH52" s="184"/>
      <c r="TZI52" s="184"/>
      <c r="TZJ52" s="184"/>
      <c r="TZK52" s="184"/>
      <c r="TZL52" s="184"/>
      <c r="TZM52" s="184"/>
      <c r="TZN52" s="184"/>
      <c r="TZO52" s="184"/>
      <c r="TZP52" s="184"/>
      <c r="TZQ52" s="184"/>
      <c r="TZR52" s="184"/>
      <c r="TZS52" s="184"/>
      <c r="TZT52" s="184"/>
      <c r="TZU52" s="184"/>
      <c r="TZV52" s="184"/>
      <c r="TZW52" s="184"/>
      <c r="TZX52" s="184"/>
      <c r="TZY52" s="184"/>
      <c r="TZZ52" s="184"/>
      <c r="UAA52" s="184"/>
      <c r="UAB52" s="184"/>
      <c r="UAC52" s="184"/>
      <c r="UAD52" s="184"/>
      <c r="UAE52" s="184"/>
      <c r="UAF52" s="184"/>
      <c r="UAG52" s="184"/>
      <c r="UAH52" s="184"/>
      <c r="UAI52" s="184"/>
      <c r="UAJ52" s="184"/>
      <c r="UAK52" s="184"/>
      <c r="UAL52" s="184"/>
      <c r="UAM52" s="184"/>
      <c r="UAN52" s="184"/>
      <c r="UAO52" s="184"/>
      <c r="UAP52" s="184"/>
      <c r="UAQ52" s="184"/>
      <c r="UAR52" s="184"/>
      <c r="UAS52" s="184"/>
      <c r="UAT52" s="184"/>
      <c r="UAU52" s="184"/>
      <c r="UAV52" s="184"/>
      <c r="UAW52" s="184"/>
      <c r="UAX52" s="184"/>
      <c r="UAY52" s="184"/>
      <c r="UAZ52" s="184"/>
      <c r="UBA52" s="184"/>
      <c r="UBB52" s="184"/>
      <c r="UBC52" s="184"/>
      <c r="UBD52" s="184"/>
      <c r="UBE52" s="184"/>
      <c r="UBF52" s="184"/>
      <c r="UBG52" s="184"/>
      <c r="UBH52" s="184"/>
      <c r="UBI52" s="184"/>
      <c r="UBJ52" s="184"/>
      <c r="UBK52" s="184"/>
      <c r="UBL52" s="184"/>
      <c r="UBM52" s="184"/>
      <c r="UBN52" s="184"/>
      <c r="UBO52" s="184"/>
      <c r="UBP52" s="184"/>
      <c r="UBQ52" s="184"/>
      <c r="UBR52" s="184"/>
      <c r="UBS52" s="184"/>
      <c r="UBT52" s="184"/>
      <c r="UBU52" s="184"/>
      <c r="UBV52" s="184"/>
      <c r="UBW52" s="184"/>
      <c r="UBX52" s="184"/>
      <c r="UBY52" s="184"/>
      <c r="UBZ52" s="184"/>
      <c r="UCA52" s="184"/>
      <c r="UCB52" s="184"/>
      <c r="UCC52" s="184"/>
      <c r="UCD52" s="184"/>
      <c r="UCE52" s="184"/>
      <c r="UCF52" s="184"/>
      <c r="UCG52" s="184"/>
      <c r="UCH52" s="184"/>
      <c r="UCI52" s="184"/>
      <c r="UCJ52" s="184"/>
      <c r="UCK52" s="184"/>
      <c r="UCL52" s="184"/>
      <c r="UCM52" s="184"/>
      <c r="UCN52" s="184"/>
      <c r="UCO52" s="184"/>
      <c r="UCP52" s="184"/>
      <c r="UCQ52" s="184"/>
      <c r="UCR52" s="184"/>
      <c r="UCS52" s="184"/>
      <c r="UCT52" s="184"/>
      <c r="UCU52" s="184"/>
      <c r="UCV52" s="184"/>
      <c r="UCW52" s="184"/>
      <c r="UCX52" s="184"/>
      <c r="UCY52" s="184"/>
      <c r="UCZ52" s="184"/>
      <c r="UDA52" s="184"/>
      <c r="UDB52" s="184"/>
      <c r="UDC52" s="184"/>
      <c r="UDD52" s="184"/>
      <c r="UDE52" s="184"/>
      <c r="UDF52" s="184"/>
      <c r="UDG52" s="184"/>
      <c r="UDH52" s="184"/>
      <c r="UDI52" s="184"/>
      <c r="UDJ52" s="184"/>
      <c r="UDK52" s="184"/>
      <c r="UDL52" s="184"/>
      <c r="UDM52" s="184"/>
      <c r="UDN52" s="184"/>
      <c r="UDO52" s="184"/>
      <c r="UDP52" s="184"/>
      <c r="UDQ52" s="184"/>
      <c r="UDR52" s="184"/>
      <c r="UDS52" s="184"/>
      <c r="UDT52" s="184"/>
      <c r="UDU52" s="184"/>
      <c r="UDV52" s="184"/>
      <c r="UDW52" s="184"/>
      <c r="UDX52" s="184"/>
      <c r="UDY52" s="184"/>
      <c r="UDZ52" s="184"/>
      <c r="UEA52" s="184"/>
      <c r="UEB52" s="184"/>
      <c r="UEC52" s="184"/>
      <c r="UED52" s="184"/>
      <c r="UEE52" s="184"/>
      <c r="UEF52" s="184"/>
      <c r="UEG52" s="184"/>
      <c r="UEH52" s="184"/>
      <c r="UEI52" s="184"/>
      <c r="UEJ52" s="184"/>
      <c r="UEK52" s="184"/>
      <c r="UEL52" s="184"/>
      <c r="UEM52" s="184"/>
      <c r="UEN52" s="184"/>
      <c r="UEO52" s="184"/>
      <c r="UEP52" s="184"/>
      <c r="UEQ52" s="184"/>
      <c r="UER52" s="184"/>
      <c r="UES52" s="184"/>
      <c r="UET52" s="184"/>
      <c r="UEU52" s="184"/>
      <c r="UEV52" s="184"/>
      <c r="UEW52" s="184"/>
      <c r="UEX52" s="184"/>
      <c r="UEY52" s="184"/>
      <c r="UEZ52" s="184"/>
      <c r="UFA52" s="184"/>
      <c r="UFB52" s="184"/>
      <c r="UFC52" s="184"/>
      <c r="UFD52" s="184"/>
      <c r="UFE52" s="184"/>
      <c r="UFF52" s="184"/>
      <c r="UFG52" s="184"/>
      <c r="UFH52" s="184"/>
      <c r="UFI52" s="184"/>
      <c r="UFJ52" s="184"/>
      <c r="UFK52" s="184"/>
      <c r="UFL52" s="184"/>
      <c r="UFM52" s="184"/>
      <c r="UFN52" s="184"/>
      <c r="UFO52" s="184"/>
      <c r="UFP52" s="184"/>
      <c r="UFQ52" s="184"/>
      <c r="UFR52" s="184"/>
      <c r="UFS52" s="184"/>
      <c r="UFT52" s="184"/>
      <c r="UFU52" s="184"/>
      <c r="UFV52" s="184"/>
      <c r="UFW52" s="184"/>
      <c r="UFX52" s="184"/>
      <c r="UFY52" s="184"/>
      <c r="UFZ52" s="184"/>
      <c r="UGA52" s="184"/>
      <c r="UGB52" s="184"/>
      <c r="UGC52" s="184"/>
      <c r="UGD52" s="184"/>
      <c r="UGE52" s="184"/>
      <c r="UGF52" s="184"/>
      <c r="UGG52" s="184"/>
      <c r="UGH52" s="184"/>
      <c r="UGI52" s="184"/>
      <c r="UGJ52" s="184"/>
      <c r="UGK52" s="184"/>
      <c r="UGL52" s="184"/>
      <c r="UGM52" s="184"/>
      <c r="UGN52" s="184"/>
      <c r="UGO52" s="184"/>
      <c r="UGP52" s="184"/>
      <c r="UGQ52" s="184"/>
      <c r="UGR52" s="184"/>
      <c r="UGS52" s="184"/>
      <c r="UGT52" s="184"/>
      <c r="UGU52" s="184"/>
      <c r="UGV52" s="184"/>
      <c r="UGW52" s="184"/>
      <c r="UGX52" s="184"/>
      <c r="UGY52" s="184"/>
      <c r="UGZ52" s="184"/>
      <c r="UHA52" s="184"/>
      <c r="UHB52" s="184"/>
      <c r="UHC52" s="184"/>
      <c r="UHD52" s="184"/>
      <c r="UHE52" s="184"/>
      <c r="UHF52" s="184"/>
      <c r="UHG52" s="184"/>
      <c r="UHH52" s="184"/>
      <c r="UHI52" s="184"/>
      <c r="UHJ52" s="184"/>
      <c r="UHK52" s="184"/>
      <c r="UHL52" s="184"/>
      <c r="UHM52" s="184"/>
      <c r="UHN52" s="184"/>
      <c r="UHO52" s="184"/>
      <c r="UHP52" s="184"/>
      <c r="UHQ52" s="184"/>
      <c r="UHR52" s="184"/>
      <c r="UHS52" s="184"/>
      <c r="UHT52" s="184"/>
      <c r="UHU52" s="184"/>
      <c r="UHV52" s="184"/>
      <c r="UHW52" s="184"/>
      <c r="UHX52" s="184"/>
      <c r="UHY52" s="184"/>
      <c r="UHZ52" s="184"/>
      <c r="UIA52" s="184"/>
      <c r="UIB52" s="184"/>
      <c r="UIC52" s="184"/>
      <c r="UID52" s="184"/>
      <c r="UIE52" s="184"/>
      <c r="UIF52" s="184"/>
      <c r="UIG52" s="184"/>
      <c r="UIH52" s="184"/>
      <c r="UII52" s="184"/>
      <c r="UIJ52" s="184"/>
      <c r="UIK52" s="184"/>
      <c r="UIL52" s="184"/>
      <c r="UIM52" s="184"/>
      <c r="UIN52" s="184"/>
      <c r="UIO52" s="184"/>
      <c r="UIP52" s="184"/>
      <c r="UIQ52" s="184"/>
      <c r="UIR52" s="184"/>
      <c r="UIS52" s="184"/>
      <c r="UIT52" s="184"/>
      <c r="UIU52" s="184"/>
      <c r="UIV52" s="184"/>
      <c r="UIW52" s="184"/>
      <c r="UIX52" s="184"/>
      <c r="UIY52" s="184"/>
      <c r="UIZ52" s="184"/>
      <c r="UJA52" s="184"/>
      <c r="UJB52" s="184"/>
      <c r="UJC52" s="184"/>
      <c r="UJD52" s="184"/>
      <c r="UJE52" s="184"/>
      <c r="UJF52" s="184"/>
      <c r="UJG52" s="184"/>
      <c r="UJH52" s="184"/>
      <c r="UJI52" s="184"/>
      <c r="UJJ52" s="184"/>
      <c r="UJK52" s="184"/>
      <c r="UJL52" s="184"/>
      <c r="UJM52" s="184"/>
      <c r="UJN52" s="184"/>
      <c r="UJO52" s="184"/>
      <c r="UJP52" s="184"/>
      <c r="UJQ52" s="184"/>
      <c r="UJR52" s="184"/>
      <c r="UJS52" s="184"/>
      <c r="UJT52" s="184"/>
      <c r="UJU52" s="184"/>
      <c r="UJV52" s="184"/>
      <c r="UJW52" s="184"/>
      <c r="UJX52" s="184"/>
      <c r="UJY52" s="184"/>
      <c r="UJZ52" s="184"/>
      <c r="UKA52" s="184"/>
      <c r="UKB52" s="184"/>
      <c r="UKC52" s="184"/>
      <c r="UKD52" s="184"/>
      <c r="UKE52" s="184"/>
      <c r="UKF52" s="184"/>
      <c r="UKG52" s="184"/>
      <c r="UKH52" s="184"/>
      <c r="UKI52" s="184"/>
      <c r="UKJ52" s="184"/>
      <c r="UKK52" s="184"/>
      <c r="UKL52" s="184"/>
      <c r="UKM52" s="184"/>
      <c r="UKN52" s="184"/>
      <c r="UKO52" s="184"/>
      <c r="UKP52" s="184"/>
      <c r="UKQ52" s="184"/>
      <c r="UKR52" s="184"/>
      <c r="UKS52" s="184"/>
      <c r="UKT52" s="184"/>
      <c r="UKU52" s="184"/>
      <c r="UKV52" s="184"/>
      <c r="UKW52" s="184"/>
      <c r="UKX52" s="184"/>
      <c r="UKY52" s="184"/>
      <c r="UKZ52" s="184"/>
      <c r="ULA52" s="184"/>
      <c r="ULB52" s="184"/>
      <c r="ULC52" s="184"/>
      <c r="ULD52" s="184"/>
      <c r="ULE52" s="184"/>
      <c r="ULF52" s="184"/>
      <c r="ULG52" s="184"/>
      <c r="ULH52" s="184"/>
      <c r="ULI52" s="184"/>
      <c r="ULJ52" s="184"/>
      <c r="ULK52" s="184"/>
      <c r="ULL52" s="184"/>
      <c r="ULM52" s="184"/>
      <c r="ULN52" s="184"/>
      <c r="ULO52" s="184"/>
      <c r="ULP52" s="184"/>
      <c r="ULQ52" s="184"/>
      <c r="ULR52" s="184"/>
      <c r="ULS52" s="184"/>
      <c r="ULT52" s="184"/>
      <c r="ULU52" s="184"/>
      <c r="ULV52" s="184"/>
      <c r="ULW52" s="184"/>
      <c r="ULX52" s="184"/>
      <c r="ULY52" s="184"/>
      <c r="ULZ52" s="184"/>
      <c r="UMA52" s="184"/>
      <c r="UMB52" s="184"/>
      <c r="UMC52" s="184"/>
      <c r="UMD52" s="184"/>
      <c r="UME52" s="184"/>
      <c r="UMF52" s="184"/>
      <c r="UMG52" s="184"/>
      <c r="UMH52" s="184"/>
      <c r="UMI52" s="184"/>
      <c r="UMJ52" s="184"/>
      <c r="UMK52" s="184"/>
      <c r="UML52" s="184"/>
      <c r="UMM52" s="184"/>
      <c r="UMN52" s="184"/>
      <c r="UMO52" s="184"/>
      <c r="UMP52" s="184"/>
      <c r="UMQ52" s="184"/>
      <c r="UMR52" s="184"/>
      <c r="UMS52" s="184"/>
      <c r="UMT52" s="184"/>
      <c r="UMU52" s="184"/>
      <c r="UMV52" s="184"/>
      <c r="UMW52" s="184"/>
      <c r="UMX52" s="184"/>
      <c r="UMY52" s="184"/>
      <c r="UMZ52" s="184"/>
      <c r="UNA52" s="184"/>
      <c r="UNB52" s="184"/>
      <c r="UNC52" s="184"/>
      <c r="UND52" s="184"/>
      <c r="UNE52" s="184"/>
      <c r="UNF52" s="184"/>
      <c r="UNG52" s="184"/>
      <c r="UNH52" s="184"/>
      <c r="UNI52" s="184"/>
      <c r="UNJ52" s="184"/>
      <c r="UNK52" s="184"/>
      <c r="UNL52" s="184"/>
      <c r="UNM52" s="184"/>
      <c r="UNN52" s="184"/>
      <c r="UNO52" s="184"/>
      <c r="UNP52" s="184"/>
      <c r="UNQ52" s="184"/>
      <c r="UNR52" s="184"/>
      <c r="UNS52" s="184"/>
      <c r="UNT52" s="184"/>
      <c r="UNU52" s="184"/>
      <c r="UNV52" s="184"/>
      <c r="UNW52" s="184"/>
      <c r="UNX52" s="184"/>
      <c r="UNY52" s="184"/>
      <c r="UNZ52" s="184"/>
      <c r="UOA52" s="184"/>
      <c r="UOB52" s="184"/>
      <c r="UOC52" s="184"/>
      <c r="UOD52" s="184"/>
      <c r="UOE52" s="184"/>
      <c r="UOF52" s="184"/>
      <c r="UOG52" s="184"/>
      <c r="UOH52" s="184"/>
      <c r="UOI52" s="184"/>
      <c r="UOJ52" s="184"/>
      <c r="UOK52" s="184"/>
      <c r="UOL52" s="184"/>
      <c r="UOM52" s="184"/>
      <c r="UON52" s="184"/>
      <c r="UOO52" s="184"/>
      <c r="UOP52" s="184"/>
      <c r="UOQ52" s="184"/>
      <c r="UOR52" s="184"/>
      <c r="UOS52" s="184"/>
      <c r="UOT52" s="184"/>
      <c r="UOU52" s="184"/>
      <c r="UOV52" s="184"/>
      <c r="UOW52" s="184"/>
      <c r="UOX52" s="184"/>
      <c r="UOY52" s="184"/>
      <c r="UOZ52" s="184"/>
      <c r="UPA52" s="184"/>
      <c r="UPB52" s="184"/>
      <c r="UPC52" s="184"/>
      <c r="UPD52" s="184"/>
      <c r="UPE52" s="184"/>
      <c r="UPF52" s="184"/>
      <c r="UPG52" s="184"/>
      <c r="UPH52" s="184"/>
      <c r="UPI52" s="184"/>
      <c r="UPJ52" s="184"/>
      <c r="UPK52" s="184"/>
      <c r="UPL52" s="184"/>
      <c r="UPM52" s="184"/>
      <c r="UPN52" s="184"/>
      <c r="UPO52" s="184"/>
      <c r="UPP52" s="184"/>
      <c r="UPQ52" s="184"/>
      <c r="UPR52" s="184"/>
      <c r="UPS52" s="184"/>
      <c r="UPT52" s="184"/>
      <c r="UPU52" s="184"/>
      <c r="UPV52" s="184"/>
      <c r="UPW52" s="184"/>
      <c r="UPX52" s="184"/>
      <c r="UPY52" s="184"/>
      <c r="UPZ52" s="184"/>
      <c r="UQA52" s="184"/>
      <c r="UQB52" s="184"/>
      <c r="UQC52" s="184"/>
      <c r="UQD52" s="184"/>
      <c r="UQE52" s="184"/>
      <c r="UQF52" s="184"/>
      <c r="UQG52" s="184"/>
      <c r="UQH52" s="184"/>
      <c r="UQI52" s="184"/>
      <c r="UQJ52" s="184"/>
      <c r="UQK52" s="184"/>
      <c r="UQL52" s="184"/>
      <c r="UQM52" s="184"/>
      <c r="UQN52" s="184"/>
      <c r="UQO52" s="184"/>
      <c r="UQP52" s="184"/>
      <c r="UQQ52" s="184"/>
      <c r="UQR52" s="184"/>
      <c r="UQS52" s="184"/>
      <c r="UQT52" s="184"/>
      <c r="UQU52" s="184"/>
      <c r="UQV52" s="184"/>
      <c r="UQW52" s="184"/>
      <c r="UQX52" s="184"/>
      <c r="UQY52" s="184"/>
      <c r="UQZ52" s="184"/>
      <c r="URA52" s="184"/>
      <c r="URB52" s="184"/>
      <c r="URC52" s="184"/>
      <c r="URD52" s="184"/>
      <c r="URE52" s="184"/>
      <c r="URF52" s="184"/>
      <c r="URG52" s="184"/>
      <c r="URH52" s="184"/>
      <c r="URI52" s="184"/>
      <c r="URJ52" s="184"/>
      <c r="URK52" s="184"/>
      <c r="URL52" s="184"/>
      <c r="URM52" s="184"/>
      <c r="URN52" s="184"/>
      <c r="URO52" s="184"/>
      <c r="URP52" s="184"/>
      <c r="URQ52" s="184"/>
      <c r="URR52" s="184"/>
      <c r="URS52" s="184"/>
      <c r="URT52" s="184"/>
      <c r="URU52" s="184"/>
      <c r="URV52" s="184"/>
      <c r="URW52" s="184"/>
      <c r="URX52" s="184"/>
      <c r="URY52" s="184"/>
      <c r="URZ52" s="184"/>
      <c r="USA52" s="184"/>
      <c r="USB52" s="184"/>
      <c r="USC52" s="184"/>
      <c r="USD52" s="184"/>
      <c r="USE52" s="184"/>
      <c r="USF52" s="184"/>
      <c r="USG52" s="184"/>
      <c r="USH52" s="184"/>
      <c r="USI52" s="184"/>
      <c r="USJ52" s="184"/>
      <c r="USK52" s="184"/>
      <c r="USL52" s="184"/>
      <c r="USM52" s="184"/>
      <c r="USN52" s="184"/>
      <c r="USO52" s="184"/>
      <c r="USP52" s="184"/>
      <c r="USQ52" s="184"/>
      <c r="USR52" s="184"/>
      <c r="USS52" s="184"/>
      <c r="UST52" s="184"/>
      <c r="USU52" s="184"/>
      <c r="USV52" s="184"/>
      <c r="USW52" s="184"/>
      <c r="USX52" s="184"/>
      <c r="USY52" s="184"/>
      <c r="USZ52" s="184"/>
      <c r="UTA52" s="184"/>
      <c r="UTB52" s="184"/>
      <c r="UTC52" s="184"/>
      <c r="UTD52" s="184"/>
      <c r="UTE52" s="184"/>
      <c r="UTF52" s="184"/>
      <c r="UTG52" s="184"/>
      <c r="UTH52" s="184"/>
      <c r="UTI52" s="184"/>
      <c r="UTJ52" s="184"/>
      <c r="UTK52" s="184"/>
      <c r="UTL52" s="184"/>
      <c r="UTM52" s="184"/>
      <c r="UTN52" s="184"/>
      <c r="UTO52" s="184"/>
      <c r="UTP52" s="184"/>
      <c r="UTQ52" s="184"/>
      <c r="UTR52" s="184"/>
      <c r="UTS52" s="184"/>
      <c r="UTT52" s="184"/>
      <c r="UTU52" s="184"/>
      <c r="UTV52" s="184"/>
      <c r="UTW52" s="184"/>
      <c r="UTX52" s="184"/>
      <c r="UTY52" s="184"/>
      <c r="UTZ52" s="184"/>
      <c r="UUA52" s="184"/>
      <c r="UUB52" s="184"/>
      <c r="UUC52" s="184"/>
      <c r="UUD52" s="184"/>
      <c r="UUE52" s="184"/>
      <c r="UUF52" s="184"/>
      <c r="UUG52" s="184"/>
      <c r="UUH52" s="184"/>
      <c r="UUI52" s="184"/>
      <c r="UUJ52" s="184"/>
      <c r="UUK52" s="184"/>
      <c r="UUL52" s="184"/>
      <c r="UUM52" s="184"/>
      <c r="UUN52" s="184"/>
      <c r="UUO52" s="184"/>
      <c r="UUP52" s="184"/>
      <c r="UUQ52" s="184"/>
      <c r="UUR52" s="184"/>
      <c r="UUS52" s="184"/>
      <c r="UUT52" s="184"/>
      <c r="UUU52" s="184"/>
      <c r="UUV52" s="184"/>
      <c r="UUW52" s="184"/>
      <c r="UUX52" s="184"/>
      <c r="UUY52" s="184"/>
      <c r="UUZ52" s="184"/>
      <c r="UVA52" s="184"/>
      <c r="UVB52" s="184"/>
      <c r="UVC52" s="184"/>
      <c r="UVD52" s="184"/>
      <c r="UVE52" s="184"/>
      <c r="UVF52" s="184"/>
      <c r="UVG52" s="184"/>
      <c r="UVH52" s="184"/>
      <c r="UVI52" s="184"/>
      <c r="UVJ52" s="184"/>
      <c r="UVK52" s="184"/>
      <c r="UVL52" s="184"/>
      <c r="UVM52" s="184"/>
      <c r="UVN52" s="184"/>
      <c r="UVO52" s="184"/>
      <c r="UVP52" s="184"/>
      <c r="UVQ52" s="184"/>
      <c r="UVR52" s="184"/>
      <c r="UVS52" s="184"/>
      <c r="UVT52" s="184"/>
      <c r="UVU52" s="184"/>
      <c r="UVV52" s="184"/>
      <c r="UVW52" s="184"/>
      <c r="UVX52" s="184"/>
      <c r="UVY52" s="184"/>
      <c r="UVZ52" s="184"/>
      <c r="UWA52" s="184"/>
      <c r="UWB52" s="184"/>
      <c r="UWC52" s="184"/>
      <c r="UWD52" s="184"/>
      <c r="UWE52" s="184"/>
      <c r="UWF52" s="184"/>
      <c r="UWG52" s="184"/>
      <c r="UWH52" s="184"/>
      <c r="UWI52" s="184"/>
      <c r="UWJ52" s="184"/>
      <c r="UWK52" s="184"/>
      <c r="UWL52" s="184"/>
      <c r="UWM52" s="184"/>
      <c r="UWN52" s="184"/>
      <c r="UWO52" s="184"/>
      <c r="UWP52" s="184"/>
      <c r="UWQ52" s="184"/>
      <c r="UWR52" s="184"/>
      <c r="UWS52" s="184"/>
      <c r="UWT52" s="184"/>
      <c r="UWU52" s="184"/>
      <c r="UWV52" s="184"/>
      <c r="UWW52" s="184"/>
      <c r="UWX52" s="184"/>
      <c r="UWY52" s="184"/>
      <c r="UWZ52" s="184"/>
      <c r="UXA52" s="184"/>
      <c r="UXB52" s="184"/>
      <c r="UXC52" s="184"/>
      <c r="UXD52" s="184"/>
      <c r="UXE52" s="184"/>
      <c r="UXF52" s="184"/>
      <c r="UXG52" s="184"/>
      <c r="UXH52" s="184"/>
      <c r="UXI52" s="184"/>
      <c r="UXJ52" s="184"/>
      <c r="UXK52" s="184"/>
      <c r="UXL52" s="184"/>
      <c r="UXM52" s="184"/>
      <c r="UXN52" s="184"/>
      <c r="UXO52" s="184"/>
      <c r="UXP52" s="184"/>
      <c r="UXQ52" s="184"/>
      <c r="UXR52" s="184"/>
      <c r="UXS52" s="184"/>
      <c r="UXT52" s="184"/>
      <c r="UXU52" s="184"/>
      <c r="UXV52" s="184"/>
      <c r="UXW52" s="184"/>
      <c r="UXX52" s="184"/>
      <c r="UXY52" s="184"/>
      <c r="UXZ52" s="184"/>
      <c r="UYA52" s="184"/>
      <c r="UYB52" s="184"/>
      <c r="UYC52" s="184"/>
      <c r="UYD52" s="184"/>
      <c r="UYE52" s="184"/>
      <c r="UYF52" s="184"/>
      <c r="UYG52" s="184"/>
      <c r="UYH52" s="184"/>
      <c r="UYI52" s="184"/>
      <c r="UYJ52" s="184"/>
      <c r="UYK52" s="184"/>
      <c r="UYL52" s="184"/>
      <c r="UYM52" s="184"/>
      <c r="UYN52" s="184"/>
      <c r="UYO52" s="184"/>
      <c r="UYP52" s="184"/>
      <c r="UYQ52" s="184"/>
      <c r="UYR52" s="184"/>
      <c r="UYS52" s="184"/>
      <c r="UYT52" s="184"/>
      <c r="UYU52" s="184"/>
      <c r="UYV52" s="184"/>
      <c r="UYW52" s="184"/>
      <c r="UYX52" s="184"/>
      <c r="UYY52" s="184"/>
      <c r="UYZ52" s="184"/>
      <c r="UZA52" s="184"/>
      <c r="UZB52" s="184"/>
      <c r="UZC52" s="184"/>
      <c r="UZD52" s="184"/>
      <c r="UZE52" s="184"/>
      <c r="UZF52" s="184"/>
      <c r="UZG52" s="184"/>
      <c r="UZH52" s="184"/>
      <c r="UZI52" s="184"/>
      <c r="UZJ52" s="184"/>
      <c r="UZK52" s="184"/>
      <c r="UZL52" s="184"/>
      <c r="UZM52" s="184"/>
      <c r="UZN52" s="184"/>
      <c r="UZO52" s="184"/>
      <c r="UZP52" s="184"/>
      <c r="UZQ52" s="184"/>
      <c r="UZR52" s="184"/>
      <c r="UZS52" s="184"/>
      <c r="UZT52" s="184"/>
      <c r="UZU52" s="184"/>
      <c r="UZV52" s="184"/>
      <c r="UZW52" s="184"/>
      <c r="UZX52" s="184"/>
      <c r="UZY52" s="184"/>
      <c r="UZZ52" s="184"/>
      <c r="VAA52" s="184"/>
      <c r="VAB52" s="184"/>
      <c r="VAC52" s="184"/>
      <c r="VAD52" s="184"/>
      <c r="VAE52" s="184"/>
      <c r="VAF52" s="184"/>
      <c r="VAG52" s="184"/>
      <c r="VAH52" s="184"/>
      <c r="VAI52" s="184"/>
      <c r="VAJ52" s="184"/>
      <c r="VAK52" s="184"/>
      <c r="VAL52" s="184"/>
      <c r="VAM52" s="184"/>
      <c r="VAN52" s="184"/>
      <c r="VAO52" s="184"/>
      <c r="VAP52" s="184"/>
      <c r="VAQ52" s="184"/>
      <c r="VAR52" s="184"/>
      <c r="VAS52" s="184"/>
      <c r="VAT52" s="184"/>
      <c r="VAU52" s="184"/>
      <c r="VAV52" s="184"/>
      <c r="VAW52" s="184"/>
      <c r="VAX52" s="184"/>
      <c r="VAY52" s="184"/>
      <c r="VAZ52" s="184"/>
      <c r="VBA52" s="184"/>
      <c r="VBB52" s="184"/>
      <c r="VBC52" s="184"/>
      <c r="VBD52" s="184"/>
      <c r="VBE52" s="184"/>
      <c r="VBF52" s="184"/>
      <c r="VBG52" s="184"/>
      <c r="VBH52" s="184"/>
      <c r="VBI52" s="184"/>
      <c r="VBJ52" s="184"/>
      <c r="VBK52" s="184"/>
      <c r="VBL52" s="184"/>
      <c r="VBM52" s="184"/>
      <c r="VBN52" s="184"/>
      <c r="VBO52" s="184"/>
      <c r="VBP52" s="184"/>
      <c r="VBQ52" s="184"/>
      <c r="VBR52" s="184"/>
      <c r="VBS52" s="184"/>
      <c r="VBT52" s="184"/>
      <c r="VBU52" s="184"/>
      <c r="VBV52" s="184"/>
      <c r="VBW52" s="184"/>
      <c r="VBX52" s="184"/>
      <c r="VBY52" s="184"/>
      <c r="VBZ52" s="184"/>
      <c r="VCA52" s="184"/>
      <c r="VCB52" s="184"/>
      <c r="VCC52" s="184"/>
      <c r="VCD52" s="184"/>
      <c r="VCE52" s="184"/>
      <c r="VCF52" s="184"/>
      <c r="VCG52" s="184"/>
      <c r="VCH52" s="184"/>
      <c r="VCI52" s="184"/>
      <c r="VCJ52" s="184"/>
      <c r="VCK52" s="184"/>
      <c r="VCL52" s="184"/>
      <c r="VCM52" s="184"/>
      <c r="VCN52" s="184"/>
      <c r="VCO52" s="184"/>
      <c r="VCP52" s="184"/>
      <c r="VCQ52" s="184"/>
      <c r="VCR52" s="184"/>
      <c r="VCS52" s="184"/>
      <c r="VCT52" s="184"/>
      <c r="VCU52" s="184"/>
      <c r="VCV52" s="184"/>
      <c r="VCW52" s="184"/>
      <c r="VCX52" s="184"/>
      <c r="VCY52" s="184"/>
      <c r="VCZ52" s="184"/>
      <c r="VDA52" s="184"/>
      <c r="VDB52" s="184"/>
      <c r="VDC52" s="184"/>
      <c r="VDD52" s="184"/>
      <c r="VDE52" s="184"/>
      <c r="VDF52" s="184"/>
      <c r="VDG52" s="184"/>
      <c r="VDH52" s="184"/>
      <c r="VDI52" s="184"/>
      <c r="VDJ52" s="184"/>
      <c r="VDK52" s="184"/>
      <c r="VDL52" s="184"/>
      <c r="VDM52" s="184"/>
      <c r="VDN52" s="184"/>
      <c r="VDO52" s="184"/>
      <c r="VDP52" s="184"/>
      <c r="VDQ52" s="184"/>
      <c r="VDR52" s="184"/>
      <c r="VDS52" s="184"/>
      <c r="VDT52" s="184"/>
      <c r="VDU52" s="184"/>
      <c r="VDV52" s="184"/>
      <c r="VDW52" s="184"/>
      <c r="VDX52" s="184"/>
      <c r="VDY52" s="184"/>
      <c r="VDZ52" s="184"/>
      <c r="VEA52" s="184"/>
      <c r="VEB52" s="184"/>
      <c r="VEC52" s="184"/>
      <c r="VED52" s="184"/>
      <c r="VEE52" s="184"/>
      <c r="VEF52" s="184"/>
      <c r="VEG52" s="184"/>
      <c r="VEH52" s="184"/>
      <c r="VEI52" s="184"/>
      <c r="VEJ52" s="184"/>
      <c r="VEK52" s="184"/>
      <c r="VEL52" s="184"/>
      <c r="VEM52" s="184"/>
      <c r="VEN52" s="184"/>
      <c r="VEO52" s="184"/>
      <c r="VEP52" s="184"/>
      <c r="VEQ52" s="184"/>
      <c r="VER52" s="184"/>
      <c r="VES52" s="184"/>
      <c r="VET52" s="184"/>
      <c r="VEU52" s="184"/>
      <c r="VEV52" s="184"/>
      <c r="VEW52" s="184"/>
      <c r="VEX52" s="184"/>
      <c r="VEY52" s="184"/>
      <c r="VEZ52" s="184"/>
      <c r="VFA52" s="184"/>
      <c r="VFB52" s="184"/>
      <c r="VFC52" s="184"/>
      <c r="VFD52" s="184"/>
      <c r="VFE52" s="184"/>
      <c r="VFF52" s="184"/>
      <c r="VFG52" s="184"/>
      <c r="VFH52" s="184"/>
      <c r="VFI52" s="184"/>
      <c r="VFJ52" s="184"/>
      <c r="VFK52" s="184"/>
      <c r="VFL52" s="184"/>
      <c r="VFM52" s="184"/>
      <c r="VFN52" s="184"/>
      <c r="VFO52" s="184"/>
      <c r="VFP52" s="184"/>
      <c r="VFQ52" s="184"/>
      <c r="VFR52" s="184"/>
      <c r="VFS52" s="184"/>
      <c r="VFT52" s="184"/>
      <c r="VFU52" s="184"/>
      <c r="VFV52" s="184"/>
      <c r="VFW52" s="184"/>
      <c r="VFX52" s="184"/>
      <c r="VFY52" s="184"/>
      <c r="VFZ52" s="184"/>
      <c r="VGA52" s="184"/>
      <c r="VGB52" s="184"/>
      <c r="VGC52" s="184"/>
      <c r="VGD52" s="184"/>
      <c r="VGE52" s="184"/>
      <c r="VGF52" s="184"/>
      <c r="VGG52" s="184"/>
      <c r="VGH52" s="184"/>
      <c r="VGI52" s="184"/>
      <c r="VGJ52" s="184"/>
      <c r="VGK52" s="184"/>
      <c r="VGL52" s="184"/>
      <c r="VGM52" s="184"/>
      <c r="VGN52" s="184"/>
      <c r="VGO52" s="184"/>
      <c r="VGP52" s="184"/>
      <c r="VGQ52" s="184"/>
      <c r="VGR52" s="184"/>
      <c r="VGS52" s="184"/>
      <c r="VGT52" s="184"/>
      <c r="VGU52" s="184"/>
      <c r="VGV52" s="184"/>
      <c r="VGW52" s="184"/>
      <c r="VGX52" s="184"/>
      <c r="VGY52" s="184"/>
      <c r="VGZ52" s="184"/>
      <c r="VHA52" s="184"/>
      <c r="VHB52" s="184"/>
      <c r="VHC52" s="184"/>
      <c r="VHD52" s="184"/>
      <c r="VHE52" s="184"/>
      <c r="VHF52" s="184"/>
      <c r="VHG52" s="184"/>
      <c r="VHH52" s="184"/>
      <c r="VHI52" s="184"/>
      <c r="VHJ52" s="184"/>
      <c r="VHK52" s="184"/>
      <c r="VHL52" s="184"/>
      <c r="VHM52" s="184"/>
      <c r="VHN52" s="184"/>
      <c r="VHO52" s="184"/>
      <c r="VHP52" s="184"/>
      <c r="VHQ52" s="184"/>
      <c r="VHR52" s="184"/>
      <c r="VHS52" s="184"/>
      <c r="VHT52" s="184"/>
      <c r="VHU52" s="184"/>
      <c r="VHV52" s="184"/>
      <c r="VHW52" s="184"/>
      <c r="VHX52" s="184"/>
      <c r="VHY52" s="184"/>
      <c r="VHZ52" s="184"/>
      <c r="VIA52" s="184"/>
      <c r="VIB52" s="184"/>
      <c r="VIC52" s="184"/>
      <c r="VID52" s="184"/>
      <c r="VIE52" s="184"/>
      <c r="VIF52" s="184"/>
      <c r="VIG52" s="184"/>
      <c r="VIH52" s="184"/>
      <c r="VII52" s="184"/>
      <c r="VIJ52" s="184"/>
      <c r="VIK52" s="184"/>
      <c r="VIL52" s="184"/>
      <c r="VIM52" s="184"/>
      <c r="VIN52" s="184"/>
      <c r="VIO52" s="184"/>
      <c r="VIP52" s="184"/>
      <c r="VIQ52" s="184"/>
      <c r="VIR52" s="184"/>
      <c r="VIS52" s="184"/>
      <c r="VIT52" s="184"/>
      <c r="VIU52" s="184"/>
      <c r="VIV52" s="184"/>
      <c r="VIW52" s="184"/>
      <c r="VIX52" s="184"/>
      <c r="VIY52" s="184"/>
      <c r="VIZ52" s="184"/>
      <c r="VJA52" s="184"/>
      <c r="VJB52" s="184"/>
      <c r="VJC52" s="184"/>
      <c r="VJD52" s="184"/>
      <c r="VJE52" s="184"/>
      <c r="VJF52" s="184"/>
      <c r="VJG52" s="184"/>
      <c r="VJH52" s="184"/>
      <c r="VJI52" s="184"/>
      <c r="VJJ52" s="184"/>
      <c r="VJK52" s="184"/>
      <c r="VJL52" s="184"/>
      <c r="VJM52" s="184"/>
      <c r="VJN52" s="184"/>
      <c r="VJO52" s="184"/>
      <c r="VJP52" s="184"/>
      <c r="VJQ52" s="184"/>
      <c r="VJR52" s="184"/>
      <c r="VJS52" s="184"/>
      <c r="VJT52" s="184"/>
      <c r="VJU52" s="184"/>
      <c r="VJV52" s="184"/>
      <c r="VJW52" s="184"/>
      <c r="VJX52" s="184"/>
      <c r="VJY52" s="184"/>
      <c r="VJZ52" s="184"/>
      <c r="VKA52" s="184"/>
      <c r="VKB52" s="184"/>
      <c r="VKC52" s="184"/>
      <c r="VKD52" s="184"/>
      <c r="VKE52" s="184"/>
      <c r="VKF52" s="184"/>
      <c r="VKG52" s="184"/>
      <c r="VKH52" s="184"/>
      <c r="VKI52" s="184"/>
      <c r="VKJ52" s="184"/>
      <c r="VKK52" s="184"/>
      <c r="VKL52" s="184"/>
      <c r="VKM52" s="184"/>
      <c r="VKN52" s="184"/>
      <c r="VKO52" s="184"/>
      <c r="VKP52" s="184"/>
      <c r="VKQ52" s="184"/>
      <c r="VKR52" s="184"/>
      <c r="VKS52" s="184"/>
      <c r="VKT52" s="184"/>
      <c r="VKU52" s="184"/>
      <c r="VKV52" s="184"/>
      <c r="VKW52" s="184"/>
      <c r="VKX52" s="184"/>
      <c r="VKY52" s="184"/>
      <c r="VKZ52" s="184"/>
      <c r="VLA52" s="184"/>
      <c r="VLB52" s="184"/>
      <c r="VLC52" s="184"/>
      <c r="VLD52" s="184"/>
      <c r="VLE52" s="184"/>
      <c r="VLF52" s="184"/>
      <c r="VLG52" s="184"/>
      <c r="VLH52" s="184"/>
      <c r="VLI52" s="184"/>
      <c r="VLJ52" s="184"/>
      <c r="VLK52" s="184"/>
      <c r="VLL52" s="184"/>
      <c r="VLM52" s="184"/>
      <c r="VLN52" s="184"/>
      <c r="VLO52" s="184"/>
      <c r="VLP52" s="184"/>
      <c r="VLQ52" s="184"/>
      <c r="VLR52" s="184"/>
      <c r="VLS52" s="184"/>
      <c r="VLT52" s="184"/>
      <c r="VLU52" s="184"/>
      <c r="VLV52" s="184"/>
      <c r="VLW52" s="184"/>
      <c r="VLX52" s="184"/>
      <c r="VLY52" s="184"/>
      <c r="VLZ52" s="184"/>
      <c r="VMA52" s="184"/>
      <c r="VMB52" s="184"/>
      <c r="VMC52" s="184"/>
      <c r="VMD52" s="184"/>
      <c r="VME52" s="184"/>
      <c r="VMF52" s="184"/>
      <c r="VMG52" s="184"/>
      <c r="VMH52" s="184"/>
      <c r="VMI52" s="184"/>
      <c r="VMJ52" s="184"/>
      <c r="VMK52" s="184"/>
      <c r="VML52" s="184"/>
      <c r="VMM52" s="184"/>
      <c r="VMN52" s="184"/>
      <c r="VMO52" s="184"/>
      <c r="VMP52" s="184"/>
      <c r="VMQ52" s="184"/>
      <c r="VMR52" s="184"/>
      <c r="VMS52" s="184"/>
      <c r="VMT52" s="184"/>
      <c r="VMU52" s="184"/>
      <c r="VMV52" s="184"/>
      <c r="VMW52" s="184"/>
      <c r="VMX52" s="184"/>
      <c r="VMY52" s="184"/>
      <c r="VMZ52" s="184"/>
      <c r="VNA52" s="184"/>
      <c r="VNB52" s="184"/>
      <c r="VNC52" s="184"/>
      <c r="VND52" s="184"/>
      <c r="VNE52" s="184"/>
      <c r="VNF52" s="184"/>
      <c r="VNG52" s="184"/>
      <c r="VNH52" s="184"/>
      <c r="VNI52" s="184"/>
      <c r="VNJ52" s="184"/>
      <c r="VNK52" s="184"/>
      <c r="VNL52" s="184"/>
      <c r="VNM52" s="184"/>
      <c r="VNN52" s="184"/>
      <c r="VNO52" s="184"/>
      <c r="VNP52" s="184"/>
      <c r="VNQ52" s="184"/>
      <c r="VNR52" s="184"/>
      <c r="VNS52" s="184"/>
      <c r="VNT52" s="184"/>
      <c r="VNU52" s="184"/>
      <c r="VNV52" s="184"/>
      <c r="VNW52" s="184"/>
      <c r="VNX52" s="184"/>
      <c r="VNY52" s="184"/>
      <c r="VNZ52" s="184"/>
      <c r="VOA52" s="184"/>
      <c r="VOB52" s="184"/>
      <c r="VOC52" s="184"/>
      <c r="VOD52" s="184"/>
      <c r="VOE52" s="184"/>
      <c r="VOF52" s="184"/>
      <c r="VOG52" s="184"/>
      <c r="VOH52" s="184"/>
      <c r="VOI52" s="184"/>
      <c r="VOJ52" s="184"/>
      <c r="VOK52" s="184"/>
      <c r="VOL52" s="184"/>
      <c r="VOM52" s="184"/>
      <c r="VON52" s="184"/>
      <c r="VOO52" s="184"/>
      <c r="VOP52" s="184"/>
      <c r="VOQ52" s="184"/>
      <c r="VOR52" s="184"/>
      <c r="VOS52" s="184"/>
      <c r="VOT52" s="184"/>
      <c r="VOU52" s="184"/>
      <c r="VOV52" s="184"/>
      <c r="VOW52" s="184"/>
      <c r="VOX52" s="184"/>
      <c r="VOY52" s="184"/>
      <c r="VOZ52" s="184"/>
      <c r="VPA52" s="184"/>
      <c r="VPB52" s="184"/>
      <c r="VPC52" s="184"/>
      <c r="VPD52" s="184"/>
      <c r="VPE52" s="184"/>
      <c r="VPF52" s="184"/>
      <c r="VPG52" s="184"/>
      <c r="VPH52" s="184"/>
      <c r="VPI52" s="184"/>
      <c r="VPJ52" s="184"/>
      <c r="VPK52" s="184"/>
      <c r="VPL52" s="184"/>
      <c r="VPM52" s="184"/>
      <c r="VPN52" s="184"/>
      <c r="VPO52" s="184"/>
      <c r="VPP52" s="184"/>
      <c r="VPQ52" s="184"/>
      <c r="VPR52" s="184"/>
      <c r="VPS52" s="184"/>
      <c r="VPT52" s="184"/>
      <c r="VPU52" s="184"/>
      <c r="VPV52" s="184"/>
      <c r="VPW52" s="184"/>
      <c r="VPX52" s="184"/>
      <c r="VPY52" s="184"/>
      <c r="VPZ52" s="184"/>
      <c r="VQA52" s="184"/>
      <c r="VQB52" s="184"/>
      <c r="VQC52" s="184"/>
      <c r="VQD52" s="184"/>
      <c r="VQE52" s="184"/>
      <c r="VQF52" s="184"/>
      <c r="VQG52" s="184"/>
      <c r="VQH52" s="184"/>
      <c r="VQI52" s="184"/>
      <c r="VQJ52" s="184"/>
      <c r="VQK52" s="184"/>
      <c r="VQL52" s="184"/>
      <c r="VQM52" s="184"/>
      <c r="VQN52" s="184"/>
      <c r="VQO52" s="184"/>
      <c r="VQP52" s="184"/>
      <c r="VQQ52" s="184"/>
      <c r="VQR52" s="184"/>
      <c r="VQS52" s="184"/>
      <c r="VQT52" s="184"/>
      <c r="VQU52" s="184"/>
      <c r="VQV52" s="184"/>
      <c r="VQW52" s="184"/>
      <c r="VQX52" s="184"/>
      <c r="VQY52" s="184"/>
      <c r="VQZ52" s="184"/>
      <c r="VRA52" s="184"/>
      <c r="VRB52" s="184"/>
      <c r="VRC52" s="184"/>
      <c r="VRD52" s="184"/>
      <c r="VRE52" s="184"/>
      <c r="VRF52" s="184"/>
      <c r="VRG52" s="184"/>
      <c r="VRH52" s="184"/>
      <c r="VRI52" s="184"/>
      <c r="VRJ52" s="184"/>
      <c r="VRK52" s="184"/>
      <c r="VRL52" s="184"/>
      <c r="VRM52" s="184"/>
      <c r="VRN52" s="184"/>
      <c r="VRO52" s="184"/>
      <c r="VRP52" s="184"/>
      <c r="VRQ52" s="184"/>
      <c r="VRR52" s="184"/>
      <c r="VRS52" s="184"/>
      <c r="VRT52" s="184"/>
      <c r="VRU52" s="184"/>
      <c r="VRV52" s="184"/>
      <c r="VRW52" s="184"/>
      <c r="VRX52" s="184"/>
      <c r="VRY52" s="184"/>
      <c r="VRZ52" s="184"/>
      <c r="VSA52" s="184"/>
      <c r="VSB52" s="184"/>
      <c r="VSC52" s="184"/>
      <c r="VSD52" s="184"/>
      <c r="VSE52" s="184"/>
      <c r="VSF52" s="184"/>
      <c r="VSG52" s="184"/>
      <c r="VSH52" s="184"/>
      <c r="VSI52" s="184"/>
      <c r="VSJ52" s="184"/>
      <c r="VSK52" s="184"/>
      <c r="VSL52" s="184"/>
      <c r="VSM52" s="184"/>
      <c r="VSN52" s="184"/>
      <c r="VSO52" s="184"/>
      <c r="VSP52" s="184"/>
      <c r="VSQ52" s="184"/>
      <c r="VSR52" s="184"/>
      <c r="VSS52" s="184"/>
      <c r="VST52" s="184"/>
      <c r="VSU52" s="184"/>
      <c r="VSV52" s="184"/>
      <c r="VSW52" s="184"/>
      <c r="VSX52" s="184"/>
      <c r="VSY52" s="184"/>
      <c r="VSZ52" s="184"/>
      <c r="VTA52" s="184"/>
      <c r="VTB52" s="184"/>
      <c r="VTC52" s="184"/>
      <c r="VTD52" s="184"/>
      <c r="VTE52" s="184"/>
      <c r="VTF52" s="184"/>
      <c r="VTG52" s="184"/>
      <c r="VTH52" s="184"/>
      <c r="VTI52" s="184"/>
      <c r="VTJ52" s="184"/>
      <c r="VTK52" s="184"/>
      <c r="VTL52" s="184"/>
      <c r="VTM52" s="184"/>
      <c r="VTN52" s="184"/>
      <c r="VTO52" s="184"/>
      <c r="VTP52" s="184"/>
      <c r="VTQ52" s="184"/>
      <c r="VTR52" s="184"/>
      <c r="VTS52" s="184"/>
      <c r="VTT52" s="184"/>
      <c r="VTU52" s="184"/>
      <c r="VTV52" s="184"/>
      <c r="VTW52" s="184"/>
      <c r="VTX52" s="184"/>
      <c r="VTY52" s="184"/>
      <c r="VTZ52" s="184"/>
      <c r="VUA52" s="184"/>
      <c r="VUB52" s="184"/>
      <c r="VUC52" s="184"/>
      <c r="VUD52" s="184"/>
      <c r="VUE52" s="184"/>
      <c r="VUF52" s="184"/>
      <c r="VUG52" s="184"/>
      <c r="VUH52" s="184"/>
      <c r="VUI52" s="184"/>
      <c r="VUJ52" s="184"/>
      <c r="VUK52" s="184"/>
      <c r="VUL52" s="184"/>
      <c r="VUM52" s="184"/>
      <c r="VUN52" s="184"/>
      <c r="VUO52" s="184"/>
      <c r="VUP52" s="184"/>
      <c r="VUQ52" s="184"/>
      <c r="VUR52" s="184"/>
      <c r="VUS52" s="184"/>
      <c r="VUT52" s="184"/>
      <c r="VUU52" s="184"/>
      <c r="VUV52" s="184"/>
      <c r="VUW52" s="184"/>
      <c r="VUX52" s="184"/>
      <c r="VUY52" s="184"/>
      <c r="VUZ52" s="184"/>
      <c r="VVA52" s="184"/>
      <c r="VVB52" s="184"/>
      <c r="VVC52" s="184"/>
      <c r="VVD52" s="184"/>
      <c r="VVE52" s="184"/>
      <c r="VVF52" s="184"/>
      <c r="VVG52" s="184"/>
      <c r="VVH52" s="184"/>
      <c r="VVI52" s="184"/>
      <c r="VVJ52" s="184"/>
      <c r="VVK52" s="184"/>
      <c r="VVL52" s="184"/>
      <c r="VVM52" s="184"/>
      <c r="VVN52" s="184"/>
      <c r="VVO52" s="184"/>
      <c r="VVP52" s="184"/>
      <c r="VVQ52" s="184"/>
      <c r="VVR52" s="184"/>
      <c r="VVS52" s="184"/>
      <c r="VVT52" s="184"/>
      <c r="VVU52" s="184"/>
      <c r="VVV52" s="184"/>
      <c r="VVW52" s="184"/>
      <c r="VVX52" s="184"/>
      <c r="VVY52" s="184"/>
      <c r="VVZ52" s="184"/>
      <c r="VWA52" s="184"/>
      <c r="VWB52" s="184"/>
      <c r="VWC52" s="184"/>
      <c r="VWD52" s="184"/>
      <c r="VWE52" s="184"/>
      <c r="VWF52" s="184"/>
      <c r="VWG52" s="184"/>
      <c r="VWH52" s="184"/>
      <c r="VWI52" s="184"/>
      <c r="VWJ52" s="184"/>
      <c r="VWK52" s="184"/>
      <c r="VWL52" s="184"/>
      <c r="VWM52" s="184"/>
      <c r="VWN52" s="184"/>
      <c r="VWO52" s="184"/>
      <c r="VWP52" s="184"/>
      <c r="VWQ52" s="184"/>
      <c r="VWR52" s="184"/>
      <c r="VWS52" s="184"/>
      <c r="VWT52" s="184"/>
      <c r="VWU52" s="184"/>
      <c r="VWV52" s="184"/>
      <c r="VWW52" s="184"/>
      <c r="VWX52" s="184"/>
      <c r="VWY52" s="184"/>
      <c r="VWZ52" s="184"/>
      <c r="VXA52" s="184"/>
      <c r="VXB52" s="184"/>
      <c r="VXC52" s="184"/>
      <c r="VXD52" s="184"/>
      <c r="VXE52" s="184"/>
      <c r="VXF52" s="184"/>
      <c r="VXG52" s="184"/>
      <c r="VXH52" s="184"/>
      <c r="VXI52" s="184"/>
      <c r="VXJ52" s="184"/>
      <c r="VXK52" s="184"/>
      <c r="VXL52" s="184"/>
      <c r="VXM52" s="184"/>
      <c r="VXN52" s="184"/>
      <c r="VXO52" s="184"/>
      <c r="VXP52" s="184"/>
      <c r="VXQ52" s="184"/>
      <c r="VXR52" s="184"/>
      <c r="VXS52" s="184"/>
      <c r="VXT52" s="184"/>
      <c r="VXU52" s="184"/>
      <c r="VXV52" s="184"/>
      <c r="VXW52" s="184"/>
      <c r="VXX52" s="184"/>
      <c r="VXY52" s="184"/>
      <c r="VXZ52" s="184"/>
      <c r="VYA52" s="184"/>
      <c r="VYB52" s="184"/>
      <c r="VYC52" s="184"/>
      <c r="VYD52" s="184"/>
      <c r="VYE52" s="184"/>
      <c r="VYF52" s="184"/>
      <c r="VYG52" s="184"/>
      <c r="VYH52" s="184"/>
      <c r="VYI52" s="184"/>
      <c r="VYJ52" s="184"/>
      <c r="VYK52" s="184"/>
      <c r="VYL52" s="184"/>
      <c r="VYM52" s="184"/>
      <c r="VYN52" s="184"/>
      <c r="VYO52" s="184"/>
      <c r="VYP52" s="184"/>
      <c r="VYQ52" s="184"/>
      <c r="VYR52" s="184"/>
      <c r="VYS52" s="184"/>
      <c r="VYT52" s="184"/>
      <c r="VYU52" s="184"/>
      <c r="VYV52" s="184"/>
      <c r="VYW52" s="184"/>
      <c r="VYX52" s="184"/>
      <c r="VYY52" s="184"/>
      <c r="VYZ52" s="184"/>
      <c r="VZA52" s="184"/>
      <c r="VZB52" s="184"/>
      <c r="VZC52" s="184"/>
      <c r="VZD52" s="184"/>
      <c r="VZE52" s="184"/>
      <c r="VZF52" s="184"/>
      <c r="VZG52" s="184"/>
      <c r="VZH52" s="184"/>
      <c r="VZI52" s="184"/>
      <c r="VZJ52" s="184"/>
      <c r="VZK52" s="184"/>
      <c r="VZL52" s="184"/>
      <c r="VZM52" s="184"/>
      <c r="VZN52" s="184"/>
      <c r="VZO52" s="184"/>
      <c r="VZP52" s="184"/>
      <c r="VZQ52" s="184"/>
      <c r="VZR52" s="184"/>
      <c r="VZS52" s="184"/>
      <c r="VZT52" s="184"/>
      <c r="VZU52" s="184"/>
      <c r="VZV52" s="184"/>
      <c r="VZW52" s="184"/>
      <c r="VZX52" s="184"/>
      <c r="VZY52" s="184"/>
      <c r="VZZ52" s="184"/>
      <c r="WAA52" s="184"/>
      <c r="WAB52" s="184"/>
      <c r="WAC52" s="184"/>
      <c r="WAD52" s="184"/>
      <c r="WAE52" s="184"/>
      <c r="WAF52" s="184"/>
      <c r="WAG52" s="184"/>
      <c r="WAH52" s="184"/>
      <c r="WAI52" s="184"/>
      <c r="WAJ52" s="184"/>
      <c r="WAK52" s="184"/>
      <c r="WAL52" s="184"/>
      <c r="WAM52" s="184"/>
      <c r="WAN52" s="184"/>
      <c r="WAO52" s="184"/>
      <c r="WAP52" s="184"/>
      <c r="WAQ52" s="184"/>
      <c r="WAR52" s="184"/>
      <c r="WAS52" s="184"/>
      <c r="WAT52" s="184"/>
      <c r="WAU52" s="184"/>
      <c r="WAV52" s="184"/>
      <c r="WAW52" s="184"/>
      <c r="WAX52" s="184"/>
      <c r="WAY52" s="184"/>
      <c r="WAZ52" s="184"/>
      <c r="WBA52" s="184"/>
      <c r="WBB52" s="184"/>
      <c r="WBC52" s="184"/>
      <c r="WBD52" s="184"/>
      <c r="WBE52" s="184"/>
      <c r="WBF52" s="184"/>
      <c r="WBG52" s="184"/>
      <c r="WBH52" s="184"/>
      <c r="WBI52" s="184"/>
      <c r="WBJ52" s="184"/>
      <c r="WBK52" s="184"/>
      <c r="WBL52" s="184"/>
      <c r="WBM52" s="184"/>
      <c r="WBN52" s="184"/>
      <c r="WBO52" s="184"/>
      <c r="WBP52" s="184"/>
      <c r="WBQ52" s="184"/>
      <c r="WBR52" s="184"/>
      <c r="WBS52" s="184"/>
      <c r="WBT52" s="184"/>
      <c r="WBU52" s="184"/>
      <c r="WBV52" s="184"/>
      <c r="WBW52" s="184"/>
      <c r="WBX52" s="184"/>
      <c r="WBY52" s="184"/>
      <c r="WBZ52" s="184"/>
      <c r="WCA52" s="184"/>
      <c r="WCB52" s="184"/>
      <c r="WCC52" s="184"/>
      <c r="WCD52" s="184"/>
      <c r="WCE52" s="184"/>
      <c r="WCF52" s="184"/>
      <c r="WCG52" s="184"/>
      <c r="WCH52" s="184"/>
      <c r="WCI52" s="184"/>
      <c r="WCJ52" s="184"/>
      <c r="WCK52" s="184"/>
      <c r="WCL52" s="184"/>
      <c r="WCM52" s="184"/>
      <c r="WCN52" s="184"/>
      <c r="WCO52" s="184"/>
      <c r="WCP52" s="184"/>
      <c r="WCQ52" s="184"/>
      <c r="WCR52" s="184"/>
      <c r="WCS52" s="184"/>
      <c r="WCT52" s="184"/>
      <c r="WCU52" s="184"/>
      <c r="WCV52" s="184"/>
      <c r="WCW52" s="184"/>
      <c r="WCX52" s="184"/>
      <c r="WCY52" s="184"/>
      <c r="WCZ52" s="184"/>
      <c r="WDA52" s="184"/>
      <c r="WDB52" s="184"/>
      <c r="WDC52" s="184"/>
      <c r="WDD52" s="184"/>
      <c r="WDE52" s="184"/>
      <c r="WDF52" s="184"/>
      <c r="WDG52" s="184"/>
      <c r="WDH52" s="184"/>
      <c r="WDI52" s="184"/>
      <c r="WDJ52" s="184"/>
      <c r="WDK52" s="184"/>
      <c r="WDL52" s="184"/>
      <c r="WDM52" s="184"/>
      <c r="WDN52" s="184"/>
      <c r="WDO52" s="184"/>
      <c r="WDP52" s="184"/>
      <c r="WDQ52" s="184"/>
      <c r="WDR52" s="184"/>
      <c r="WDS52" s="184"/>
      <c r="WDT52" s="184"/>
      <c r="WDU52" s="184"/>
      <c r="WDV52" s="184"/>
      <c r="WDW52" s="184"/>
      <c r="WDX52" s="184"/>
      <c r="WDY52" s="184"/>
      <c r="WDZ52" s="184"/>
      <c r="WEA52" s="184"/>
      <c r="WEB52" s="184"/>
      <c r="WEC52" s="184"/>
      <c r="WED52" s="184"/>
      <c r="WEE52" s="184"/>
      <c r="WEF52" s="184"/>
      <c r="WEG52" s="184"/>
      <c r="WEH52" s="184"/>
      <c r="WEI52" s="184"/>
      <c r="WEJ52" s="184"/>
      <c r="WEK52" s="184"/>
      <c r="WEL52" s="184"/>
      <c r="WEM52" s="184"/>
      <c r="WEN52" s="184"/>
      <c r="WEO52" s="184"/>
      <c r="WEP52" s="184"/>
      <c r="WEQ52" s="184"/>
      <c r="WER52" s="184"/>
      <c r="WES52" s="184"/>
      <c r="WET52" s="184"/>
      <c r="WEU52" s="184"/>
      <c r="WEV52" s="184"/>
      <c r="WEW52" s="184"/>
      <c r="WEX52" s="184"/>
      <c r="WEY52" s="184"/>
      <c r="WEZ52" s="184"/>
      <c r="WFA52" s="184"/>
      <c r="WFB52" s="184"/>
      <c r="WFC52" s="184"/>
      <c r="WFD52" s="184"/>
      <c r="WFE52" s="184"/>
      <c r="WFF52" s="184"/>
      <c r="WFG52" s="184"/>
      <c r="WFH52" s="184"/>
      <c r="WFI52" s="184"/>
      <c r="WFJ52" s="184"/>
      <c r="WFK52" s="184"/>
      <c r="WFL52" s="184"/>
      <c r="WFM52" s="184"/>
      <c r="WFN52" s="184"/>
      <c r="WFO52" s="184"/>
      <c r="WFP52" s="184"/>
      <c r="WFQ52" s="184"/>
      <c r="WFR52" s="184"/>
      <c r="WFS52" s="184"/>
      <c r="WFT52" s="184"/>
      <c r="WFU52" s="184"/>
      <c r="WFV52" s="184"/>
      <c r="WFW52" s="184"/>
      <c r="WFX52" s="184"/>
      <c r="WFY52" s="184"/>
      <c r="WFZ52" s="184"/>
      <c r="WGA52" s="184"/>
      <c r="WGB52" s="184"/>
      <c r="WGC52" s="184"/>
      <c r="WGD52" s="184"/>
      <c r="WGE52" s="184"/>
      <c r="WGF52" s="184"/>
      <c r="WGG52" s="184"/>
      <c r="WGH52" s="184"/>
      <c r="WGI52" s="184"/>
      <c r="WGJ52" s="184"/>
      <c r="WGK52" s="184"/>
      <c r="WGL52" s="184"/>
      <c r="WGM52" s="184"/>
      <c r="WGN52" s="184"/>
      <c r="WGO52" s="184"/>
      <c r="WGP52" s="184"/>
      <c r="WGQ52" s="184"/>
      <c r="WGR52" s="184"/>
      <c r="WGS52" s="184"/>
      <c r="WGT52" s="184"/>
      <c r="WGU52" s="184"/>
      <c r="WGV52" s="184"/>
      <c r="WGW52" s="184"/>
      <c r="WGX52" s="184"/>
      <c r="WGY52" s="184"/>
      <c r="WGZ52" s="184"/>
      <c r="WHA52" s="184"/>
      <c r="WHB52" s="184"/>
      <c r="WHC52" s="184"/>
      <c r="WHD52" s="184"/>
      <c r="WHE52" s="184"/>
      <c r="WHF52" s="184"/>
      <c r="WHG52" s="184"/>
      <c r="WHH52" s="184"/>
      <c r="WHI52" s="184"/>
      <c r="WHJ52" s="184"/>
      <c r="WHK52" s="184"/>
      <c r="WHL52" s="184"/>
      <c r="WHM52" s="184"/>
      <c r="WHN52" s="184"/>
      <c r="WHO52" s="184"/>
      <c r="WHP52" s="184"/>
      <c r="WHQ52" s="184"/>
      <c r="WHR52" s="184"/>
      <c r="WHS52" s="184"/>
      <c r="WHT52" s="184"/>
      <c r="WHU52" s="184"/>
      <c r="WHV52" s="184"/>
      <c r="WHW52" s="184"/>
      <c r="WHX52" s="184"/>
      <c r="WHY52" s="184"/>
      <c r="WHZ52" s="184"/>
      <c r="WIA52" s="184"/>
      <c r="WIB52" s="184"/>
      <c r="WIC52" s="184"/>
      <c r="WID52" s="184"/>
      <c r="WIE52" s="184"/>
      <c r="WIF52" s="184"/>
      <c r="WIG52" s="184"/>
      <c r="WIH52" s="184"/>
      <c r="WII52" s="184"/>
      <c r="WIJ52" s="184"/>
      <c r="WIK52" s="184"/>
      <c r="WIL52" s="184"/>
      <c r="WIM52" s="184"/>
      <c r="WIN52" s="184"/>
      <c r="WIO52" s="184"/>
      <c r="WIP52" s="184"/>
      <c r="WIQ52" s="184"/>
      <c r="WIR52" s="184"/>
      <c r="WIS52" s="184"/>
      <c r="WIT52" s="184"/>
      <c r="WIU52" s="184"/>
      <c r="WIV52" s="184"/>
      <c r="WIW52" s="184"/>
      <c r="WIX52" s="184"/>
      <c r="WIY52" s="184"/>
      <c r="WIZ52" s="184"/>
      <c r="WJA52" s="184"/>
      <c r="WJB52" s="184"/>
      <c r="WJC52" s="184"/>
      <c r="WJD52" s="184"/>
      <c r="WJE52" s="184"/>
      <c r="WJF52" s="184"/>
      <c r="WJG52" s="184"/>
      <c r="WJH52" s="184"/>
      <c r="WJI52" s="184"/>
      <c r="WJJ52" s="184"/>
      <c r="WJK52" s="184"/>
      <c r="WJL52" s="184"/>
      <c r="WJM52" s="184"/>
      <c r="WJN52" s="184"/>
      <c r="WJO52" s="184"/>
      <c r="WJP52" s="184"/>
      <c r="WJQ52" s="184"/>
      <c r="WJR52" s="184"/>
      <c r="WJS52" s="184"/>
      <c r="WJT52" s="184"/>
      <c r="WJU52" s="184"/>
      <c r="WJV52" s="184"/>
      <c r="WJW52" s="184"/>
      <c r="WJX52" s="184"/>
      <c r="WJY52" s="184"/>
      <c r="WJZ52" s="184"/>
      <c r="WKA52" s="184"/>
      <c r="WKB52" s="184"/>
      <c r="WKC52" s="184"/>
      <c r="WKD52" s="184"/>
      <c r="WKE52" s="184"/>
      <c r="WKF52" s="184"/>
      <c r="WKG52" s="184"/>
      <c r="WKH52" s="184"/>
      <c r="WKI52" s="184"/>
      <c r="WKJ52" s="184"/>
      <c r="WKK52" s="184"/>
      <c r="WKL52" s="184"/>
      <c r="WKM52" s="184"/>
      <c r="WKN52" s="184"/>
      <c r="WKO52" s="184"/>
      <c r="WKP52" s="184"/>
      <c r="WKQ52" s="184"/>
      <c r="WKR52" s="184"/>
      <c r="WKS52" s="184"/>
      <c r="WKT52" s="184"/>
      <c r="WKU52" s="184"/>
      <c r="WKV52" s="184"/>
      <c r="WKW52" s="184"/>
      <c r="WKX52" s="184"/>
      <c r="WKY52" s="184"/>
      <c r="WKZ52" s="184"/>
      <c r="WLA52" s="184"/>
      <c r="WLB52" s="184"/>
      <c r="WLC52" s="184"/>
      <c r="WLD52" s="184"/>
      <c r="WLE52" s="184"/>
      <c r="WLF52" s="184"/>
      <c r="WLG52" s="184"/>
      <c r="WLH52" s="184"/>
      <c r="WLI52" s="184"/>
      <c r="WLJ52" s="184"/>
      <c r="WLK52" s="184"/>
      <c r="WLL52" s="184"/>
      <c r="WLM52" s="184"/>
      <c r="WLN52" s="184"/>
      <c r="WLO52" s="184"/>
      <c r="WLP52" s="184"/>
      <c r="WLQ52" s="184"/>
      <c r="WLR52" s="184"/>
      <c r="WLS52" s="184"/>
      <c r="WLT52" s="184"/>
      <c r="WLU52" s="184"/>
      <c r="WLV52" s="184"/>
      <c r="WLW52" s="184"/>
      <c r="WLX52" s="184"/>
      <c r="WLY52" s="184"/>
      <c r="WLZ52" s="184"/>
      <c r="WMA52" s="184"/>
      <c r="WMB52" s="184"/>
      <c r="WMC52" s="184"/>
      <c r="WMD52" s="184"/>
      <c r="WME52" s="184"/>
      <c r="WMF52" s="184"/>
      <c r="WMG52" s="184"/>
      <c r="WMH52" s="184"/>
      <c r="WMI52" s="184"/>
      <c r="WMJ52" s="184"/>
      <c r="WMK52" s="184"/>
      <c r="WML52" s="184"/>
      <c r="WMM52" s="184"/>
      <c r="WMN52" s="184"/>
      <c r="WMO52" s="184"/>
      <c r="WMP52" s="184"/>
      <c r="WMQ52" s="184"/>
      <c r="WMR52" s="184"/>
      <c r="WMS52" s="184"/>
      <c r="WMT52" s="184"/>
      <c r="WMU52" s="184"/>
      <c r="WMV52" s="184"/>
      <c r="WMW52" s="184"/>
      <c r="WMX52" s="184"/>
      <c r="WMY52" s="184"/>
      <c r="WMZ52" s="184"/>
      <c r="WNA52" s="184"/>
      <c r="WNB52" s="184"/>
      <c r="WNC52" s="184"/>
      <c r="WND52" s="184"/>
      <c r="WNE52" s="184"/>
      <c r="WNF52" s="184"/>
      <c r="WNG52" s="184"/>
      <c r="WNH52" s="184"/>
      <c r="WNI52" s="184"/>
      <c r="WNJ52" s="184"/>
      <c r="WNK52" s="184"/>
      <c r="WNL52" s="184"/>
      <c r="WNM52" s="184"/>
      <c r="WNN52" s="184"/>
      <c r="WNO52" s="184"/>
      <c r="WNP52" s="184"/>
      <c r="WNQ52" s="184"/>
      <c r="WNR52" s="184"/>
      <c r="WNS52" s="184"/>
      <c r="WNT52" s="184"/>
      <c r="WNU52" s="184"/>
      <c r="WNV52" s="184"/>
      <c r="WNW52" s="184"/>
      <c r="WNX52" s="184"/>
      <c r="WNY52" s="184"/>
      <c r="WNZ52" s="184"/>
      <c r="WOA52" s="184"/>
      <c r="WOB52" s="184"/>
      <c r="WOC52" s="184"/>
      <c r="WOD52" s="184"/>
      <c r="WOE52" s="184"/>
      <c r="WOF52" s="184"/>
      <c r="WOG52" s="184"/>
      <c r="WOH52" s="184"/>
      <c r="WOI52" s="184"/>
      <c r="WOJ52" s="184"/>
      <c r="WOK52" s="184"/>
      <c r="WOL52" s="184"/>
      <c r="WOM52" s="184"/>
      <c r="WON52" s="184"/>
      <c r="WOO52" s="184"/>
      <c r="WOP52" s="184"/>
      <c r="WOQ52" s="184"/>
      <c r="WOR52" s="184"/>
      <c r="WOS52" s="184"/>
      <c r="WOT52" s="184"/>
      <c r="WOU52" s="184"/>
      <c r="WOV52" s="184"/>
      <c r="WOW52" s="184"/>
      <c r="WOX52" s="184"/>
      <c r="WOY52" s="184"/>
      <c r="WOZ52" s="184"/>
      <c r="WPA52" s="184"/>
      <c r="WPB52" s="184"/>
      <c r="WPC52" s="184"/>
      <c r="WPD52" s="184"/>
      <c r="WPE52" s="184"/>
      <c r="WPF52" s="184"/>
      <c r="WPG52" s="184"/>
      <c r="WPH52" s="184"/>
      <c r="WPI52" s="184"/>
      <c r="WPJ52" s="184"/>
      <c r="WPK52" s="184"/>
      <c r="WPL52" s="184"/>
      <c r="WPM52" s="184"/>
      <c r="WPN52" s="184"/>
      <c r="WPO52" s="184"/>
      <c r="WPP52" s="184"/>
      <c r="WPQ52" s="184"/>
      <c r="WPR52" s="184"/>
      <c r="WPS52" s="184"/>
      <c r="WPT52" s="184"/>
      <c r="WPU52" s="184"/>
      <c r="WPV52" s="184"/>
      <c r="WPW52" s="184"/>
      <c r="WPX52" s="184"/>
      <c r="WPY52" s="184"/>
      <c r="WPZ52" s="184"/>
      <c r="WQA52" s="184"/>
      <c r="WQB52" s="184"/>
      <c r="WQC52" s="184"/>
      <c r="WQD52" s="184"/>
      <c r="WQE52" s="184"/>
      <c r="WQF52" s="184"/>
      <c r="WQG52" s="184"/>
      <c r="WQH52" s="184"/>
      <c r="WQI52" s="184"/>
      <c r="WQJ52" s="184"/>
      <c r="WQK52" s="184"/>
      <c r="WQL52" s="184"/>
      <c r="WQM52" s="184"/>
      <c r="WQN52" s="184"/>
      <c r="WQO52" s="184"/>
      <c r="WQP52" s="184"/>
      <c r="WQQ52" s="184"/>
      <c r="WQR52" s="184"/>
      <c r="WQS52" s="184"/>
      <c r="WQT52" s="184"/>
      <c r="WQU52" s="184"/>
      <c r="WQV52" s="184"/>
      <c r="WQW52" s="184"/>
      <c r="WQX52" s="184"/>
      <c r="WQY52" s="184"/>
      <c r="WQZ52" s="184"/>
      <c r="WRA52" s="184"/>
      <c r="WRB52" s="184"/>
      <c r="WRC52" s="184"/>
      <c r="WRD52" s="184"/>
      <c r="WRE52" s="184"/>
      <c r="WRF52" s="184"/>
      <c r="WRG52" s="184"/>
      <c r="WRH52" s="184"/>
      <c r="WRI52" s="184"/>
      <c r="WRJ52" s="184"/>
      <c r="WRK52" s="184"/>
      <c r="WRL52" s="184"/>
      <c r="WRM52" s="184"/>
      <c r="WRN52" s="184"/>
      <c r="WRO52" s="184"/>
      <c r="WRP52" s="184"/>
      <c r="WRQ52" s="184"/>
      <c r="WRR52" s="184"/>
      <c r="WRS52" s="184"/>
      <c r="WRT52" s="184"/>
      <c r="WRU52" s="184"/>
      <c r="WRV52" s="184"/>
      <c r="WRW52" s="184"/>
      <c r="WRX52" s="184"/>
      <c r="WRY52" s="184"/>
      <c r="WRZ52" s="184"/>
      <c r="WSA52" s="184"/>
      <c r="WSB52" s="184"/>
      <c r="WSC52" s="184"/>
      <c r="WSD52" s="184"/>
      <c r="WSE52" s="184"/>
      <c r="WSF52" s="184"/>
      <c r="WSG52" s="184"/>
      <c r="WSH52" s="184"/>
      <c r="WSI52" s="184"/>
      <c r="WSJ52" s="184"/>
      <c r="WSK52" s="184"/>
      <c r="WSL52" s="184"/>
      <c r="WSM52" s="184"/>
      <c r="WSN52" s="184"/>
      <c r="WSO52" s="184"/>
      <c r="WSP52" s="184"/>
      <c r="WSQ52" s="184"/>
      <c r="WSR52" s="184"/>
      <c r="WSS52" s="184"/>
      <c r="WST52" s="184"/>
      <c r="WSU52" s="184"/>
      <c r="WSV52" s="184"/>
      <c r="WSW52" s="184"/>
      <c r="WSX52" s="184"/>
      <c r="WSY52" s="184"/>
      <c r="WSZ52" s="184"/>
      <c r="WTA52" s="184"/>
      <c r="WTB52" s="184"/>
      <c r="WTC52" s="184"/>
      <c r="WTD52" s="184"/>
      <c r="WTE52" s="184"/>
      <c r="WTF52" s="184"/>
      <c r="WTG52" s="184"/>
      <c r="WTH52" s="184"/>
      <c r="WTI52" s="184"/>
      <c r="WTJ52" s="184"/>
      <c r="WTK52" s="184"/>
      <c r="WTL52" s="184"/>
      <c r="WTM52" s="184"/>
      <c r="WTN52" s="184"/>
      <c r="WTO52" s="184"/>
      <c r="WTP52" s="184"/>
      <c r="WTQ52" s="184"/>
      <c r="WTR52" s="184"/>
      <c r="WTS52" s="184"/>
      <c r="WTT52" s="184"/>
      <c r="WTU52" s="184"/>
      <c r="WTV52" s="184"/>
      <c r="WTW52" s="184"/>
      <c r="WTX52" s="184"/>
      <c r="WTY52" s="184"/>
      <c r="WTZ52" s="184"/>
      <c r="WUA52" s="184"/>
      <c r="WUB52" s="184"/>
      <c r="WUC52" s="184"/>
      <c r="WUD52" s="184"/>
      <c r="WUE52" s="184"/>
      <c r="WUF52" s="184"/>
      <c r="WUG52" s="184"/>
      <c r="WUH52" s="184"/>
      <c r="WUI52" s="184"/>
      <c r="WUJ52" s="184"/>
      <c r="WUK52" s="184"/>
      <c r="WUL52" s="184"/>
      <c r="WUM52" s="184"/>
      <c r="WUN52" s="184"/>
      <c r="WUO52" s="184"/>
      <c r="WUP52" s="184"/>
      <c r="WUQ52" s="184"/>
      <c r="WUR52" s="184"/>
      <c r="WUS52" s="184"/>
      <c r="WUT52" s="184"/>
      <c r="WUU52" s="184"/>
      <c r="WUV52" s="184"/>
      <c r="WUW52" s="184"/>
      <c r="WUX52" s="184"/>
      <c r="WUY52" s="184"/>
      <c r="WUZ52" s="184"/>
      <c r="WVA52" s="184"/>
      <c r="WVB52" s="184"/>
      <c r="WVC52" s="184"/>
      <c r="WVD52" s="184"/>
      <c r="WVE52" s="184"/>
      <c r="WVF52" s="184"/>
      <c r="WVG52" s="184"/>
      <c r="WVH52" s="184"/>
      <c r="WVI52" s="184"/>
      <c r="WVJ52" s="184"/>
      <c r="WVK52" s="184"/>
      <c r="WVL52" s="184"/>
      <c r="WVM52" s="184"/>
      <c r="WVN52" s="184"/>
      <c r="WVO52" s="184"/>
      <c r="WVP52" s="184"/>
      <c r="WVQ52" s="184"/>
      <c r="WVR52" s="184"/>
      <c r="WVS52" s="184"/>
      <c r="WVT52" s="184"/>
      <c r="WVU52" s="184"/>
      <c r="WVV52" s="184"/>
      <c r="WVW52" s="184"/>
      <c r="WVX52" s="184"/>
      <c r="WVY52" s="184"/>
      <c r="WVZ52" s="184"/>
      <c r="WWA52" s="184"/>
      <c r="WWB52" s="184"/>
      <c r="WWC52" s="184"/>
      <c r="WWD52" s="184"/>
      <c r="WWE52" s="184"/>
      <c r="WWF52" s="184"/>
      <c r="WWG52" s="184"/>
      <c r="WWH52" s="184"/>
      <c r="WWI52" s="184"/>
      <c r="WWJ52" s="184"/>
      <c r="WWK52" s="184"/>
      <c r="WWL52" s="184"/>
      <c r="WWM52" s="184"/>
      <c r="WWN52" s="184"/>
      <c r="WWO52" s="184"/>
      <c r="WWP52" s="184"/>
      <c r="WWQ52" s="184"/>
      <c r="WWR52" s="184"/>
      <c r="WWS52" s="184"/>
      <c r="WWT52" s="184"/>
      <c r="WWU52" s="184"/>
      <c r="WWV52" s="184"/>
      <c r="WWW52" s="184"/>
      <c r="WWX52" s="184"/>
      <c r="WWY52" s="184"/>
      <c r="WWZ52" s="184"/>
      <c r="WXA52" s="184"/>
      <c r="WXB52" s="184"/>
      <c r="WXC52" s="184"/>
      <c r="WXD52" s="184"/>
      <c r="WXE52" s="184"/>
      <c r="WXF52" s="184"/>
      <c r="WXG52" s="184"/>
      <c r="WXH52" s="184"/>
      <c r="WXI52" s="184"/>
      <c r="WXJ52" s="184"/>
      <c r="WXK52" s="184"/>
      <c r="WXL52" s="184"/>
      <c r="WXM52" s="184"/>
      <c r="WXN52" s="184"/>
      <c r="WXO52" s="184"/>
      <c r="WXP52" s="184"/>
      <c r="WXQ52" s="184"/>
      <c r="WXR52" s="184"/>
      <c r="WXS52" s="184"/>
      <c r="WXT52" s="184"/>
      <c r="WXU52" s="184"/>
      <c r="WXV52" s="184"/>
      <c r="WXW52" s="184"/>
      <c r="WXX52" s="184"/>
      <c r="WXY52" s="184"/>
      <c r="WXZ52" s="184"/>
      <c r="WYA52" s="184"/>
      <c r="WYB52" s="184"/>
      <c r="WYC52" s="184"/>
      <c r="WYD52" s="184"/>
      <c r="WYE52" s="184"/>
      <c r="WYF52" s="184"/>
      <c r="WYG52" s="184"/>
      <c r="WYH52" s="184"/>
      <c r="WYI52" s="184"/>
      <c r="WYJ52" s="184"/>
      <c r="WYK52" s="184"/>
      <c r="WYL52" s="184"/>
      <c r="WYM52" s="184"/>
      <c r="WYN52" s="184"/>
      <c r="WYO52" s="184"/>
      <c r="WYP52" s="184"/>
      <c r="WYQ52" s="184"/>
      <c r="WYR52" s="184"/>
      <c r="WYS52" s="184"/>
      <c r="WYT52" s="184"/>
      <c r="WYU52" s="184"/>
      <c r="WYV52" s="184"/>
      <c r="WYW52" s="184"/>
      <c r="WYX52" s="184"/>
      <c r="WYY52" s="184"/>
      <c r="WYZ52" s="184"/>
      <c r="WZA52" s="184"/>
      <c r="WZB52" s="184"/>
      <c r="WZC52" s="184"/>
      <c r="WZD52" s="184"/>
      <c r="WZE52" s="184"/>
      <c r="WZF52" s="184"/>
      <c r="WZG52" s="184"/>
      <c r="WZH52" s="184"/>
      <c r="WZI52" s="184"/>
      <c r="WZJ52" s="184"/>
      <c r="WZK52" s="184"/>
      <c r="WZL52" s="184"/>
      <c r="WZM52" s="184"/>
      <c r="WZN52" s="184"/>
      <c r="WZO52" s="184"/>
      <c r="WZP52" s="184"/>
      <c r="WZQ52" s="184"/>
      <c r="WZR52" s="184"/>
      <c r="WZS52" s="184"/>
      <c r="WZT52" s="184"/>
      <c r="WZU52" s="184"/>
      <c r="WZV52" s="184"/>
      <c r="WZW52" s="184"/>
      <c r="WZX52" s="184"/>
      <c r="WZY52" s="184"/>
      <c r="WZZ52" s="184"/>
      <c r="XAA52" s="184"/>
      <c r="XAB52" s="184"/>
      <c r="XAC52" s="184"/>
      <c r="XAD52" s="184"/>
      <c r="XAE52" s="184"/>
      <c r="XAF52" s="184"/>
      <c r="XAG52" s="184"/>
      <c r="XAH52" s="184"/>
      <c r="XAI52" s="184"/>
      <c r="XAJ52" s="184"/>
      <c r="XAK52" s="184"/>
      <c r="XAL52" s="184"/>
      <c r="XAM52" s="184"/>
      <c r="XAN52" s="184"/>
      <c r="XAO52" s="184"/>
      <c r="XAP52" s="184"/>
      <c r="XAQ52" s="184"/>
      <c r="XAR52" s="184"/>
      <c r="XAS52" s="184"/>
      <c r="XAT52" s="184"/>
      <c r="XAU52" s="184"/>
      <c r="XAV52" s="184"/>
      <c r="XAW52" s="184"/>
      <c r="XAX52" s="184"/>
      <c r="XAY52" s="184"/>
      <c r="XAZ52" s="184"/>
      <c r="XBA52" s="184"/>
      <c r="XBB52" s="184"/>
      <c r="XBC52" s="184"/>
      <c r="XBD52" s="184"/>
      <c r="XBE52" s="184"/>
      <c r="XBF52" s="184"/>
      <c r="XBG52" s="184"/>
      <c r="XBH52" s="184"/>
      <c r="XBI52" s="184"/>
      <c r="XBJ52" s="184"/>
      <c r="XBK52" s="184"/>
      <c r="XBL52" s="184"/>
      <c r="XBM52" s="184"/>
      <c r="XBN52" s="184"/>
      <c r="XBO52" s="184"/>
      <c r="XBP52" s="184"/>
      <c r="XBQ52" s="184"/>
      <c r="XBR52" s="184"/>
      <c r="XBS52" s="184"/>
      <c r="XBT52" s="184"/>
      <c r="XBU52" s="184"/>
      <c r="XBV52" s="184"/>
      <c r="XBW52" s="184"/>
      <c r="XBX52" s="184"/>
      <c r="XBY52" s="184"/>
      <c r="XBZ52" s="184"/>
      <c r="XCA52" s="184"/>
      <c r="XCB52" s="184"/>
      <c r="XCC52" s="184"/>
      <c r="XCD52" s="184"/>
      <c r="XCE52" s="184"/>
      <c r="XCF52" s="184"/>
      <c r="XCG52" s="184"/>
      <c r="XCH52" s="184"/>
      <c r="XCI52" s="184"/>
      <c r="XCJ52" s="184"/>
      <c r="XCK52" s="184"/>
      <c r="XCL52" s="184"/>
      <c r="XCM52" s="184"/>
      <c r="XCN52" s="184"/>
      <c r="XCO52" s="184"/>
      <c r="XCP52" s="184"/>
      <c r="XCQ52" s="184"/>
      <c r="XCR52" s="184"/>
      <c r="XCS52" s="184"/>
      <c r="XCT52" s="184"/>
      <c r="XCU52" s="184"/>
      <c r="XCV52" s="184"/>
      <c r="XCW52" s="184"/>
      <c r="XCX52" s="184"/>
      <c r="XCY52" s="184"/>
      <c r="XCZ52" s="184"/>
      <c r="XDA52" s="184"/>
      <c r="XDB52" s="184"/>
      <c r="XDC52" s="184"/>
      <c r="XDD52" s="184"/>
      <c r="XDE52" s="184"/>
      <c r="XDF52" s="184"/>
      <c r="XDG52" s="184"/>
      <c r="XDH52" s="184"/>
      <c r="XDI52" s="184"/>
      <c r="XDJ52" s="184"/>
      <c r="XDK52" s="184"/>
      <c r="XDL52" s="184"/>
      <c r="XDM52" s="184"/>
      <c r="XDN52" s="184"/>
      <c r="XDO52" s="184"/>
      <c r="XDP52" s="184"/>
      <c r="XDQ52" s="184"/>
      <c r="XDR52" s="184"/>
      <c r="XDS52" s="184"/>
      <c r="XDT52" s="184"/>
      <c r="XDU52" s="184"/>
      <c r="XDV52" s="184"/>
      <c r="XDW52" s="184"/>
      <c r="XDX52" s="184"/>
      <c r="XDY52" s="184"/>
      <c r="XDZ52" s="184"/>
      <c r="XEA52" s="184"/>
      <c r="XEB52" s="184"/>
      <c r="XEC52" s="184"/>
      <c r="XED52" s="184"/>
      <c r="XEE52" s="184"/>
      <c r="XEF52" s="184"/>
      <c r="XEG52" s="184"/>
      <c r="XEH52" s="184"/>
      <c r="XEI52" s="184"/>
      <c r="XEJ52" s="184"/>
      <c r="XEK52" s="184"/>
      <c r="XEL52" s="184"/>
      <c r="XEM52" s="184"/>
      <c r="XEN52" s="184"/>
      <c r="XEO52" s="184"/>
      <c r="XEP52" s="184"/>
      <c r="XEQ52" s="184"/>
      <c r="XER52" s="184"/>
      <c r="XES52" s="184"/>
      <c r="XET52" s="184"/>
      <c r="XEU52" s="184"/>
      <c r="XEV52" s="184"/>
      <c r="XEW52" s="184"/>
      <c r="XEX52" s="184"/>
      <c r="XEY52" s="184"/>
      <c r="XEZ52" s="184"/>
      <c r="XFA52" s="184"/>
      <c r="XFB52" s="184"/>
      <c r="XFC52" s="184"/>
    </row>
    <row r="53" spans="1:16383" ht="6" customHeight="1" x14ac:dyDescent="0.25">
      <c r="A53" s="180"/>
      <c r="B53" s="180"/>
      <c r="C53" s="185"/>
      <c r="D53" s="180"/>
      <c r="E53" s="185"/>
      <c r="F53" s="180"/>
      <c r="G53" s="185"/>
      <c r="H53" s="180"/>
      <c r="I53" s="185"/>
      <c r="J53" s="180"/>
      <c r="K53" s="185"/>
      <c r="L53" s="180"/>
      <c r="M53" s="185"/>
      <c r="N53" s="180"/>
      <c r="O53" s="185"/>
      <c r="P53" s="180"/>
      <c r="Q53" s="180"/>
      <c r="AA53" s="180"/>
      <c r="AB53" s="180"/>
      <c r="AC53" s="185"/>
      <c r="AD53" s="180"/>
      <c r="AE53" s="185"/>
      <c r="AF53" s="180"/>
      <c r="AG53" s="185"/>
      <c r="AH53" s="180"/>
      <c r="AI53" s="185"/>
      <c r="AJ53" s="180"/>
      <c r="AK53" s="185"/>
      <c r="AL53" s="180"/>
      <c r="AM53" s="185"/>
      <c r="AN53" s="180"/>
      <c r="AO53" s="185"/>
      <c r="AP53" s="180"/>
      <c r="AQ53" s="180"/>
    </row>
    <row r="54" spans="1:16383" ht="30" x14ac:dyDescent="0.25">
      <c r="A54" s="180"/>
      <c r="B54" s="351" t="s">
        <v>1426</v>
      </c>
      <c r="C54" s="351"/>
      <c r="D54" s="351"/>
      <c r="E54" s="351"/>
      <c r="F54" s="351"/>
      <c r="G54" s="351"/>
      <c r="H54" s="184"/>
      <c r="I54" s="184"/>
      <c r="J54" s="184"/>
      <c r="K54" s="184"/>
      <c r="L54" s="184"/>
      <c r="M54" s="185"/>
      <c r="N54" s="186" t="s">
        <v>1341</v>
      </c>
      <c r="O54" s="187"/>
      <c r="P54" s="188"/>
      <c r="Q54" s="180"/>
      <c r="AA54" s="180"/>
      <c r="AB54" s="184"/>
      <c r="AC54" s="184"/>
      <c r="AD54" s="184"/>
      <c r="AE54" s="184"/>
      <c r="AF54" s="184"/>
      <c r="AG54" s="184"/>
      <c r="AH54" s="184"/>
      <c r="AI54" s="184"/>
      <c r="AJ54" s="184"/>
      <c r="AK54" s="184"/>
      <c r="AL54" s="184"/>
      <c r="AM54" s="185"/>
      <c r="AN54" s="187"/>
      <c r="AO54" s="187"/>
      <c r="AP54" s="188"/>
      <c r="AQ54" s="180"/>
    </row>
    <row r="55" spans="1:16383" x14ac:dyDescent="0.25">
      <c r="A55" s="180"/>
      <c r="B55" s="190" t="s">
        <v>1443</v>
      </c>
      <c r="C55" s="352" t="s">
        <v>1444</v>
      </c>
      <c r="D55" s="352"/>
      <c r="E55" s="352"/>
      <c r="F55" s="184"/>
      <c r="G55" s="189"/>
      <c r="H55" s="184"/>
      <c r="I55" s="184"/>
      <c r="J55" s="184"/>
      <c r="K55" s="184"/>
      <c r="L55" s="184"/>
      <c r="M55" s="185"/>
      <c r="N55" s="187"/>
      <c r="O55" s="187"/>
      <c r="P55" s="188"/>
      <c r="Q55" s="180"/>
      <c r="AA55" s="180"/>
      <c r="AB55" s="190"/>
      <c r="AC55" s="188"/>
      <c r="AD55" s="188"/>
      <c r="AE55" s="188"/>
      <c r="AF55" s="184"/>
      <c r="AG55" s="189"/>
      <c r="AH55" s="184"/>
      <c r="AI55" s="184"/>
      <c r="AJ55" s="184"/>
      <c r="AK55" s="184"/>
      <c r="AL55" s="184"/>
      <c r="AM55" s="185"/>
      <c r="AN55" s="187"/>
      <c r="AO55" s="187"/>
      <c r="AP55" s="188"/>
      <c r="AQ55" s="180"/>
    </row>
    <row r="56" spans="1:16383" ht="15" customHeight="1" x14ac:dyDescent="0.25">
      <c r="A56" s="180"/>
      <c r="B56" s="100">
        <f>IF('Fund #### Journal Entries'!$F$7="Proprietary - Enterprise Fund",ROUND('Fund #### Journal Entries'!$K$62,0),0)</f>
        <v>0</v>
      </c>
      <c r="C56" s="185"/>
      <c r="E56" s="185"/>
      <c r="F56" s="190"/>
      <c r="G56" s="185"/>
      <c r="H56" s="195"/>
      <c r="I56" s="196"/>
      <c r="J56" s="195"/>
      <c r="K56" s="185"/>
      <c r="L56" s="180"/>
      <c r="M56" s="192"/>
      <c r="N56" s="194" t="str">
        <f>'Department Note Disclosure'!$A$47&amp;" Principal Payments"</f>
        <v>2025–2026 Principal Payments</v>
      </c>
      <c r="O56" s="187"/>
      <c r="P56" s="187" t="s">
        <v>1438</v>
      </c>
      <c r="Q56" s="180"/>
      <c r="AA56" s="180"/>
      <c r="AB56" s="171"/>
      <c r="AC56" s="185"/>
      <c r="AE56" s="185"/>
      <c r="AF56" s="190"/>
      <c r="AG56" s="185"/>
      <c r="AH56" s="195"/>
      <c r="AI56" s="196"/>
      <c r="AJ56" s="195"/>
      <c r="AK56" s="185"/>
      <c r="AL56" s="180"/>
      <c r="AM56" s="192"/>
      <c r="AN56" s="194"/>
      <c r="AO56" s="187"/>
      <c r="AP56" s="187"/>
      <c r="AQ56" s="180"/>
    </row>
    <row r="57" spans="1:16383" ht="17.25" x14ac:dyDescent="0.25">
      <c r="A57" s="180"/>
      <c r="B57" s="197" t="str">
        <f>IF(OR(P57&gt;0.99, (P57&lt;(-0.99))), "Please review and correct the variance.","")</f>
        <v/>
      </c>
      <c r="C57" s="185"/>
      <c r="E57" s="185"/>
      <c r="G57" s="185"/>
      <c r="H57" s="195"/>
      <c r="I57" s="196"/>
      <c r="J57" s="195"/>
      <c r="K57" s="185"/>
      <c r="L57" s="181"/>
      <c r="M57" s="87"/>
      <c r="N57" s="102">
        <f>ROUND('Department Note Disclosure'!$B$78,0)</f>
        <v>0</v>
      </c>
      <c r="O57" s="88"/>
      <c r="P57" s="103">
        <f>B56-N57</f>
        <v>0</v>
      </c>
      <c r="Q57" s="180"/>
      <c r="AA57" s="180"/>
      <c r="AB57" s="197"/>
      <c r="AC57" s="185"/>
      <c r="AE57" s="185"/>
      <c r="AG57" s="185"/>
      <c r="AH57" s="195"/>
      <c r="AI57" s="196"/>
      <c r="AJ57" s="195"/>
      <c r="AK57" s="185"/>
      <c r="AL57" s="181"/>
      <c r="AM57" s="173"/>
      <c r="AN57" s="171"/>
      <c r="AO57" s="174"/>
      <c r="AP57" s="172"/>
      <c r="AQ57" s="180"/>
    </row>
    <row r="58" spans="1:16383" x14ac:dyDescent="0.25">
      <c r="A58" s="180"/>
      <c r="C58" s="196"/>
      <c r="E58" s="196"/>
      <c r="F58" s="195"/>
      <c r="G58" s="196"/>
      <c r="H58" s="195"/>
      <c r="I58" s="196"/>
      <c r="J58" s="195"/>
      <c r="K58" s="196"/>
      <c r="L58" s="195"/>
      <c r="M58" s="196"/>
      <c r="N58" s="195"/>
      <c r="O58" s="196"/>
      <c r="P58" s="195"/>
      <c r="Q58" s="180"/>
      <c r="AA58" s="180"/>
      <c r="AC58" s="196"/>
      <c r="AE58" s="196"/>
      <c r="AF58" s="195"/>
      <c r="AG58" s="196"/>
      <c r="AH58" s="195"/>
      <c r="AI58" s="196"/>
      <c r="AJ58" s="195"/>
      <c r="AK58" s="196"/>
      <c r="AL58" s="195"/>
      <c r="AM58" s="196"/>
      <c r="AN58" s="195"/>
      <c r="AO58" s="196"/>
      <c r="AP58" s="195"/>
      <c r="AQ58" s="180"/>
    </row>
    <row r="59" spans="1:16383" x14ac:dyDescent="0.25">
      <c r="A59" s="350" t="s">
        <v>1445</v>
      </c>
      <c r="B59" s="350"/>
      <c r="C59" s="350"/>
      <c r="D59" s="350"/>
      <c r="E59" s="350"/>
      <c r="F59" s="350"/>
      <c r="G59" s="350"/>
      <c r="H59" s="350"/>
      <c r="I59" s="350"/>
      <c r="J59" s="350"/>
      <c r="K59" s="350"/>
      <c r="L59" s="350"/>
      <c r="M59" s="350"/>
      <c r="N59" s="350"/>
      <c r="O59" s="350"/>
      <c r="P59" s="350"/>
      <c r="Q59" s="350"/>
      <c r="AA59" s="183"/>
      <c r="AB59" s="183"/>
      <c r="AC59" s="183"/>
      <c r="AD59" s="183"/>
      <c r="AE59" s="183"/>
      <c r="AF59" s="183"/>
      <c r="AG59" s="183"/>
      <c r="AH59" s="183"/>
      <c r="AI59" s="183"/>
      <c r="AJ59" s="183"/>
      <c r="AK59" s="183"/>
      <c r="AL59" s="183"/>
      <c r="AM59" s="183"/>
      <c r="AN59" s="183"/>
      <c r="AO59" s="183"/>
      <c r="AP59" s="183"/>
      <c r="AQ59" s="183"/>
    </row>
    <row r="60" spans="1:16383" ht="15" customHeight="1" x14ac:dyDescent="0.25">
      <c r="A60" s="349" t="s">
        <v>1425</v>
      </c>
      <c r="B60" s="349"/>
      <c r="C60" s="349"/>
      <c r="D60" s="349"/>
      <c r="E60" s="349"/>
      <c r="F60" s="349"/>
      <c r="G60" s="349"/>
      <c r="H60" s="349"/>
      <c r="I60" s="349"/>
      <c r="J60" s="349"/>
      <c r="K60" s="349"/>
      <c r="L60" s="349"/>
      <c r="M60" s="349"/>
      <c r="N60" s="349"/>
      <c r="O60" s="349"/>
      <c r="P60" s="349"/>
      <c r="Q60" s="349"/>
      <c r="AA60" s="184"/>
      <c r="AB60" s="184"/>
      <c r="AC60" s="184"/>
      <c r="AD60" s="184"/>
      <c r="AE60" s="184"/>
      <c r="AF60" s="184"/>
      <c r="AG60" s="184"/>
      <c r="AH60" s="184"/>
      <c r="AI60" s="184"/>
      <c r="AJ60" s="184"/>
      <c r="AK60" s="184"/>
      <c r="AL60" s="184"/>
      <c r="AM60" s="184"/>
      <c r="AN60" s="184"/>
      <c r="AO60" s="184"/>
      <c r="AP60" s="184"/>
      <c r="AQ60" s="184"/>
    </row>
    <row r="61" spans="1:16383" ht="6" customHeight="1" x14ac:dyDescent="0.25">
      <c r="A61" s="180"/>
      <c r="B61" s="199"/>
      <c r="C61" s="187"/>
      <c r="D61" s="199"/>
      <c r="E61" s="187"/>
      <c r="F61" s="199"/>
      <c r="G61" s="187"/>
      <c r="H61" s="199"/>
      <c r="I61" s="187"/>
      <c r="J61" s="199"/>
      <c r="K61" s="187"/>
      <c r="L61" s="199"/>
      <c r="M61" s="187"/>
      <c r="N61" s="199"/>
      <c r="O61" s="187"/>
      <c r="P61" s="199"/>
      <c r="Q61" s="180"/>
      <c r="AA61" s="180"/>
      <c r="AB61" s="199"/>
      <c r="AC61" s="187"/>
      <c r="AD61" s="199"/>
      <c r="AE61" s="187"/>
      <c r="AF61" s="199"/>
      <c r="AG61" s="187"/>
      <c r="AH61" s="199"/>
      <c r="AI61" s="187"/>
      <c r="AJ61" s="199"/>
      <c r="AK61" s="187"/>
      <c r="AL61" s="199"/>
      <c r="AM61" s="187"/>
      <c r="AN61" s="199"/>
      <c r="AO61" s="187"/>
      <c r="AP61" s="199"/>
      <c r="AQ61" s="180"/>
    </row>
    <row r="62" spans="1:16383" ht="15" customHeight="1" x14ac:dyDescent="0.25">
      <c r="A62" s="180"/>
      <c r="B62" s="347" t="s">
        <v>1426</v>
      </c>
      <c r="C62" s="347"/>
      <c r="D62" s="347"/>
      <c r="E62" s="347"/>
      <c r="F62" s="347"/>
      <c r="G62" s="347"/>
      <c r="H62" s="347"/>
      <c r="I62" s="187"/>
      <c r="J62" s="186" t="s">
        <v>1446</v>
      </c>
      <c r="K62" s="187"/>
      <c r="L62" s="347" t="s">
        <v>1408</v>
      </c>
      <c r="M62" s="347"/>
      <c r="N62" s="347"/>
      <c r="O62" s="187"/>
      <c r="P62" s="199"/>
      <c r="Q62" s="180"/>
      <c r="AA62" s="180"/>
      <c r="AB62" s="188"/>
      <c r="AC62" s="188"/>
      <c r="AD62" s="188"/>
      <c r="AE62" s="188"/>
      <c r="AF62" s="188"/>
      <c r="AG62" s="188"/>
      <c r="AH62" s="188"/>
      <c r="AI62" s="187"/>
      <c r="AJ62" s="187"/>
      <c r="AK62" s="187"/>
      <c r="AL62" s="188"/>
      <c r="AM62" s="188"/>
      <c r="AN62" s="188"/>
      <c r="AO62" s="187"/>
      <c r="AP62" s="199"/>
      <c r="AQ62" s="180"/>
    </row>
    <row r="63" spans="1:16383" x14ac:dyDescent="0.25">
      <c r="A63" s="180"/>
      <c r="B63" s="180"/>
      <c r="C63" s="185"/>
      <c r="D63" s="180"/>
      <c r="E63" s="185"/>
      <c r="F63" s="180"/>
      <c r="G63" s="185"/>
      <c r="H63" s="180"/>
      <c r="I63" s="187"/>
      <c r="J63" s="180"/>
      <c r="K63" s="185"/>
      <c r="L63" s="180"/>
      <c r="M63" s="185"/>
      <c r="N63" s="180"/>
      <c r="O63" s="185"/>
      <c r="P63" s="187" t="s">
        <v>1438</v>
      </c>
      <c r="Q63" s="180"/>
      <c r="AA63" s="180"/>
      <c r="AB63" s="180"/>
      <c r="AC63" s="185"/>
      <c r="AD63" s="180"/>
      <c r="AE63" s="185"/>
      <c r="AF63" s="180"/>
      <c r="AG63" s="185"/>
      <c r="AH63" s="180"/>
      <c r="AI63" s="187"/>
      <c r="AJ63" s="180"/>
      <c r="AK63" s="185"/>
      <c r="AL63" s="180"/>
      <c r="AM63" s="185"/>
      <c r="AN63" s="180"/>
      <c r="AO63" s="185"/>
      <c r="AP63" s="187"/>
      <c r="AQ63" s="180"/>
    </row>
    <row r="64" spans="1:16383" x14ac:dyDescent="0.25">
      <c r="B64" s="200" t="s">
        <v>1430</v>
      </c>
      <c r="D64" s="104">
        <f>$B$17</f>
        <v>0</v>
      </c>
      <c r="I64" s="89" t="s">
        <v>1439</v>
      </c>
      <c r="J64" s="104">
        <f>ROUND(SUM(D64),0)</f>
        <v>0</v>
      </c>
      <c r="L64" s="202" t="str">
        <f>CONCATENATE("Balance July 1, ",LEFT('Department Note Disclosure'!$B$11,4))</f>
        <v>Balance July 1, 2024</v>
      </c>
      <c r="N64" s="104">
        <f>ROUND('SBITA Liabilities'!$F$10,0)</f>
        <v>0</v>
      </c>
      <c r="P64" s="103">
        <f>J64-N64</f>
        <v>0</v>
      </c>
      <c r="AB64" s="200"/>
      <c r="AD64" s="175"/>
      <c r="AI64" s="176"/>
      <c r="AJ64" s="175"/>
      <c r="AL64" s="202"/>
      <c r="AN64" s="175"/>
      <c r="AP64" s="172"/>
    </row>
    <row r="65" spans="1:16383" x14ac:dyDescent="0.25">
      <c r="B65" s="200" t="s">
        <v>1432</v>
      </c>
      <c r="D65" s="104">
        <f>$D$17</f>
        <v>0</v>
      </c>
      <c r="E65" s="203" t="s">
        <v>1431</v>
      </c>
      <c r="F65" s="190" t="s">
        <v>1436</v>
      </c>
      <c r="H65" s="104">
        <f>$J$17</f>
        <v>0</v>
      </c>
      <c r="I65" s="89" t="s">
        <v>1439</v>
      </c>
      <c r="J65" s="104">
        <f>ROUND(SUM(D65,H65),0)</f>
        <v>0</v>
      </c>
      <c r="L65" s="202" t="s">
        <v>5</v>
      </c>
      <c r="N65" s="104">
        <f>ROUND('SBITA Liabilities'!$H$10,0)</f>
        <v>0</v>
      </c>
      <c r="P65" s="103">
        <f>J65-N65</f>
        <v>0</v>
      </c>
      <c r="AB65" s="200"/>
      <c r="AD65" s="175"/>
      <c r="AE65" s="203"/>
      <c r="AF65" s="190"/>
      <c r="AH65" s="175"/>
      <c r="AI65" s="176"/>
      <c r="AJ65" s="175"/>
      <c r="AL65" s="202"/>
      <c r="AN65" s="175"/>
      <c r="AP65" s="172"/>
    </row>
    <row r="66" spans="1:16383" x14ac:dyDescent="0.25">
      <c r="B66" s="200" t="s">
        <v>1434</v>
      </c>
      <c r="D66" s="104">
        <f>$F$17</f>
        <v>0</v>
      </c>
      <c r="E66" s="203" t="s">
        <v>1431</v>
      </c>
      <c r="F66" s="190" t="s">
        <v>1435</v>
      </c>
      <c r="H66" s="104">
        <f>$H$17</f>
        <v>0</v>
      </c>
      <c r="I66" s="89" t="s">
        <v>1439</v>
      </c>
      <c r="J66" s="104">
        <f>ROUND(SUM(D66,H66),0)</f>
        <v>0</v>
      </c>
      <c r="L66" s="202" t="s">
        <v>6</v>
      </c>
      <c r="N66" s="104">
        <f>ROUND('SBITA Liabilities'!$J$10,0)</f>
        <v>0</v>
      </c>
      <c r="P66" s="103">
        <f>J66-N66</f>
        <v>0</v>
      </c>
      <c r="AB66" s="200"/>
      <c r="AD66" s="175"/>
      <c r="AE66" s="203"/>
      <c r="AF66" s="190"/>
      <c r="AH66" s="175"/>
      <c r="AI66" s="176"/>
      <c r="AJ66" s="175"/>
      <c r="AL66" s="202"/>
      <c r="AN66" s="175"/>
      <c r="AP66" s="172"/>
    </row>
    <row r="67" spans="1:16383" x14ac:dyDescent="0.25">
      <c r="B67" s="200" t="s">
        <v>1443</v>
      </c>
      <c r="D67" s="104">
        <f>$B$42</f>
        <v>0</v>
      </c>
      <c r="I67" s="89" t="s">
        <v>1439</v>
      </c>
      <c r="J67" s="104">
        <f>ROUND(SUM(D67),0)</f>
        <v>0</v>
      </c>
      <c r="L67" s="202" t="s">
        <v>1409</v>
      </c>
      <c r="N67" s="104">
        <f>ROUND('SBITA Liabilities'!$N$10,0)</f>
        <v>0</v>
      </c>
      <c r="P67" s="103">
        <f>J67-N67</f>
        <v>0</v>
      </c>
      <c r="AB67" s="200"/>
      <c r="AD67" s="175"/>
      <c r="AI67" s="176"/>
      <c r="AJ67" s="175"/>
      <c r="AL67" s="202"/>
      <c r="AN67" s="175"/>
      <c r="AP67" s="172"/>
    </row>
    <row r="68" spans="1:16383" ht="15.95" customHeight="1" x14ac:dyDescent="0.25">
      <c r="D68" s="197" t="str">
        <f>IF(OR(P64&gt;0.99, P64&lt;(-0.99),P65&gt;0.99,P65&lt;(-0.99),P66&gt;0.99,P66&lt;(-0.99),P67&gt;0.99,P67&lt;(-0.99)), "Please review and correct the variance(s).","")</f>
        <v/>
      </c>
      <c r="AD68" s="197"/>
    </row>
    <row r="69" spans="1:16383" ht="6" customHeight="1" x14ac:dyDescent="0.25">
      <c r="D69" s="204"/>
      <c r="AD69" s="204"/>
    </row>
    <row r="70" spans="1:16383" s="183" customFormat="1" x14ac:dyDescent="0.25">
      <c r="A70" s="349" t="s">
        <v>1440</v>
      </c>
      <c r="B70" s="349"/>
      <c r="C70" s="349"/>
      <c r="D70" s="349"/>
      <c r="E70" s="349"/>
      <c r="F70" s="349"/>
      <c r="G70" s="349"/>
      <c r="H70" s="349"/>
      <c r="I70" s="349"/>
      <c r="J70" s="349"/>
      <c r="K70" s="349"/>
      <c r="L70" s="349"/>
      <c r="M70" s="349"/>
      <c r="N70" s="349"/>
      <c r="O70" s="349"/>
      <c r="P70" s="349"/>
      <c r="Q70" s="349"/>
      <c r="AA70" s="184"/>
      <c r="AB70" s="184"/>
      <c r="AC70" s="184"/>
      <c r="AD70" s="184"/>
      <c r="AE70" s="184"/>
      <c r="AF70" s="184"/>
      <c r="AG70" s="184"/>
      <c r="AH70" s="184"/>
      <c r="AI70" s="184"/>
      <c r="AJ70" s="184"/>
      <c r="AK70" s="184"/>
      <c r="AL70" s="184"/>
      <c r="AM70" s="184"/>
      <c r="AN70" s="184"/>
      <c r="AO70" s="184"/>
      <c r="AP70" s="184"/>
      <c r="AQ70" s="184"/>
    </row>
    <row r="71" spans="1:16383" ht="6" customHeight="1" x14ac:dyDescent="0.25">
      <c r="B71" s="183"/>
      <c r="AB71" s="183"/>
    </row>
    <row r="72" spans="1:16383" ht="15" customHeight="1" x14ac:dyDescent="0.25">
      <c r="B72" s="347" t="s">
        <v>1426</v>
      </c>
      <c r="C72" s="347"/>
      <c r="D72" s="347"/>
      <c r="E72" s="347"/>
      <c r="F72" s="347"/>
      <c r="G72" s="347"/>
      <c r="H72" s="347"/>
      <c r="I72" s="187"/>
      <c r="J72" s="186" t="s">
        <v>1446</v>
      </c>
      <c r="K72" s="187"/>
      <c r="L72" s="347" t="s">
        <v>1408</v>
      </c>
      <c r="M72" s="347"/>
      <c r="N72" s="347"/>
      <c r="AB72" s="188"/>
      <c r="AC72" s="188"/>
      <c r="AD72" s="188"/>
      <c r="AE72" s="188"/>
      <c r="AF72" s="188"/>
      <c r="AG72" s="188"/>
      <c r="AH72" s="188"/>
      <c r="AI72" s="187"/>
      <c r="AJ72" s="187"/>
      <c r="AK72" s="187"/>
      <c r="AL72" s="188"/>
      <c r="AM72" s="188"/>
      <c r="AN72" s="188"/>
    </row>
    <row r="73" spans="1:16383" x14ac:dyDescent="0.25">
      <c r="I73" s="187"/>
      <c r="J73" s="180"/>
      <c r="L73" s="180"/>
      <c r="M73" s="185"/>
      <c r="N73" s="180"/>
      <c r="O73" s="185"/>
      <c r="P73" s="187" t="s">
        <v>1438</v>
      </c>
      <c r="AI73" s="187"/>
      <c r="AJ73" s="180"/>
      <c r="AL73" s="180"/>
      <c r="AM73" s="185"/>
      <c r="AN73" s="180"/>
      <c r="AO73" s="185"/>
      <c r="AP73" s="187"/>
    </row>
    <row r="74" spans="1:16383" x14ac:dyDescent="0.25">
      <c r="B74" s="200" t="s">
        <v>1430</v>
      </c>
      <c r="D74" s="104">
        <f>$B$25</f>
        <v>0</v>
      </c>
      <c r="I74" s="89" t="s">
        <v>1439</v>
      </c>
      <c r="J74" s="104">
        <f>ROUND(SUM(D74),0)</f>
        <v>0</v>
      </c>
      <c r="L74" s="202" t="str">
        <f>CONCATENATE("Balance July 1, ",LEFT('Department Note Disclosure'!$B$11,4))</f>
        <v>Balance July 1, 2024</v>
      </c>
      <c r="N74" s="104">
        <f>ROUND('SBITA Liabilities'!$F$14,0)</f>
        <v>0</v>
      </c>
      <c r="P74" s="103">
        <f>J74-N74</f>
        <v>0</v>
      </c>
      <c r="AB74" s="200"/>
      <c r="AD74" s="175"/>
      <c r="AI74" s="176"/>
      <c r="AJ74" s="175"/>
      <c r="AL74" s="202"/>
      <c r="AN74" s="175"/>
      <c r="AP74" s="172"/>
    </row>
    <row r="75" spans="1:16383" x14ac:dyDescent="0.25">
      <c r="B75" s="200" t="s">
        <v>1432</v>
      </c>
      <c r="D75" s="104">
        <f>D25</f>
        <v>0</v>
      </c>
      <c r="E75" s="203" t="s">
        <v>1431</v>
      </c>
      <c r="F75" s="190" t="s">
        <v>1436</v>
      </c>
      <c r="H75" s="104">
        <f>$J$25</f>
        <v>0</v>
      </c>
      <c r="I75" s="89" t="s">
        <v>1439</v>
      </c>
      <c r="J75" s="104">
        <f>ROUND(SUM(D75,H75),0)</f>
        <v>0</v>
      </c>
      <c r="L75" s="202" t="s">
        <v>5</v>
      </c>
      <c r="N75" s="104">
        <f>ROUND('SBITA Liabilities'!$H$14,0)</f>
        <v>0</v>
      </c>
      <c r="P75" s="103">
        <f>J75-N75</f>
        <v>0</v>
      </c>
      <c r="AB75" s="200"/>
      <c r="AD75" s="175"/>
      <c r="AE75" s="203"/>
      <c r="AF75" s="190"/>
      <c r="AH75" s="175"/>
      <c r="AI75" s="176"/>
      <c r="AJ75" s="175"/>
      <c r="AL75" s="202"/>
      <c r="AN75" s="175"/>
      <c r="AP75" s="172"/>
    </row>
    <row r="76" spans="1:16383" x14ac:dyDescent="0.25">
      <c r="B76" s="200" t="s">
        <v>1434</v>
      </c>
      <c r="D76" s="104">
        <f>F25</f>
        <v>0</v>
      </c>
      <c r="E76" s="203" t="s">
        <v>1431</v>
      </c>
      <c r="F76" s="190" t="s">
        <v>1435</v>
      </c>
      <c r="H76" s="104">
        <f>$H$25</f>
        <v>0</v>
      </c>
      <c r="I76" s="89" t="s">
        <v>1439</v>
      </c>
      <c r="J76" s="104">
        <f>ROUND(SUM(D76,H76),0)</f>
        <v>0</v>
      </c>
      <c r="L76" s="202" t="s">
        <v>6</v>
      </c>
      <c r="N76" s="104">
        <f>ROUND('SBITA Liabilities'!$J$14,0)</f>
        <v>0</v>
      </c>
      <c r="P76" s="103">
        <f>J76-N76</f>
        <v>0</v>
      </c>
      <c r="AB76" s="200"/>
      <c r="AD76" s="175"/>
      <c r="AE76" s="203"/>
      <c r="AF76" s="190"/>
      <c r="AH76" s="175"/>
      <c r="AI76" s="176"/>
      <c r="AJ76" s="175"/>
      <c r="AL76" s="202"/>
      <c r="AN76" s="175"/>
      <c r="AP76" s="172"/>
    </row>
    <row r="77" spans="1:16383" x14ac:dyDescent="0.25">
      <c r="B77" s="200" t="s">
        <v>1443</v>
      </c>
      <c r="D77" s="104">
        <f>B49</f>
        <v>0</v>
      </c>
      <c r="I77" s="89" t="s">
        <v>1439</v>
      </c>
      <c r="J77" s="104">
        <f>ROUND(SUM(D77),0)</f>
        <v>0</v>
      </c>
      <c r="L77" s="202" t="s">
        <v>1409</v>
      </c>
      <c r="N77" s="104">
        <f>ROUND('SBITA Liabilities'!$N$14,0)</f>
        <v>0</v>
      </c>
      <c r="P77" s="103">
        <f>J77-N77</f>
        <v>0</v>
      </c>
      <c r="AB77" s="200"/>
      <c r="AD77" s="175"/>
      <c r="AI77" s="176"/>
      <c r="AJ77" s="175"/>
      <c r="AL77" s="202"/>
      <c r="AN77" s="175"/>
      <c r="AP77" s="172"/>
    </row>
    <row r="78" spans="1:16383" ht="17.25" x14ac:dyDescent="0.25">
      <c r="D78" s="197" t="str">
        <f>IF(OR(P74&gt;0.99, P74&lt;(-0.99),P75&gt;0.99,P75&lt;(-0.99),P76&gt;0.99,P76&lt;(-0.99),P77&gt;0.99,P77&lt;(-0.99)), "Please review and correct the variance(s)","")</f>
        <v/>
      </c>
      <c r="AD78" s="197"/>
    </row>
    <row r="79" spans="1:16383" ht="6" customHeight="1" x14ac:dyDescent="0.25">
      <c r="D79" s="197"/>
      <c r="AD79" s="197"/>
    </row>
    <row r="80" spans="1:16383" x14ac:dyDescent="0.25">
      <c r="A80" s="349" t="s">
        <v>1441</v>
      </c>
      <c r="B80" s="349"/>
      <c r="C80" s="349"/>
      <c r="D80" s="349"/>
      <c r="E80" s="349"/>
      <c r="F80" s="349"/>
      <c r="G80" s="349"/>
      <c r="H80" s="349"/>
      <c r="I80" s="349"/>
      <c r="J80" s="349"/>
      <c r="K80" s="349"/>
      <c r="L80" s="349"/>
      <c r="M80" s="349"/>
      <c r="N80" s="349"/>
      <c r="O80" s="349"/>
      <c r="P80" s="349"/>
      <c r="Q80" s="349"/>
      <c r="R80" s="184"/>
      <c r="S80" s="184"/>
      <c r="T80" s="184"/>
      <c r="U80" s="184"/>
      <c r="V80" s="184"/>
      <c r="W80" s="184"/>
      <c r="X80" s="184"/>
      <c r="Y80" s="184"/>
      <c r="Z80" s="184"/>
      <c r="AA80" s="184"/>
      <c r="AB80" s="184"/>
      <c r="AC80" s="184"/>
      <c r="AD80" s="184"/>
      <c r="AE80" s="184"/>
      <c r="AF80" s="184"/>
      <c r="AG80" s="184"/>
      <c r="AH80" s="184"/>
      <c r="AI80" s="184"/>
      <c r="AJ80" s="184"/>
      <c r="AK80" s="184"/>
      <c r="AL80" s="184"/>
      <c r="AM80" s="184"/>
      <c r="AN80" s="184"/>
      <c r="AO80" s="184"/>
      <c r="AP80" s="184"/>
      <c r="AQ80" s="184"/>
      <c r="AR80" s="184"/>
      <c r="AS80" s="184"/>
      <c r="AT80" s="184"/>
      <c r="AU80" s="184"/>
      <c r="AV80" s="184"/>
      <c r="AW80" s="184"/>
      <c r="AX80" s="184"/>
      <c r="AY80" s="184"/>
      <c r="AZ80" s="184"/>
      <c r="BA80" s="184"/>
      <c r="BB80" s="184"/>
      <c r="BC80" s="184"/>
      <c r="BD80" s="184"/>
      <c r="BE80" s="184"/>
      <c r="BF80" s="184"/>
      <c r="BG80" s="184"/>
      <c r="BH80" s="184"/>
      <c r="BI80" s="184"/>
      <c r="BJ80" s="184"/>
      <c r="BK80" s="184"/>
      <c r="BL80" s="184"/>
      <c r="BM80" s="184"/>
      <c r="BN80" s="184"/>
      <c r="BO80" s="184"/>
      <c r="BP80" s="184"/>
      <c r="BQ80" s="184"/>
      <c r="BR80" s="184"/>
      <c r="BS80" s="184"/>
      <c r="BT80" s="184"/>
      <c r="BU80" s="184"/>
      <c r="BV80" s="184"/>
      <c r="BW80" s="184"/>
      <c r="BX80" s="184"/>
      <c r="BY80" s="184"/>
      <c r="BZ80" s="184"/>
      <c r="CA80" s="184"/>
      <c r="CB80" s="184"/>
      <c r="CC80" s="184"/>
      <c r="CD80" s="184"/>
      <c r="CE80" s="184"/>
      <c r="CF80" s="184"/>
      <c r="CG80" s="184"/>
      <c r="CH80" s="184"/>
      <c r="CI80" s="184"/>
      <c r="CJ80" s="184"/>
      <c r="CK80" s="184"/>
      <c r="CL80" s="184"/>
      <c r="CM80" s="184"/>
      <c r="CN80" s="184"/>
      <c r="CO80" s="184"/>
      <c r="CP80" s="184"/>
      <c r="CQ80" s="184"/>
      <c r="CR80" s="184"/>
      <c r="CS80" s="184"/>
      <c r="CT80" s="184"/>
      <c r="CU80" s="184"/>
      <c r="CV80" s="184"/>
      <c r="CW80" s="184"/>
      <c r="CX80" s="184"/>
      <c r="CY80" s="184"/>
      <c r="CZ80" s="184"/>
      <c r="DA80" s="184"/>
      <c r="DB80" s="184"/>
      <c r="DC80" s="184"/>
      <c r="DD80" s="184"/>
      <c r="DE80" s="184"/>
      <c r="DF80" s="184"/>
      <c r="DG80" s="184"/>
      <c r="DH80" s="184"/>
      <c r="DI80" s="184"/>
      <c r="DJ80" s="184"/>
      <c r="DK80" s="184"/>
      <c r="DL80" s="184"/>
      <c r="DM80" s="184"/>
      <c r="DN80" s="184"/>
      <c r="DO80" s="184"/>
      <c r="DP80" s="184"/>
      <c r="DQ80" s="184"/>
      <c r="DR80" s="184"/>
      <c r="DS80" s="184"/>
      <c r="DT80" s="184"/>
      <c r="DU80" s="184"/>
      <c r="DV80" s="184"/>
      <c r="DW80" s="184"/>
      <c r="DX80" s="184"/>
      <c r="DY80" s="184"/>
      <c r="DZ80" s="184"/>
      <c r="EA80" s="184"/>
      <c r="EB80" s="184"/>
      <c r="EC80" s="184"/>
      <c r="ED80" s="184"/>
      <c r="EE80" s="184"/>
      <c r="EF80" s="184"/>
      <c r="EG80" s="184"/>
      <c r="EH80" s="184"/>
      <c r="EI80" s="184"/>
      <c r="EJ80" s="184"/>
      <c r="EK80" s="184"/>
      <c r="EL80" s="184"/>
      <c r="EM80" s="184"/>
      <c r="EN80" s="184"/>
      <c r="EO80" s="184"/>
      <c r="EP80" s="184"/>
      <c r="EQ80" s="184"/>
      <c r="ER80" s="184"/>
      <c r="ES80" s="184"/>
      <c r="ET80" s="184"/>
      <c r="EU80" s="184"/>
      <c r="EV80" s="184"/>
      <c r="EW80" s="184"/>
      <c r="EX80" s="184"/>
      <c r="EY80" s="184"/>
      <c r="EZ80" s="184"/>
      <c r="FA80" s="184"/>
      <c r="FB80" s="184"/>
      <c r="FC80" s="184"/>
      <c r="FD80" s="184"/>
      <c r="FE80" s="184"/>
      <c r="FF80" s="184"/>
      <c r="FG80" s="184"/>
      <c r="FH80" s="184"/>
      <c r="FI80" s="184"/>
      <c r="FJ80" s="184"/>
      <c r="FK80" s="184"/>
      <c r="FL80" s="184"/>
      <c r="FM80" s="184"/>
      <c r="FN80" s="184"/>
      <c r="FO80" s="184"/>
      <c r="FP80" s="184"/>
      <c r="FQ80" s="184"/>
      <c r="FR80" s="184"/>
      <c r="FS80" s="184"/>
      <c r="FT80" s="184"/>
      <c r="FU80" s="184"/>
      <c r="FV80" s="184"/>
      <c r="FW80" s="184"/>
      <c r="FX80" s="184"/>
      <c r="FY80" s="184"/>
      <c r="FZ80" s="184"/>
      <c r="GA80" s="184"/>
      <c r="GB80" s="184"/>
      <c r="GC80" s="184"/>
      <c r="GD80" s="184"/>
      <c r="GE80" s="184"/>
      <c r="GF80" s="184"/>
      <c r="GG80" s="184"/>
      <c r="GH80" s="184"/>
      <c r="GI80" s="184"/>
      <c r="GJ80" s="184"/>
      <c r="GK80" s="184"/>
      <c r="GL80" s="184"/>
      <c r="GM80" s="184"/>
      <c r="GN80" s="184"/>
      <c r="GO80" s="184"/>
      <c r="GP80" s="184"/>
      <c r="GQ80" s="184"/>
      <c r="GR80" s="184"/>
      <c r="GS80" s="184"/>
      <c r="GT80" s="184"/>
      <c r="GU80" s="184"/>
      <c r="GV80" s="184"/>
      <c r="GW80" s="184"/>
      <c r="GX80" s="184"/>
      <c r="GY80" s="184"/>
      <c r="GZ80" s="184"/>
      <c r="HA80" s="184"/>
      <c r="HB80" s="184"/>
      <c r="HC80" s="184"/>
      <c r="HD80" s="184"/>
      <c r="HE80" s="184"/>
      <c r="HF80" s="184"/>
      <c r="HG80" s="184"/>
      <c r="HH80" s="184"/>
      <c r="HI80" s="184"/>
      <c r="HJ80" s="184"/>
      <c r="HK80" s="184"/>
      <c r="HL80" s="184"/>
      <c r="HM80" s="184"/>
      <c r="HN80" s="184"/>
      <c r="HO80" s="184"/>
      <c r="HP80" s="184"/>
      <c r="HQ80" s="184"/>
      <c r="HR80" s="184"/>
      <c r="HS80" s="184"/>
      <c r="HT80" s="184"/>
      <c r="HU80" s="184"/>
      <c r="HV80" s="184"/>
      <c r="HW80" s="184"/>
      <c r="HX80" s="184"/>
      <c r="HY80" s="184"/>
      <c r="HZ80" s="184"/>
      <c r="IA80" s="184"/>
      <c r="IB80" s="184"/>
      <c r="IC80" s="184"/>
      <c r="ID80" s="184"/>
      <c r="IE80" s="184"/>
      <c r="IF80" s="184"/>
      <c r="IG80" s="184"/>
      <c r="IH80" s="184"/>
      <c r="II80" s="184"/>
      <c r="IJ80" s="184"/>
      <c r="IK80" s="184"/>
      <c r="IL80" s="184"/>
      <c r="IM80" s="184"/>
      <c r="IN80" s="184"/>
      <c r="IO80" s="184"/>
      <c r="IP80" s="184"/>
      <c r="IQ80" s="184"/>
      <c r="IR80" s="184"/>
      <c r="IS80" s="184"/>
      <c r="IT80" s="184"/>
      <c r="IU80" s="184"/>
      <c r="IV80" s="184"/>
      <c r="IW80" s="184"/>
      <c r="IX80" s="184"/>
      <c r="IY80" s="184"/>
      <c r="IZ80" s="184"/>
      <c r="JA80" s="184"/>
      <c r="JB80" s="184"/>
      <c r="JC80" s="184"/>
      <c r="JD80" s="184"/>
      <c r="JE80" s="184"/>
      <c r="JF80" s="184"/>
      <c r="JG80" s="184"/>
      <c r="JH80" s="184"/>
      <c r="JI80" s="184"/>
      <c r="JJ80" s="184"/>
      <c r="JK80" s="184"/>
      <c r="JL80" s="184"/>
      <c r="JM80" s="184"/>
      <c r="JN80" s="184"/>
      <c r="JO80" s="184"/>
      <c r="JP80" s="184"/>
      <c r="JQ80" s="184"/>
      <c r="JR80" s="184"/>
      <c r="JS80" s="184"/>
      <c r="JT80" s="184"/>
      <c r="JU80" s="184"/>
      <c r="JV80" s="184"/>
      <c r="JW80" s="184"/>
      <c r="JX80" s="184"/>
      <c r="JY80" s="184"/>
      <c r="JZ80" s="184"/>
      <c r="KA80" s="184"/>
      <c r="KB80" s="184"/>
      <c r="KC80" s="184"/>
      <c r="KD80" s="184"/>
      <c r="KE80" s="184"/>
      <c r="KF80" s="184"/>
      <c r="KG80" s="184"/>
      <c r="KH80" s="184"/>
      <c r="KI80" s="184"/>
      <c r="KJ80" s="184"/>
      <c r="KK80" s="184"/>
      <c r="KL80" s="184"/>
      <c r="KM80" s="184"/>
      <c r="KN80" s="184"/>
      <c r="KO80" s="184"/>
      <c r="KP80" s="184"/>
      <c r="KQ80" s="184"/>
      <c r="KR80" s="184"/>
      <c r="KS80" s="184"/>
      <c r="KT80" s="184"/>
      <c r="KU80" s="184"/>
      <c r="KV80" s="184"/>
      <c r="KW80" s="184"/>
      <c r="KX80" s="184"/>
      <c r="KY80" s="184"/>
      <c r="KZ80" s="184"/>
      <c r="LA80" s="184"/>
      <c r="LB80" s="184"/>
      <c r="LC80" s="184"/>
      <c r="LD80" s="184"/>
      <c r="LE80" s="184"/>
      <c r="LF80" s="184"/>
      <c r="LG80" s="184"/>
      <c r="LH80" s="184"/>
      <c r="LI80" s="184"/>
      <c r="LJ80" s="184"/>
      <c r="LK80" s="184"/>
      <c r="LL80" s="184"/>
      <c r="LM80" s="184"/>
      <c r="LN80" s="184"/>
      <c r="LO80" s="184"/>
      <c r="LP80" s="184"/>
      <c r="LQ80" s="184"/>
      <c r="LR80" s="184"/>
      <c r="LS80" s="184"/>
      <c r="LT80" s="184"/>
      <c r="LU80" s="184"/>
      <c r="LV80" s="184"/>
      <c r="LW80" s="184"/>
      <c r="LX80" s="184"/>
      <c r="LY80" s="184"/>
      <c r="LZ80" s="184"/>
      <c r="MA80" s="184"/>
      <c r="MB80" s="184"/>
      <c r="MC80" s="184"/>
      <c r="MD80" s="184"/>
      <c r="ME80" s="184"/>
      <c r="MF80" s="184"/>
      <c r="MG80" s="184"/>
      <c r="MH80" s="184"/>
      <c r="MI80" s="184"/>
      <c r="MJ80" s="184"/>
      <c r="MK80" s="184"/>
      <c r="ML80" s="184"/>
      <c r="MM80" s="184"/>
      <c r="MN80" s="184"/>
      <c r="MO80" s="184"/>
      <c r="MP80" s="184"/>
      <c r="MQ80" s="184"/>
      <c r="MR80" s="184"/>
      <c r="MS80" s="184"/>
      <c r="MT80" s="184"/>
      <c r="MU80" s="184"/>
      <c r="MV80" s="184"/>
      <c r="MW80" s="184"/>
      <c r="MX80" s="184"/>
      <c r="MY80" s="184"/>
      <c r="MZ80" s="184"/>
      <c r="NA80" s="184"/>
      <c r="NB80" s="184"/>
      <c r="NC80" s="184"/>
      <c r="ND80" s="184"/>
      <c r="NE80" s="184"/>
      <c r="NF80" s="184"/>
      <c r="NG80" s="184"/>
      <c r="NH80" s="184"/>
      <c r="NI80" s="184"/>
      <c r="NJ80" s="184"/>
      <c r="NK80" s="184"/>
      <c r="NL80" s="184"/>
      <c r="NM80" s="184"/>
      <c r="NN80" s="184"/>
      <c r="NO80" s="184"/>
      <c r="NP80" s="184"/>
      <c r="NQ80" s="184"/>
      <c r="NR80" s="184"/>
      <c r="NS80" s="184"/>
      <c r="NT80" s="184"/>
      <c r="NU80" s="184"/>
      <c r="NV80" s="184"/>
      <c r="NW80" s="184"/>
      <c r="NX80" s="184"/>
      <c r="NY80" s="184"/>
      <c r="NZ80" s="184"/>
      <c r="OA80" s="184"/>
      <c r="OB80" s="184"/>
      <c r="OC80" s="184"/>
      <c r="OD80" s="184"/>
      <c r="OE80" s="184"/>
      <c r="OF80" s="184"/>
      <c r="OG80" s="184"/>
      <c r="OH80" s="184"/>
      <c r="OI80" s="184"/>
      <c r="OJ80" s="184"/>
      <c r="OK80" s="184"/>
      <c r="OL80" s="184"/>
      <c r="OM80" s="184"/>
      <c r="ON80" s="184"/>
      <c r="OO80" s="184"/>
      <c r="OP80" s="184"/>
      <c r="OQ80" s="184"/>
      <c r="OR80" s="184"/>
      <c r="OS80" s="184"/>
      <c r="OT80" s="184"/>
      <c r="OU80" s="184"/>
      <c r="OV80" s="184"/>
      <c r="OW80" s="184"/>
      <c r="OX80" s="184"/>
      <c r="OY80" s="184"/>
      <c r="OZ80" s="184"/>
      <c r="PA80" s="184"/>
      <c r="PB80" s="184"/>
      <c r="PC80" s="184"/>
      <c r="PD80" s="184"/>
      <c r="PE80" s="184"/>
      <c r="PF80" s="184"/>
      <c r="PG80" s="184"/>
      <c r="PH80" s="184"/>
      <c r="PI80" s="184"/>
      <c r="PJ80" s="184"/>
      <c r="PK80" s="184"/>
      <c r="PL80" s="184"/>
      <c r="PM80" s="184"/>
      <c r="PN80" s="184"/>
      <c r="PO80" s="184"/>
      <c r="PP80" s="184"/>
      <c r="PQ80" s="184"/>
      <c r="PR80" s="184"/>
      <c r="PS80" s="184"/>
      <c r="PT80" s="184"/>
      <c r="PU80" s="184"/>
      <c r="PV80" s="184"/>
      <c r="PW80" s="184"/>
      <c r="PX80" s="184"/>
      <c r="PY80" s="184"/>
      <c r="PZ80" s="184"/>
      <c r="QA80" s="184"/>
      <c r="QB80" s="184"/>
      <c r="QC80" s="184"/>
      <c r="QD80" s="184"/>
      <c r="QE80" s="184"/>
      <c r="QF80" s="184"/>
      <c r="QG80" s="184"/>
      <c r="QH80" s="184"/>
      <c r="QI80" s="184"/>
      <c r="QJ80" s="184"/>
      <c r="QK80" s="184"/>
      <c r="QL80" s="184"/>
      <c r="QM80" s="184"/>
      <c r="QN80" s="184"/>
      <c r="QO80" s="184"/>
      <c r="QP80" s="184"/>
      <c r="QQ80" s="184"/>
      <c r="QR80" s="184"/>
      <c r="QS80" s="184"/>
      <c r="QT80" s="184"/>
      <c r="QU80" s="184"/>
      <c r="QV80" s="184"/>
      <c r="QW80" s="184"/>
      <c r="QX80" s="184"/>
      <c r="QY80" s="184"/>
      <c r="QZ80" s="184"/>
      <c r="RA80" s="184"/>
      <c r="RB80" s="184"/>
      <c r="RC80" s="184"/>
      <c r="RD80" s="184"/>
      <c r="RE80" s="184"/>
      <c r="RF80" s="184"/>
      <c r="RG80" s="184"/>
      <c r="RH80" s="184"/>
      <c r="RI80" s="184"/>
      <c r="RJ80" s="184"/>
      <c r="RK80" s="184"/>
      <c r="RL80" s="184"/>
      <c r="RM80" s="184"/>
      <c r="RN80" s="184"/>
      <c r="RO80" s="184"/>
      <c r="RP80" s="184"/>
      <c r="RQ80" s="184"/>
      <c r="RR80" s="184"/>
      <c r="RS80" s="184"/>
      <c r="RT80" s="184"/>
      <c r="RU80" s="184"/>
      <c r="RV80" s="184"/>
      <c r="RW80" s="184"/>
      <c r="RX80" s="184"/>
      <c r="RY80" s="184"/>
      <c r="RZ80" s="184"/>
      <c r="SA80" s="184"/>
      <c r="SB80" s="184"/>
      <c r="SC80" s="184"/>
      <c r="SD80" s="184"/>
      <c r="SE80" s="184"/>
      <c r="SF80" s="184"/>
      <c r="SG80" s="184"/>
      <c r="SH80" s="184"/>
      <c r="SI80" s="184"/>
      <c r="SJ80" s="184"/>
      <c r="SK80" s="184"/>
      <c r="SL80" s="184"/>
      <c r="SM80" s="184"/>
      <c r="SN80" s="184"/>
      <c r="SO80" s="184"/>
      <c r="SP80" s="184"/>
      <c r="SQ80" s="184"/>
      <c r="SR80" s="184"/>
      <c r="SS80" s="184"/>
      <c r="ST80" s="184"/>
      <c r="SU80" s="184"/>
      <c r="SV80" s="184"/>
      <c r="SW80" s="184"/>
      <c r="SX80" s="184"/>
      <c r="SY80" s="184"/>
      <c r="SZ80" s="184"/>
      <c r="TA80" s="184"/>
      <c r="TB80" s="184"/>
      <c r="TC80" s="184"/>
      <c r="TD80" s="184"/>
      <c r="TE80" s="184"/>
      <c r="TF80" s="184"/>
      <c r="TG80" s="184"/>
      <c r="TH80" s="184"/>
      <c r="TI80" s="184"/>
      <c r="TJ80" s="184"/>
      <c r="TK80" s="184"/>
      <c r="TL80" s="184"/>
      <c r="TM80" s="184"/>
      <c r="TN80" s="184"/>
      <c r="TO80" s="184"/>
      <c r="TP80" s="184"/>
      <c r="TQ80" s="184"/>
      <c r="TR80" s="184"/>
      <c r="TS80" s="184"/>
      <c r="TT80" s="184"/>
      <c r="TU80" s="184"/>
      <c r="TV80" s="184"/>
      <c r="TW80" s="184"/>
      <c r="TX80" s="184"/>
      <c r="TY80" s="184"/>
      <c r="TZ80" s="184"/>
      <c r="UA80" s="184"/>
      <c r="UB80" s="184"/>
      <c r="UC80" s="184"/>
      <c r="UD80" s="184"/>
      <c r="UE80" s="184"/>
      <c r="UF80" s="184"/>
      <c r="UG80" s="184"/>
      <c r="UH80" s="184"/>
      <c r="UI80" s="184"/>
      <c r="UJ80" s="184"/>
      <c r="UK80" s="184"/>
      <c r="UL80" s="184"/>
      <c r="UM80" s="184"/>
      <c r="UN80" s="184"/>
      <c r="UO80" s="184"/>
      <c r="UP80" s="184"/>
      <c r="UQ80" s="184"/>
      <c r="UR80" s="184"/>
      <c r="US80" s="184"/>
      <c r="UT80" s="184"/>
      <c r="UU80" s="184"/>
      <c r="UV80" s="184"/>
      <c r="UW80" s="184"/>
      <c r="UX80" s="184"/>
      <c r="UY80" s="184"/>
      <c r="UZ80" s="184"/>
      <c r="VA80" s="184"/>
      <c r="VB80" s="184"/>
      <c r="VC80" s="184"/>
      <c r="VD80" s="184"/>
      <c r="VE80" s="184"/>
      <c r="VF80" s="184"/>
      <c r="VG80" s="184"/>
      <c r="VH80" s="184"/>
      <c r="VI80" s="184"/>
      <c r="VJ80" s="184"/>
      <c r="VK80" s="184"/>
      <c r="VL80" s="184"/>
      <c r="VM80" s="184"/>
      <c r="VN80" s="184"/>
      <c r="VO80" s="184"/>
      <c r="VP80" s="184"/>
      <c r="VQ80" s="184"/>
      <c r="VR80" s="184"/>
      <c r="VS80" s="184"/>
      <c r="VT80" s="184"/>
      <c r="VU80" s="184"/>
      <c r="VV80" s="184"/>
      <c r="VW80" s="184"/>
      <c r="VX80" s="184"/>
      <c r="VY80" s="184"/>
      <c r="VZ80" s="184"/>
      <c r="WA80" s="184"/>
      <c r="WB80" s="184"/>
      <c r="WC80" s="184"/>
      <c r="WD80" s="184"/>
      <c r="WE80" s="184"/>
      <c r="WF80" s="184"/>
      <c r="WG80" s="184"/>
      <c r="WH80" s="184"/>
      <c r="WI80" s="184"/>
      <c r="WJ80" s="184"/>
      <c r="WK80" s="184"/>
      <c r="WL80" s="184"/>
      <c r="WM80" s="184"/>
      <c r="WN80" s="184"/>
      <c r="WO80" s="184"/>
      <c r="WP80" s="184"/>
      <c r="WQ80" s="184"/>
      <c r="WR80" s="184"/>
      <c r="WS80" s="184"/>
      <c r="WT80" s="184"/>
      <c r="WU80" s="184"/>
      <c r="WV80" s="184"/>
      <c r="WW80" s="184"/>
      <c r="WX80" s="184"/>
      <c r="WY80" s="184"/>
      <c r="WZ80" s="184"/>
      <c r="XA80" s="184"/>
      <c r="XB80" s="184"/>
      <c r="XC80" s="184"/>
      <c r="XD80" s="184"/>
      <c r="XE80" s="184"/>
      <c r="XF80" s="184"/>
      <c r="XG80" s="184"/>
      <c r="XH80" s="184"/>
      <c r="XI80" s="184"/>
      <c r="XJ80" s="184"/>
      <c r="XK80" s="184"/>
      <c r="XL80" s="184"/>
      <c r="XM80" s="184"/>
      <c r="XN80" s="184"/>
      <c r="XO80" s="184"/>
      <c r="XP80" s="184"/>
      <c r="XQ80" s="184"/>
      <c r="XR80" s="184"/>
      <c r="XS80" s="184"/>
      <c r="XT80" s="184"/>
      <c r="XU80" s="184"/>
      <c r="XV80" s="184"/>
      <c r="XW80" s="184"/>
      <c r="XX80" s="184"/>
      <c r="XY80" s="184"/>
      <c r="XZ80" s="184"/>
      <c r="YA80" s="184"/>
      <c r="YB80" s="184"/>
      <c r="YC80" s="184"/>
      <c r="YD80" s="184"/>
      <c r="YE80" s="184"/>
      <c r="YF80" s="184"/>
      <c r="YG80" s="184"/>
      <c r="YH80" s="184"/>
      <c r="YI80" s="184"/>
      <c r="YJ80" s="184"/>
      <c r="YK80" s="184"/>
      <c r="YL80" s="184"/>
      <c r="YM80" s="184"/>
      <c r="YN80" s="184"/>
      <c r="YO80" s="184"/>
      <c r="YP80" s="184"/>
      <c r="YQ80" s="184"/>
      <c r="YR80" s="184"/>
      <c r="YS80" s="184"/>
      <c r="YT80" s="184"/>
      <c r="YU80" s="184"/>
      <c r="YV80" s="184"/>
      <c r="YW80" s="184"/>
      <c r="YX80" s="184"/>
      <c r="YY80" s="184"/>
      <c r="YZ80" s="184"/>
      <c r="ZA80" s="184"/>
      <c r="ZB80" s="184"/>
      <c r="ZC80" s="184"/>
      <c r="ZD80" s="184"/>
      <c r="ZE80" s="184"/>
      <c r="ZF80" s="184"/>
      <c r="ZG80" s="184"/>
      <c r="ZH80" s="184"/>
      <c r="ZI80" s="184"/>
      <c r="ZJ80" s="184"/>
      <c r="ZK80" s="184"/>
      <c r="ZL80" s="184"/>
      <c r="ZM80" s="184"/>
      <c r="ZN80" s="184"/>
      <c r="ZO80" s="184"/>
      <c r="ZP80" s="184"/>
      <c r="ZQ80" s="184"/>
      <c r="ZR80" s="184"/>
      <c r="ZS80" s="184"/>
      <c r="ZT80" s="184"/>
      <c r="ZU80" s="184"/>
      <c r="ZV80" s="184"/>
      <c r="ZW80" s="184"/>
      <c r="ZX80" s="184"/>
      <c r="ZY80" s="184"/>
      <c r="ZZ80" s="184"/>
      <c r="AAA80" s="184"/>
      <c r="AAB80" s="184"/>
      <c r="AAC80" s="184"/>
      <c r="AAD80" s="184"/>
      <c r="AAE80" s="184"/>
      <c r="AAF80" s="184"/>
      <c r="AAG80" s="184"/>
      <c r="AAH80" s="184"/>
      <c r="AAI80" s="184"/>
      <c r="AAJ80" s="184"/>
      <c r="AAK80" s="184"/>
      <c r="AAL80" s="184"/>
      <c r="AAM80" s="184"/>
      <c r="AAN80" s="184"/>
      <c r="AAO80" s="184"/>
      <c r="AAP80" s="184"/>
      <c r="AAQ80" s="184"/>
      <c r="AAR80" s="184"/>
      <c r="AAS80" s="184"/>
      <c r="AAT80" s="184"/>
      <c r="AAU80" s="184"/>
      <c r="AAV80" s="184"/>
      <c r="AAW80" s="184"/>
      <c r="AAX80" s="184"/>
      <c r="AAY80" s="184"/>
      <c r="AAZ80" s="184"/>
      <c r="ABA80" s="184"/>
      <c r="ABB80" s="184"/>
      <c r="ABC80" s="184"/>
      <c r="ABD80" s="184"/>
      <c r="ABE80" s="184"/>
      <c r="ABF80" s="184"/>
      <c r="ABG80" s="184"/>
      <c r="ABH80" s="184"/>
      <c r="ABI80" s="184"/>
      <c r="ABJ80" s="184"/>
      <c r="ABK80" s="184"/>
      <c r="ABL80" s="184"/>
      <c r="ABM80" s="184"/>
      <c r="ABN80" s="184"/>
      <c r="ABO80" s="184"/>
      <c r="ABP80" s="184"/>
      <c r="ABQ80" s="184"/>
      <c r="ABR80" s="184"/>
      <c r="ABS80" s="184"/>
      <c r="ABT80" s="184"/>
      <c r="ABU80" s="184"/>
      <c r="ABV80" s="184"/>
      <c r="ABW80" s="184"/>
      <c r="ABX80" s="184"/>
      <c r="ABY80" s="184"/>
      <c r="ABZ80" s="184"/>
      <c r="ACA80" s="184"/>
      <c r="ACB80" s="184"/>
      <c r="ACC80" s="184"/>
      <c r="ACD80" s="184"/>
      <c r="ACE80" s="184"/>
      <c r="ACF80" s="184"/>
      <c r="ACG80" s="184"/>
      <c r="ACH80" s="184"/>
      <c r="ACI80" s="184"/>
      <c r="ACJ80" s="184"/>
      <c r="ACK80" s="184"/>
      <c r="ACL80" s="184"/>
      <c r="ACM80" s="184"/>
      <c r="ACN80" s="184"/>
      <c r="ACO80" s="184"/>
      <c r="ACP80" s="184"/>
      <c r="ACQ80" s="184"/>
      <c r="ACR80" s="184"/>
      <c r="ACS80" s="184"/>
      <c r="ACT80" s="184"/>
      <c r="ACU80" s="184"/>
      <c r="ACV80" s="184"/>
      <c r="ACW80" s="184"/>
      <c r="ACX80" s="184"/>
      <c r="ACY80" s="184"/>
      <c r="ACZ80" s="184"/>
      <c r="ADA80" s="184"/>
      <c r="ADB80" s="184"/>
      <c r="ADC80" s="184"/>
      <c r="ADD80" s="184"/>
      <c r="ADE80" s="184"/>
      <c r="ADF80" s="184"/>
      <c r="ADG80" s="184"/>
      <c r="ADH80" s="184"/>
      <c r="ADI80" s="184"/>
      <c r="ADJ80" s="184"/>
      <c r="ADK80" s="184"/>
      <c r="ADL80" s="184"/>
      <c r="ADM80" s="184"/>
      <c r="ADN80" s="184"/>
      <c r="ADO80" s="184"/>
      <c r="ADP80" s="184"/>
      <c r="ADQ80" s="184"/>
      <c r="ADR80" s="184"/>
      <c r="ADS80" s="184"/>
      <c r="ADT80" s="184"/>
      <c r="ADU80" s="184"/>
      <c r="ADV80" s="184"/>
      <c r="ADW80" s="184"/>
      <c r="ADX80" s="184"/>
      <c r="ADY80" s="184"/>
      <c r="ADZ80" s="184"/>
      <c r="AEA80" s="184"/>
      <c r="AEB80" s="184"/>
      <c r="AEC80" s="184"/>
      <c r="AED80" s="184"/>
      <c r="AEE80" s="184"/>
      <c r="AEF80" s="184"/>
      <c r="AEG80" s="184"/>
      <c r="AEH80" s="184"/>
      <c r="AEI80" s="184"/>
      <c r="AEJ80" s="184"/>
      <c r="AEK80" s="184"/>
      <c r="AEL80" s="184"/>
      <c r="AEM80" s="184"/>
      <c r="AEN80" s="184"/>
      <c r="AEO80" s="184"/>
      <c r="AEP80" s="184"/>
      <c r="AEQ80" s="184"/>
      <c r="AER80" s="184"/>
      <c r="AES80" s="184"/>
      <c r="AET80" s="184"/>
      <c r="AEU80" s="184"/>
      <c r="AEV80" s="184"/>
      <c r="AEW80" s="184"/>
      <c r="AEX80" s="184"/>
      <c r="AEY80" s="184"/>
      <c r="AEZ80" s="184"/>
      <c r="AFA80" s="184"/>
      <c r="AFB80" s="184"/>
      <c r="AFC80" s="184"/>
      <c r="AFD80" s="184"/>
      <c r="AFE80" s="184"/>
      <c r="AFF80" s="184"/>
      <c r="AFG80" s="184"/>
      <c r="AFH80" s="184"/>
      <c r="AFI80" s="184"/>
      <c r="AFJ80" s="184"/>
      <c r="AFK80" s="184"/>
      <c r="AFL80" s="184"/>
      <c r="AFM80" s="184"/>
      <c r="AFN80" s="184"/>
      <c r="AFO80" s="184"/>
      <c r="AFP80" s="184"/>
      <c r="AFQ80" s="184"/>
      <c r="AFR80" s="184"/>
      <c r="AFS80" s="184"/>
      <c r="AFT80" s="184"/>
      <c r="AFU80" s="184"/>
      <c r="AFV80" s="184"/>
      <c r="AFW80" s="184"/>
      <c r="AFX80" s="184"/>
      <c r="AFY80" s="184"/>
      <c r="AFZ80" s="184"/>
      <c r="AGA80" s="184"/>
      <c r="AGB80" s="184"/>
      <c r="AGC80" s="184"/>
      <c r="AGD80" s="184"/>
      <c r="AGE80" s="184"/>
      <c r="AGF80" s="184"/>
      <c r="AGG80" s="184"/>
      <c r="AGH80" s="184"/>
      <c r="AGI80" s="184"/>
      <c r="AGJ80" s="184"/>
      <c r="AGK80" s="184"/>
      <c r="AGL80" s="184"/>
      <c r="AGM80" s="184"/>
      <c r="AGN80" s="184"/>
      <c r="AGO80" s="184"/>
      <c r="AGP80" s="184"/>
      <c r="AGQ80" s="184"/>
      <c r="AGR80" s="184"/>
      <c r="AGS80" s="184"/>
      <c r="AGT80" s="184"/>
      <c r="AGU80" s="184"/>
      <c r="AGV80" s="184"/>
      <c r="AGW80" s="184"/>
      <c r="AGX80" s="184"/>
      <c r="AGY80" s="184"/>
      <c r="AGZ80" s="184"/>
      <c r="AHA80" s="184"/>
      <c r="AHB80" s="184"/>
      <c r="AHC80" s="184"/>
      <c r="AHD80" s="184"/>
      <c r="AHE80" s="184"/>
      <c r="AHF80" s="184"/>
      <c r="AHG80" s="184"/>
      <c r="AHH80" s="184"/>
      <c r="AHI80" s="184"/>
      <c r="AHJ80" s="184"/>
      <c r="AHK80" s="184"/>
      <c r="AHL80" s="184"/>
      <c r="AHM80" s="184"/>
      <c r="AHN80" s="184"/>
      <c r="AHO80" s="184"/>
      <c r="AHP80" s="184"/>
      <c r="AHQ80" s="184"/>
      <c r="AHR80" s="184"/>
      <c r="AHS80" s="184"/>
      <c r="AHT80" s="184"/>
      <c r="AHU80" s="184"/>
      <c r="AHV80" s="184"/>
      <c r="AHW80" s="184"/>
      <c r="AHX80" s="184"/>
      <c r="AHY80" s="184"/>
      <c r="AHZ80" s="184"/>
      <c r="AIA80" s="184"/>
      <c r="AIB80" s="184"/>
      <c r="AIC80" s="184"/>
      <c r="AID80" s="184"/>
      <c r="AIE80" s="184"/>
      <c r="AIF80" s="184"/>
      <c r="AIG80" s="184"/>
      <c r="AIH80" s="184"/>
      <c r="AII80" s="184"/>
      <c r="AIJ80" s="184"/>
      <c r="AIK80" s="184"/>
      <c r="AIL80" s="184"/>
      <c r="AIM80" s="184"/>
      <c r="AIN80" s="184"/>
      <c r="AIO80" s="184"/>
      <c r="AIP80" s="184"/>
      <c r="AIQ80" s="184"/>
      <c r="AIR80" s="184"/>
      <c r="AIS80" s="184"/>
      <c r="AIT80" s="184"/>
      <c r="AIU80" s="184"/>
      <c r="AIV80" s="184"/>
      <c r="AIW80" s="184"/>
      <c r="AIX80" s="184"/>
      <c r="AIY80" s="184"/>
      <c r="AIZ80" s="184"/>
      <c r="AJA80" s="184"/>
      <c r="AJB80" s="184"/>
      <c r="AJC80" s="184"/>
      <c r="AJD80" s="184"/>
      <c r="AJE80" s="184"/>
      <c r="AJF80" s="184"/>
      <c r="AJG80" s="184"/>
      <c r="AJH80" s="184"/>
      <c r="AJI80" s="184"/>
      <c r="AJJ80" s="184"/>
      <c r="AJK80" s="184"/>
      <c r="AJL80" s="184"/>
      <c r="AJM80" s="184"/>
      <c r="AJN80" s="184"/>
      <c r="AJO80" s="184"/>
      <c r="AJP80" s="184"/>
      <c r="AJQ80" s="184"/>
      <c r="AJR80" s="184"/>
      <c r="AJS80" s="184"/>
      <c r="AJT80" s="184"/>
      <c r="AJU80" s="184"/>
      <c r="AJV80" s="184"/>
      <c r="AJW80" s="184"/>
      <c r="AJX80" s="184"/>
      <c r="AJY80" s="184"/>
      <c r="AJZ80" s="184"/>
      <c r="AKA80" s="184"/>
      <c r="AKB80" s="184"/>
      <c r="AKC80" s="184"/>
      <c r="AKD80" s="184"/>
      <c r="AKE80" s="184"/>
      <c r="AKF80" s="184"/>
      <c r="AKG80" s="184"/>
      <c r="AKH80" s="184"/>
      <c r="AKI80" s="184"/>
      <c r="AKJ80" s="184"/>
      <c r="AKK80" s="184"/>
      <c r="AKL80" s="184"/>
      <c r="AKM80" s="184"/>
      <c r="AKN80" s="184"/>
      <c r="AKO80" s="184"/>
      <c r="AKP80" s="184"/>
      <c r="AKQ80" s="184"/>
      <c r="AKR80" s="184"/>
      <c r="AKS80" s="184"/>
      <c r="AKT80" s="184"/>
      <c r="AKU80" s="184"/>
      <c r="AKV80" s="184"/>
      <c r="AKW80" s="184"/>
      <c r="AKX80" s="184"/>
      <c r="AKY80" s="184"/>
      <c r="AKZ80" s="184"/>
      <c r="ALA80" s="184"/>
      <c r="ALB80" s="184"/>
      <c r="ALC80" s="184"/>
      <c r="ALD80" s="184"/>
      <c r="ALE80" s="184"/>
      <c r="ALF80" s="184"/>
      <c r="ALG80" s="184"/>
      <c r="ALH80" s="184"/>
      <c r="ALI80" s="184"/>
      <c r="ALJ80" s="184"/>
      <c r="ALK80" s="184"/>
      <c r="ALL80" s="184"/>
      <c r="ALM80" s="184"/>
      <c r="ALN80" s="184"/>
      <c r="ALO80" s="184"/>
      <c r="ALP80" s="184"/>
      <c r="ALQ80" s="184"/>
      <c r="ALR80" s="184"/>
      <c r="ALS80" s="184"/>
      <c r="ALT80" s="184"/>
      <c r="ALU80" s="184"/>
      <c r="ALV80" s="184"/>
      <c r="ALW80" s="184"/>
      <c r="ALX80" s="184"/>
      <c r="ALY80" s="184"/>
      <c r="ALZ80" s="184"/>
      <c r="AMA80" s="184"/>
      <c r="AMB80" s="184"/>
      <c r="AMC80" s="184"/>
      <c r="AMD80" s="184"/>
      <c r="AME80" s="184"/>
      <c r="AMF80" s="184"/>
      <c r="AMG80" s="184"/>
      <c r="AMH80" s="184"/>
      <c r="AMI80" s="184"/>
      <c r="AMJ80" s="184"/>
      <c r="AMK80" s="184"/>
      <c r="AML80" s="184"/>
      <c r="AMM80" s="184"/>
      <c r="AMN80" s="184"/>
      <c r="AMO80" s="184"/>
      <c r="AMP80" s="184"/>
      <c r="AMQ80" s="184"/>
      <c r="AMR80" s="184"/>
      <c r="AMS80" s="184"/>
      <c r="AMT80" s="184"/>
      <c r="AMU80" s="184"/>
      <c r="AMV80" s="184"/>
      <c r="AMW80" s="184"/>
      <c r="AMX80" s="184"/>
      <c r="AMY80" s="184"/>
      <c r="AMZ80" s="184"/>
      <c r="ANA80" s="184"/>
      <c r="ANB80" s="184"/>
      <c r="ANC80" s="184"/>
      <c r="AND80" s="184"/>
      <c r="ANE80" s="184"/>
      <c r="ANF80" s="184"/>
      <c r="ANG80" s="184"/>
      <c r="ANH80" s="184"/>
      <c r="ANI80" s="184"/>
      <c r="ANJ80" s="184"/>
      <c r="ANK80" s="184"/>
      <c r="ANL80" s="184"/>
      <c r="ANM80" s="184"/>
      <c r="ANN80" s="184"/>
      <c r="ANO80" s="184"/>
      <c r="ANP80" s="184"/>
      <c r="ANQ80" s="184"/>
      <c r="ANR80" s="184"/>
      <c r="ANS80" s="184"/>
      <c r="ANT80" s="184"/>
      <c r="ANU80" s="184"/>
      <c r="ANV80" s="184"/>
      <c r="ANW80" s="184"/>
      <c r="ANX80" s="184"/>
      <c r="ANY80" s="184"/>
      <c r="ANZ80" s="184"/>
      <c r="AOA80" s="184"/>
      <c r="AOB80" s="184"/>
      <c r="AOC80" s="184"/>
      <c r="AOD80" s="184"/>
      <c r="AOE80" s="184"/>
      <c r="AOF80" s="184"/>
      <c r="AOG80" s="184"/>
      <c r="AOH80" s="184"/>
      <c r="AOI80" s="184"/>
      <c r="AOJ80" s="184"/>
      <c r="AOK80" s="184"/>
      <c r="AOL80" s="184"/>
      <c r="AOM80" s="184"/>
      <c r="AON80" s="184"/>
      <c r="AOO80" s="184"/>
      <c r="AOP80" s="184"/>
      <c r="AOQ80" s="184"/>
      <c r="AOR80" s="184"/>
      <c r="AOS80" s="184"/>
      <c r="AOT80" s="184"/>
      <c r="AOU80" s="184"/>
      <c r="AOV80" s="184"/>
      <c r="AOW80" s="184"/>
      <c r="AOX80" s="184"/>
      <c r="AOY80" s="184"/>
      <c r="AOZ80" s="184"/>
      <c r="APA80" s="184"/>
      <c r="APB80" s="184"/>
      <c r="APC80" s="184"/>
      <c r="APD80" s="184"/>
      <c r="APE80" s="184"/>
      <c r="APF80" s="184"/>
      <c r="APG80" s="184"/>
      <c r="APH80" s="184"/>
      <c r="API80" s="184"/>
      <c r="APJ80" s="184"/>
      <c r="APK80" s="184"/>
      <c r="APL80" s="184"/>
      <c r="APM80" s="184"/>
      <c r="APN80" s="184"/>
      <c r="APO80" s="184"/>
      <c r="APP80" s="184"/>
      <c r="APQ80" s="184"/>
      <c r="APR80" s="184"/>
      <c r="APS80" s="184"/>
      <c r="APT80" s="184"/>
      <c r="APU80" s="184"/>
      <c r="APV80" s="184"/>
      <c r="APW80" s="184"/>
      <c r="APX80" s="184"/>
      <c r="APY80" s="184"/>
      <c r="APZ80" s="184"/>
      <c r="AQA80" s="184"/>
      <c r="AQB80" s="184"/>
      <c r="AQC80" s="184"/>
      <c r="AQD80" s="184"/>
      <c r="AQE80" s="184"/>
      <c r="AQF80" s="184"/>
      <c r="AQG80" s="184"/>
      <c r="AQH80" s="184"/>
      <c r="AQI80" s="184"/>
      <c r="AQJ80" s="184"/>
      <c r="AQK80" s="184"/>
      <c r="AQL80" s="184"/>
      <c r="AQM80" s="184"/>
      <c r="AQN80" s="184"/>
      <c r="AQO80" s="184"/>
      <c r="AQP80" s="184"/>
      <c r="AQQ80" s="184"/>
      <c r="AQR80" s="184"/>
      <c r="AQS80" s="184"/>
      <c r="AQT80" s="184"/>
      <c r="AQU80" s="184"/>
      <c r="AQV80" s="184"/>
      <c r="AQW80" s="184"/>
      <c r="AQX80" s="184"/>
      <c r="AQY80" s="184"/>
      <c r="AQZ80" s="184"/>
      <c r="ARA80" s="184"/>
      <c r="ARB80" s="184"/>
      <c r="ARC80" s="184"/>
      <c r="ARD80" s="184"/>
      <c r="ARE80" s="184"/>
      <c r="ARF80" s="184"/>
      <c r="ARG80" s="184"/>
      <c r="ARH80" s="184"/>
      <c r="ARI80" s="184"/>
      <c r="ARJ80" s="184"/>
      <c r="ARK80" s="184"/>
      <c r="ARL80" s="184"/>
      <c r="ARM80" s="184"/>
      <c r="ARN80" s="184"/>
      <c r="ARO80" s="184"/>
      <c r="ARP80" s="184"/>
      <c r="ARQ80" s="184"/>
      <c r="ARR80" s="184"/>
      <c r="ARS80" s="184"/>
      <c r="ART80" s="184"/>
      <c r="ARU80" s="184"/>
      <c r="ARV80" s="184"/>
      <c r="ARW80" s="184"/>
      <c r="ARX80" s="184"/>
      <c r="ARY80" s="184"/>
      <c r="ARZ80" s="184"/>
      <c r="ASA80" s="184"/>
      <c r="ASB80" s="184"/>
      <c r="ASC80" s="184"/>
      <c r="ASD80" s="184"/>
      <c r="ASE80" s="184"/>
      <c r="ASF80" s="184"/>
      <c r="ASG80" s="184"/>
      <c r="ASH80" s="184"/>
      <c r="ASI80" s="184"/>
      <c r="ASJ80" s="184"/>
      <c r="ASK80" s="184"/>
      <c r="ASL80" s="184"/>
      <c r="ASM80" s="184"/>
      <c r="ASN80" s="184"/>
      <c r="ASO80" s="184"/>
      <c r="ASP80" s="184"/>
      <c r="ASQ80" s="184"/>
      <c r="ASR80" s="184"/>
      <c r="ASS80" s="184"/>
      <c r="AST80" s="184"/>
      <c r="ASU80" s="184"/>
      <c r="ASV80" s="184"/>
      <c r="ASW80" s="184"/>
      <c r="ASX80" s="184"/>
      <c r="ASY80" s="184"/>
      <c r="ASZ80" s="184"/>
      <c r="ATA80" s="184"/>
      <c r="ATB80" s="184"/>
      <c r="ATC80" s="184"/>
      <c r="ATD80" s="184"/>
      <c r="ATE80" s="184"/>
      <c r="ATF80" s="184"/>
      <c r="ATG80" s="184"/>
      <c r="ATH80" s="184"/>
      <c r="ATI80" s="184"/>
      <c r="ATJ80" s="184"/>
      <c r="ATK80" s="184"/>
      <c r="ATL80" s="184"/>
      <c r="ATM80" s="184"/>
      <c r="ATN80" s="184"/>
      <c r="ATO80" s="184"/>
      <c r="ATP80" s="184"/>
      <c r="ATQ80" s="184"/>
      <c r="ATR80" s="184"/>
      <c r="ATS80" s="184"/>
      <c r="ATT80" s="184"/>
      <c r="ATU80" s="184"/>
      <c r="ATV80" s="184"/>
      <c r="ATW80" s="184"/>
      <c r="ATX80" s="184"/>
      <c r="ATY80" s="184"/>
      <c r="ATZ80" s="184"/>
      <c r="AUA80" s="184"/>
      <c r="AUB80" s="184"/>
      <c r="AUC80" s="184"/>
      <c r="AUD80" s="184"/>
      <c r="AUE80" s="184"/>
      <c r="AUF80" s="184"/>
      <c r="AUG80" s="184"/>
      <c r="AUH80" s="184"/>
      <c r="AUI80" s="184"/>
      <c r="AUJ80" s="184"/>
      <c r="AUK80" s="184"/>
      <c r="AUL80" s="184"/>
      <c r="AUM80" s="184"/>
      <c r="AUN80" s="184"/>
      <c r="AUO80" s="184"/>
      <c r="AUP80" s="184"/>
      <c r="AUQ80" s="184"/>
      <c r="AUR80" s="184"/>
      <c r="AUS80" s="184"/>
      <c r="AUT80" s="184"/>
      <c r="AUU80" s="184"/>
      <c r="AUV80" s="184"/>
      <c r="AUW80" s="184"/>
      <c r="AUX80" s="184"/>
      <c r="AUY80" s="184"/>
      <c r="AUZ80" s="184"/>
      <c r="AVA80" s="184"/>
      <c r="AVB80" s="184"/>
      <c r="AVC80" s="184"/>
      <c r="AVD80" s="184"/>
      <c r="AVE80" s="184"/>
      <c r="AVF80" s="184"/>
      <c r="AVG80" s="184"/>
      <c r="AVH80" s="184"/>
      <c r="AVI80" s="184"/>
      <c r="AVJ80" s="184"/>
      <c r="AVK80" s="184"/>
      <c r="AVL80" s="184"/>
      <c r="AVM80" s="184"/>
      <c r="AVN80" s="184"/>
      <c r="AVO80" s="184"/>
      <c r="AVP80" s="184"/>
      <c r="AVQ80" s="184"/>
      <c r="AVR80" s="184"/>
      <c r="AVS80" s="184"/>
      <c r="AVT80" s="184"/>
      <c r="AVU80" s="184"/>
      <c r="AVV80" s="184"/>
      <c r="AVW80" s="184"/>
      <c r="AVX80" s="184"/>
      <c r="AVY80" s="184"/>
      <c r="AVZ80" s="184"/>
      <c r="AWA80" s="184"/>
      <c r="AWB80" s="184"/>
      <c r="AWC80" s="184"/>
      <c r="AWD80" s="184"/>
      <c r="AWE80" s="184"/>
      <c r="AWF80" s="184"/>
      <c r="AWG80" s="184"/>
      <c r="AWH80" s="184"/>
      <c r="AWI80" s="184"/>
      <c r="AWJ80" s="184"/>
      <c r="AWK80" s="184"/>
      <c r="AWL80" s="184"/>
      <c r="AWM80" s="184"/>
      <c r="AWN80" s="184"/>
      <c r="AWO80" s="184"/>
      <c r="AWP80" s="184"/>
      <c r="AWQ80" s="184"/>
      <c r="AWR80" s="184"/>
      <c r="AWS80" s="184"/>
      <c r="AWT80" s="184"/>
      <c r="AWU80" s="184"/>
      <c r="AWV80" s="184"/>
      <c r="AWW80" s="184"/>
      <c r="AWX80" s="184"/>
      <c r="AWY80" s="184"/>
      <c r="AWZ80" s="184"/>
      <c r="AXA80" s="184"/>
      <c r="AXB80" s="184"/>
      <c r="AXC80" s="184"/>
      <c r="AXD80" s="184"/>
      <c r="AXE80" s="184"/>
      <c r="AXF80" s="184"/>
      <c r="AXG80" s="184"/>
      <c r="AXH80" s="184"/>
      <c r="AXI80" s="184"/>
      <c r="AXJ80" s="184"/>
      <c r="AXK80" s="184"/>
      <c r="AXL80" s="184"/>
      <c r="AXM80" s="184"/>
      <c r="AXN80" s="184"/>
      <c r="AXO80" s="184"/>
      <c r="AXP80" s="184"/>
      <c r="AXQ80" s="184"/>
      <c r="AXR80" s="184"/>
      <c r="AXS80" s="184"/>
      <c r="AXT80" s="184"/>
      <c r="AXU80" s="184"/>
      <c r="AXV80" s="184"/>
      <c r="AXW80" s="184"/>
      <c r="AXX80" s="184"/>
      <c r="AXY80" s="184"/>
      <c r="AXZ80" s="184"/>
      <c r="AYA80" s="184"/>
      <c r="AYB80" s="184"/>
      <c r="AYC80" s="184"/>
      <c r="AYD80" s="184"/>
      <c r="AYE80" s="184"/>
      <c r="AYF80" s="184"/>
      <c r="AYG80" s="184"/>
      <c r="AYH80" s="184"/>
      <c r="AYI80" s="184"/>
      <c r="AYJ80" s="184"/>
      <c r="AYK80" s="184"/>
      <c r="AYL80" s="184"/>
      <c r="AYM80" s="184"/>
      <c r="AYN80" s="184"/>
      <c r="AYO80" s="184"/>
      <c r="AYP80" s="184"/>
      <c r="AYQ80" s="184"/>
      <c r="AYR80" s="184"/>
      <c r="AYS80" s="184"/>
      <c r="AYT80" s="184"/>
      <c r="AYU80" s="184"/>
      <c r="AYV80" s="184"/>
      <c r="AYW80" s="184"/>
      <c r="AYX80" s="184"/>
      <c r="AYY80" s="184"/>
      <c r="AYZ80" s="184"/>
      <c r="AZA80" s="184"/>
      <c r="AZB80" s="184"/>
      <c r="AZC80" s="184"/>
      <c r="AZD80" s="184"/>
      <c r="AZE80" s="184"/>
      <c r="AZF80" s="184"/>
      <c r="AZG80" s="184"/>
      <c r="AZH80" s="184"/>
      <c r="AZI80" s="184"/>
      <c r="AZJ80" s="184"/>
      <c r="AZK80" s="184"/>
      <c r="AZL80" s="184"/>
      <c r="AZM80" s="184"/>
      <c r="AZN80" s="184"/>
      <c r="AZO80" s="184"/>
      <c r="AZP80" s="184"/>
      <c r="AZQ80" s="184"/>
      <c r="AZR80" s="184"/>
      <c r="AZS80" s="184"/>
      <c r="AZT80" s="184"/>
      <c r="AZU80" s="184"/>
      <c r="AZV80" s="184"/>
      <c r="AZW80" s="184"/>
      <c r="AZX80" s="184"/>
      <c r="AZY80" s="184"/>
      <c r="AZZ80" s="184"/>
      <c r="BAA80" s="184"/>
      <c r="BAB80" s="184"/>
      <c r="BAC80" s="184"/>
      <c r="BAD80" s="184"/>
      <c r="BAE80" s="184"/>
      <c r="BAF80" s="184"/>
      <c r="BAG80" s="184"/>
      <c r="BAH80" s="184"/>
      <c r="BAI80" s="184"/>
      <c r="BAJ80" s="184"/>
      <c r="BAK80" s="184"/>
      <c r="BAL80" s="184"/>
      <c r="BAM80" s="184"/>
      <c r="BAN80" s="184"/>
      <c r="BAO80" s="184"/>
      <c r="BAP80" s="184"/>
      <c r="BAQ80" s="184"/>
      <c r="BAR80" s="184"/>
      <c r="BAS80" s="184"/>
      <c r="BAT80" s="184"/>
      <c r="BAU80" s="184"/>
      <c r="BAV80" s="184"/>
      <c r="BAW80" s="184"/>
      <c r="BAX80" s="184"/>
      <c r="BAY80" s="184"/>
      <c r="BAZ80" s="184"/>
      <c r="BBA80" s="184"/>
      <c r="BBB80" s="184"/>
      <c r="BBC80" s="184"/>
      <c r="BBD80" s="184"/>
      <c r="BBE80" s="184"/>
      <c r="BBF80" s="184"/>
      <c r="BBG80" s="184"/>
      <c r="BBH80" s="184"/>
      <c r="BBI80" s="184"/>
      <c r="BBJ80" s="184"/>
      <c r="BBK80" s="184"/>
      <c r="BBL80" s="184"/>
      <c r="BBM80" s="184"/>
      <c r="BBN80" s="184"/>
      <c r="BBO80" s="184"/>
      <c r="BBP80" s="184"/>
      <c r="BBQ80" s="184"/>
      <c r="BBR80" s="184"/>
      <c r="BBS80" s="184"/>
      <c r="BBT80" s="184"/>
      <c r="BBU80" s="184"/>
      <c r="BBV80" s="184"/>
      <c r="BBW80" s="184"/>
      <c r="BBX80" s="184"/>
      <c r="BBY80" s="184"/>
      <c r="BBZ80" s="184"/>
      <c r="BCA80" s="184"/>
      <c r="BCB80" s="184"/>
      <c r="BCC80" s="184"/>
      <c r="BCD80" s="184"/>
      <c r="BCE80" s="184"/>
      <c r="BCF80" s="184"/>
      <c r="BCG80" s="184"/>
      <c r="BCH80" s="184"/>
      <c r="BCI80" s="184"/>
      <c r="BCJ80" s="184"/>
      <c r="BCK80" s="184"/>
      <c r="BCL80" s="184"/>
      <c r="BCM80" s="184"/>
      <c r="BCN80" s="184"/>
      <c r="BCO80" s="184"/>
      <c r="BCP80" s="184"/>
      <c r="BCQ80" s="184"/>
      <c r="BCR80" s="184"/>
      <c r="BCS80" s="184"/>
      <c r="BCT80" s="184"/>
      <c r="BCU80" s="184"/>
      <c r="BCV80" s="184"/>
      <c r="BCW80" s="184"/>
      <c r="BCX80" s="184"/>
      <c r="BCY80" s="184"/>
      <c r="BCZ80" s="184"/>
      <c r="BDA80" s="184"/>
      <c r="BDB80" s="184"/>
      <c r="BDC80" s="184"/>
      <c r="BDD80" s="184"/>
      <c r="BDE80" s="184"/>
      <c r="BDF80" s="184"/>
      <c r="BDG80" s="184"/>
      <c r="BDH80" s="184"/>
      <c r="BDI80" s="184"/>
      <c r="BDJ80" s="184"/>
      <c r="BDK80" s="184"/>
      <c r="BDL80" s="184"/>
      <c r="BDM80" s="184"/>
      <c r="BDN80" s="184"/>
      <c r="BDO80" s="184"/>
      <c r="BDP80" s="184"/>
      <c r="BDQ80" s="184"/>
      <c r="BDR80" s="184"/>
      <c r="BDS80" s="184"/>
      <c r="BDT80" s="184"/>
      <c r="BDU80" s="184"/>
      <c r="BDV80" s="184"/>
      <c r="BDW80" s="184"/>
      <c r="BDX80" s="184"/>
      <c r="BDY80" s="184"/>
      <c r="BDZ80" s="184"/>
      <c r="BEA80" s="184"/>
      <c r="BEB80" s="184"/>
      <c r="BEC80" s="184"/>
      <c r="BED80" s="184"/>
      <c r="BEE80" s="184"/>
      <c r="BEF80" s="184"/>
      <c r="BEG80" s="184"/>
      <c r="BEH80" s="184"/>
      <c r="BEI80" s="184"/>
      <c r="BEJ80" s="184"/>
      <c r="BEK80" s="184"/>
      <c r="BEL80" s="184"/>
      <c r="BEM80" s="184"/>
      <c r="BEN80" s="184"/>
      <c r="BEO80" s="184"/>
      <c r="BEP80" s="184"/>
      <c r="BEQ80" s="184"/>
      <c r="BER80" s="184"/>
      <c r="BES80" s="184"/>
      <c r="BET80" s="184"/>
      <c r="BEU80" s="184"/>
      <c r="BEV80" s="184"/>
      <c r="BEW80" s="184"/>
      <c r="BEX80" s="184"/>
      <c r="BEY80" s="184"/>
      <c r="BEZ80" s="184"/>
      <c r="BFA80" s="184"/>
      <c r="BFB80" s="184"/>
      <c r="BFC80" s="184"/>
      <c r="BFD80" s="184"/>
      <c r="BFE80" s="184"/>
      <c r="BFF80" s="184"/>
      <c r="BFG80" s="184"/>
      <c r="BFH80" s="184"/>
      <c r="BFI80" s="184"/>
      <c r="BFJ80" s="184"/>
      <c r="BFK80" s="184"/>
      <c r="BFL80" s="184"/>
      <c r="BFM80" s="184"/>
      <c r="BFN80" s="184"/>
      <c r="BFO80" s="184"/>
      <c r="BFP80" s="184"/>
      <c r="BFQ80" s="184"/>
      <c r="BFR80" s="184"/>
      <c r="BFS80" s="184"/>
      <c r="BFT80" s="184"/>
      <c r="BFU80" s="184"/>
      <c r="BFV80" s="184"/>
      <c r="BFW80" s="184"/>
      <c r="BFX80" s="184"/>
      <c r="BFY80" s="184"/>
      <c r="BFZ80" s="184"/>
      <c r="BGA80" s="184"/>
      <c r="BGB80" s="184"/>
      <c r="BGC80" s="184"/>
      <c r="BGD80" s="184"/>
      <c r="BGE80" s="184"/>
      <c r="BGF80" s="184"/>
      <c r="BGG80" s="184"/>
      <c r="BGH80" s="184"/>
      <c r="BGI80" s="184"/>
      <c r="BGJ80" s="184"/>
      <c r="BGK80" s="184"/>
      <c r="BGL80" s="184"/>
      <c r="BGM80" s="184"/>
      <c r="BGN80" s="184"/>
      <c r="BGO80" s="184"/>
      <c r="BGP80" s="184"/>
      <c r="BGQ80" s="184"/>
      <c r="BGR80" s="184"/>
      <c r="BGS80" s="184"/>
      <c r="BGT80" s="184"/>
      <c r="BGU80" s="184"/>
      <c r="BGV80" s="184"/>
      <c r="BGW80" s="184"/>
      <c r="BGX80" s="184"/>
      <c r="BGY80" s="184"/>
      <c r="BGZ80" s="184"/>
      <c r="BHA80" s="184"/>
      <c r="BHB80" s="184"/>
      <c r="BHC80" s="184"/>
      <c r="BHD80" s="184"/>
      <c r="BHE80" s="184"/>
      <c r="BHF80" s="184"/>
      <c r="BHG80" s="184"/>
      <c r="BHH80" s="184"/>
      <c r="BHI80" s="184"/>
      <c r="BHJ80" s="184"/>
      <c r="BHK80" s="184"/>
      <c r="BHL80" s="184"/>
      <c r="BHM80" s="184"/>
      <c r="BHN80" s="184"/>
      <c r="BHO80" s="184"/>
      <c r="BHP80" s="184"/>
      <c r="BHQ80" s="184"/>
      <c r="BHR80" s="184"/>
      <c r="BHS80" s="184"/>
      <c r="BHT80" s="184"/>
      <c r="BHU80" s="184"/>
      <c r="BHV80" s="184"/>
      <c r="BHW80" s="184"/>
      <c r="BHX80" s="184"/>
      <c r="BHY80" s="184"/>
      <c r="BHZ80" s="184"/>
      <c r="BIA80" s="184"/>
      <c r="BIB80" s="184"/>
      <c r="BIC80" s="184"/>
      <c r="BID80" s="184"/>
      <c r="BIE80" s="184"/>
      <c r="BIF80" s="184"/>
      <c r="BIG80" s="184"/>
      <c r="BIH80" s="184"/>
      <c r="BII80" s="184"/>
      <c r="BIJ80" s="184"/>
      <c r="BIK80" s="184"/>
      <c r="BIL80" s="184"/>
      <c r="BIM80" s="184"/>
      <c r="BIN80" s="184"/>
      <c r="BIO80" s="184"/>
      <c r="BIP80" s="184"/>
      <c r="BIQ80" s="184"/>
      <c r="BIR80" s="184"/>
      <c r="BIS80" s="184"/>
      <c r="BIT80" s="184"/>
      <c r="BIU80" s="184"/>
      <c r="BIV80" s="184"/>
      <c r="BIW80" s="184"/>
      <c r="BIX80" s="184"/>
      <c r="BIY80" s="184"/>
      <c r="BIZ80" s="184"/>
      <c r="BJA80" s="184"/>
      <c r="BJB80" s="184"/>
      <c r="BJC80" s="184"/>
      <c r="BJD80" s="184"/>
      <c r="BJE80" s="184"/>
      <c r="BJF80" s="184"/>
      <c r="BJG80" s="184"/>
      <c r="BJH80" s="184"/>
      <c r="BJI80" s="184"/>
      <c r="BJJ80" s="184"/>
      <c r="BJK80" s="184"/>
      <c r="BJL80" s="184"/>
      <c r="BJM80" s="184"/>
      <c r="BJN80" s="184"/>
      <c r="BJO80" s="184"/>
      <c r="BJP80" s="184"/>
      <c r="BJQ80" s="184"/>
      <c r="BJR80" s="184"/>
      <c r="BJS80" s="184"/>
      <c r="BJT80" s="184"/>
      <c r="BJU80" s="184"/>
      <c r="BJV80" s="184"/>
      <c r="BJW80" s="184"/>
      <c r="BJX80" s="184"/>
      <c r="BJY80" s="184"/>
      <c r="BJZ80" s="184"/>
      <c r="BKA80" s="184"/>
      <c r="BKB80" s="184"/>
      <c r="BKC80" s="184"/>
      <c r="BKD80" s="184"/>
      <c r="BKE80" s="184"/>
      <c r="BKF80" s="184"/>
      <c r="BKG80" s="184"/>
      <c r="BKH80" s="184"/>
      <c r="BKI80" s="184"/>
      <c r="BKJ80" s="184"/>
      <c r="BKK80" s="184"/>
      <c r="BKL80" s="184"/>
      <c r="BKM80" s="184"/>
      <c r="BKN80" s="184"/>
      <c r="BKO80" s="184"/>
      <c r="BKP80" s="184"/>
      <c r="BKQ80" s="184"/>
      <c r="BKR80" s="184"/>
      <c r="BKS80" s="184"/>
      <c r="BKT80" s="184"/>
      <c r="BKU80" s="184"/>
      <c r="BKV80" s="184"/>
      <c r="BKW80" s="184"/>
      <c r="BKX80" s="184"/>
      <c r="BKY80" s="184"/>
      <c r="BKZ80" s="184"/>
      <c r="BLA80" s="184"/>
      <c r="BLB80" s="184"/>
      <c r="BLC80" s="184"/>
      <c r="BLD80" s="184"/>
      <c r="BLE80" s="184"/>
      <c r="BLF80" s="184"/>
      <c r="BLG80" s="184"/>
      <c r="BLH80" s="184"/>
      <c r="BLI80" s="184"/>
      <c r="BLJ80" s="184"/>
      <c r="BLK80" s="184"/>
      <c r="BLL80" s="184"/>
      <c r="BLM80" s="184"/>
      <c r="BLN80" s="184"/>
      <c r="BLO80" s="184"/>
      <c r="BLP80" s="184"/>
      <c r="BLQ80" s="184"/>
      <c r="BLR80" s="184"/>
      <c r="BLS80" s="184"/>
      <c r="BLT80" s="184"/>
      <c r="BLU80" s="184"/>
      <c r="BLV80" s="184"/>
      <c r="BLW80" s="184"/>
      <c r="BLX80" s="184"/>
      <c r="BLY80" s="184"/>
      <c r="BLZ80" s="184"/>
      <c r="BMA80" s="184"/>
      <c r="BMB80" s="184"/>
      <c r="BMC80" s="184"/>
      <c r="BMD80" s="184"/>
      <c r="BME80" s="184"/>
      <c r="BMF80" s="184"/>
      <c r="BMG80" s="184"/>
      <c r="BMH80" s="184"/>
      <c r="BMI80" s="184"/>
      <c r="BMJ80" s="184"/>
      <c r="BMK80" s="184"/>
      <c r="BML80" s="184"/>
      <c r="BMM80" s="184"/>
      <c r="BMN80" s="184"/>
      <c r="BMO80" s="184"/>
      <c r="BMP80" s="184"/>
      <c r="BMQ80" s="184"/>
      <c r="BMR80" s="184"/>
      <c r="BMS80" s="184"/>
      <c r="BMT80" s="184"/>
      <c r="BMU80" s="184"/>
      <c r="BMV80" s="184"/>
      <c r="BMW80" s="184"/>
      <c r="BMX80" s="184"/>
      <c r="BMY80" s="184"/>
      <c r="BMZ80" s="184"/>
      <c r="BNA80" s="184"/>
      <c r="BNB80" s="184"/>
      <c r="BNC80" s="184"/>
      <c r="BND80" s="184"/>
      <c r="BNE80" s="184"/>
      <c r="BNF80" s="184"/>
      <c r="BNG80" s="184"/>
      <c r="BNH80" s="184"/>
      <c r="BNI80" s="184"/>
      <c r="BNJ80" s="184"/>
      <c r="BNK80" s="184"/>
      <c r="BNL80" s="184"/>
      <c r="BNM80" s="184"/>
      <c r="BNN80" s="184"/>
      <c r="BNO80" s="184"/>
      <c r="BNP80" s="184"/>
      <c r="BNQ80" s="184"/>
      <c r="BNR80" s="184"/>
      <c r="BNS80" s="184"/>
      <c r="BNT80" s="184"/>
      <c r="BNU80" s="184"/>
      <c r="BNV80" s="184"/>
      <c r="BNW80" s="184"/>
      <c r="BNX80" s="184"/>
      <c r="BNY80" s="184"/>
      <c r="BNZ80" s="184"/>
      <c r="BOA80" s="184"/>
      <c r="BOB80" s="184"/>
      <c r="BOC80" s="184"/>
      <c r="BOD80" s="184"/>
      <c r="BOE80" s="184"/>
      <c r="BOF80" s="184"/>
      <c r="BOG80" s="184"/>
      <c r="BOH80" s="184"/>
      <c r="BOI80" s="184"/>
      <c r="BOJ80" s="184"/>
      <c r="BOK80" s="184"/>
      <c r="BOL80" s="184"/>
      <c r="BOM80" s="184"/>
      <c r="BON80" s="184"/>
      <c r="BOO80" s="184"/>
      <c r="BOP80" s="184"/>
      <c r="BOQ80" s="184"/>
      <c r="BOR80" s="184"/>
      <c r="BOS80" s="184"/>
      <c r="BOT80" s="184"/>
      <c r="BOU80" s="184"/>
      <c r="BOV80" s="184"/>
      <c r="BOW80" s="184"/>
      <c r="BOX80" s="184"/>
      <c r="BOY80" s="184"/>
      <c r="BOZ80" s="184"/>
      <c r="BPA80" s="184"/>
      <c r="BPB80" s="184"/>
      <c r="BPC80" s="184"/>
      <c r="BPD80" s="184"/>
      <c r="BPE80" s="184"/>
      <c r="BPF80" s="184"/>
      <c r="BPG80" s="184"/>
      <c r="BPH80" s="184"/>
      <c r="BPI80" s="184"/>
      <c r="BPJ80" s="184"/>
      <c r="BPK80" s="184"/>
      <c r="BPL80" s="184"/>
      <c r="BPM80" s="184"/>
      <c r="BPN80" s="184"/>
      <c r="BPO80" s="184"/>
      <c r="BPP80" s="184"/>
      <c r="BPQ80" s="184"/>
      <c r="BPR80" s="184"/>
      <c r="BPS80" s="184"/>
      <c r="BPT80" s="184"/>
      <c r="BPU80" s="184"/>
      <c r="BPV80" s="184"/>
      <c r="BPW80" s="184"/>
      <c r="BPX80" s="184"/>
      <c r="BPY80" s="184"/>
      <c r="BPZ80" s="184"/>
      <c r="BQA80" s="184"/>
      <c r="BQB80" s="184"/>
      <c r="BQC80" s="184"/>
      <c r="BQD80" s="184"/>
      <c r="BQE80" s="184"/>
      <c r="BQF80" s="184"/>
      <c r="BQG80" s="184"/>
      <c r="BQH80" s="184"/>
      <c r="BQI80" s="184"/>
      <c r="BQJ80" s="184"/>
      <c r="BQK80" s="184"/>
      <c r="BQL80" s="184"/>
      <c r="BQM80" s="184"/>
      <c r="BQN80" s="184"/>
      <c r="BQO80" s="184"/>
      <c r="BQP80" s="184"/>
      <c r="BQQ80" s="184"/>
      <c r="BQR80" s="184"/>
      <c r="BQS80" s="184"/>
      <c r="BQT80" s="184"/>
      <c r="BQU80" s="184"/>
      <c r="BQV80" s="184"/>
      <c r="BQW80" s="184"/>
      <c r="BQX80" s="184"/>
      <c r="BQY80" s="184"/>
      <c r="BQZ80" s="184"/>
      <c r="BRA80" s="184"/>
      <c r="BRB80" s="184"/>
      <c r="BRC80" s="184"/>
      <c r="BRD80" s="184"/>
      <c r="BRE80" s="184"/>
      <c r="BRF80" s="184"/>
      <c r="BRG80" s="184"/>
      <c r="BRH80" s="184"/>
      <c r="BRI80" s="184"/>
      <c r="BRJ80" s="184"/>
      <c r="BRK80" s="184"/>
      <c r="BRL80" s="184"/>
      <c r="BRM80" s="184"/>
      <c r="BRN80" s="184"/>
      <c r="BRO80" s="184"/>
      <c r="BRP80" s="184"/>
      <c r="BRQ80" s="184"/>
      <c r="BRR80" s="184"/>
      <c r="BRS80" s="184"/>
      <c r="BRT80" s="184"/>
      <c r="BRU80" s="184"/>
      <c r="BRV80" s="184"/>
      <c r="BRW80" s="184"/>
      <c r="BRX80" s="184"/>
      <c r="BRY80" s="184"/>
      <c r="BRZ80" s="184"/>
      <c r="BSA80" s="184"/>
      <c r="BSB80" s="184"/>
      <c r="BSC80" s="184"/>
      <c r="BSD80" s="184"/>
      <c r="BSE80" s="184"/>
      <c r="BSF80" s="184"/>
      <c r="BSG80" s="184"/>
      <c r="BSH80" s="184"/>
      <c r="BSI80" s="184"/>
      <c r="BSJ80" s="184"/>
      <c r="BSK80" s="184"/>
      <c r="BSL80" s="184"/>
      <c r="BSM80" s="184"/>
      <c r="BSN80" s="184"/>
      <c r="BSO80" s="184"/>
      <c r="BSP80" s="184"/>
      <c r="BSQ80" s="184"/>
      <c r="BSR80" s="184"/>
      <c r="BSS80" s="184"/>
      <c r="BST80" s="184"/>
      <c r="BSU80" s="184"/>
      <c r="BSV80" s="184"/>
      <c r="BSW80" s="184"/>
      <c r="BSX80" s="184"/>
      <c r="BSY80" s="184"/>
      <c r="BSZ80" s="184"/>
      <c r="BTA80" s="184"/>
      <c r="BTB80" s="184"/>
      <c r="BTC80" s="184"/>
      <c r="BTD80" s="184"/>
      <c r="BTE80" s="184"/>
      <c r="BTF80" s="184"/>
      <c r="BTG80" s="184"/>
      <c r="BTH80" s="184"/>
      <c r="BTI80" s="184"/>
      <c r="BTJ80" s="184"/>
      <c r="BTK80" s="184"/>
      <c r="BTL80" s="184"/>
      <c r="BTM80" s="184"/>
      <c r="BTN80" s="184"/>
      <c r="BTO80" s="184"/>
      <c r="BTP80" s="184"/>
      <c r="BTQ80" s="184"/>
      <c r="BTR80" s="184"/>
      <c r="BTS80" s="184"/>
      <c r="BTT80" s="184"/>
      <c r="BTU80" s="184"/>
      <c r="BTV80" s="184"/>
      <c r="BTW80" s="184"/>
      <c r="BTX80" s="184"/>
      <c r="BTY80" s="184"/>
      <c r="BTZ80" s="184"/>
      <c r="BUA80" s="184"/>
      <c r="BUB80" s="184"/>
      <c r="BUC80" s="184"/>
      <c r="BUD80" s="184"/>
      <c r="BUE80" s="184"/>
      <c r="BUF80" s="184"/>
      <c r="BUG80" s="184"/>
      <c r="BUH80" s="184"/>
      <c r="BUI80" s="184"/>
      <c r="BUJ80" s="184"/>
      <c r="BUK80" s="184"/>
      <c r="BUL80" s="184"/>
      <c r="BUM80" s="184"/>
      <c r="BUN80" s="184"/>
      <c r="BUO80" s="184"/>
      <c r="BUP80" s="184"/>
      <c r="BUQ80" s="184"/>
      <c r="BUR80" s="184"/>
      <c r="BUS80" s="184"/>
      <c r="BUT80" s="184"/>
      <c r="BUU80" s="184"/>
      <c r="BUV80" s="184"/>
      <c r="BUW80" s="184"/>
      <c r="BUX80" s="184"/>
      <c r="BUY80" s="184"/>
      <c r="BUZ80" s="184"/>
      <c r="BVA80" s="184"/>
      <c r="BVB80" s="184"/>
      <c r="BVC80" s="184"/>
      <c r="BVD80" s="184"/>
      <c r="BVE80" s="184"/>
      <c r="BVF80" s="184"/>
      <c r="BVG80" s="184"/>
      <c r="BVH80" s="184"/>
      <c r="BVI80" s="184"/>
      <c r="BVJ80" s="184"/>
      <c r="BVK80" s="184"/>
      <c r="BVL80" s="184"/>
      <c r="BVM80" s="184"/>
      <c r="BVN80" s="184"/>
      <c r="BVO80" s="184"/>
      <c r="BVP80" s="184"/>
      <c r="BVQ80" s="184"/>
      <c r="BVR80" s="184"/>
      <c r="BVS80" s="184"/>
      <c r="BVT80" s="184"/>
      <c r="BVU80" s="184"/>
      <c r="BVV80" s="184"/>
      <c r="BVW80" s="184"/>
      <c r="BVX80" s="184"/>
      <c r="BVY80" s="184"/>
      <c r="BVZ80" s="184"/>
      <c r="BWA80" s="184"/>
      <c r="BWB80" s="184"/>
      <c r="BWC80" s="184"/>
      <c r="BWD80" s="184"/>
      <c r="BWE80" s="184"/>
      <c r="BWF80" s="184"/>
      <c r="BWG80" s="184"/>
      <c r="BWH80" s="184"/>
      <c r="BWI80" s="184"/>
      <c r="BWJ80" s="184"/>
      <c r="BWK80" s="184"/>
      <c r="BWL80" s="184"/>
      <c r="BWM80" s="184"/>
      <c r="BWN80" s="184"/>
      <c r="BWO80" s="184"/>
      <c r="BWP80" s="184"/>
      <c r="BWQ80" s="184"/>
      <c r="BWR80" s="184"/>
      <c r="BWS80" s="184"/>
      <c r="BWT80" s="184"/>
      <c r="BWU80" s="184"/>
      <c r="BWV80" s="184"/>
      <c r="BWW80" s="184"/>
      <c r="BWX80" s="184"/>
      <c r="BWY80" s="184"/>
      <c r="BWZ80" s="184"/>
      <c r="BXA80" s="184"/>
      <c r="BXB80" s="184"/>
      <c r="BXC80" s="184"/>
      <c r="BXD80" s="184"/>
      <c r="BXE80" s="184"/>
      <c r="BXF80" s="184"/>
      <c r="BXG80" s="184"/>
      <c r="BXH80" s="184"/>
      <c r="BXI80" s="184"/>
      <c r="BXJ80" s="184"/>
      <c r="BXK80" s="184"/>
      <c r="BXL80" s="184"/>
      <c r="BXM80" s="184"/>
      <c r="BXN80" s="184"/>
      <c r="BXO80" s="184"/>
      <c r="BXP80" s="184"/>
      <c r="BXQ80" s="184"/>
      <c r="BXR80" s="184"/>
      <c r="BXS80" s="184"/>
      <c r="BXT80" s="184"/>
      <c r="BXU80" s="184"/>
      <c r="BXV80" s="184"/>
      <c r="BXW80" s="184"/>
      <c r="BXX80" s="184"/>
      <c r="BXY80" s="184"/>
      <c r="BXZ80" s="184"/>
      <c r="BYA80" s="184"/>
      <c r="BYB80" s="184"/>
      <c r="BYC80" s="184"/>
      <c r="BYD80" s="184"/>
      <c r="BYE80" s="184"/>
      <c r="BYF80" s="184"/>
      <c r="BYG80" s="184"/>
      <c r="BYH80" s="184"/>
      <c r="BYI80" s="184"/>
      <c r="BYJ80" s="184"/>
      <c r="BYK80" s="184"/>
      <c r="BYL80" s="184"/>
      <c r="BYM80" s="184"/>
      <c r="BYN80" s="184"/>
      <c r="BYO80" s="184"/>
      <c r="BYP80" s="184"/>
      <c r="BYQ80" s="184"/>
      <c r="BYR80" s="184"/>
      <c r="BYS80" s="184"/>
      <c r="BYT80" s="184"/>
      <c r="BYU80" s="184"/>
      <c r="BYV80" s="184"/>
      <c r="BYW80" s="184"/>
      <c r="BYX80" s="184"/>
      <c r="BYY80" s="184"/>
      <c r="BYZ80" s="184"/>
      <c r="BZA80" s="184"/>
      <c r="BZB80" s="184"/>
      <c r="BZC80" s="184"/>
      <c r="BZD80" s="184"/>
      <c r="BZE80" s="184"/>
      <c r="BZF80" s="184"/>
      <c r="BZG80" s="184"/>
      <c r="BZH80" s="184"/>
      <c r="BZI80" s="184"/>
      <c r="BZJ80" s="184"/>
      <c r="BZK80" s="184"/>
      <c r="BZL80" s="184"/>
      <c r="BZM80" s="184"/>
      <c r="BZN80" s="184"/>
      <c r="BZO80" s="184"/>
      <c r="BZP80" s="184"/>
      <c r="BZQ80" s="184"/>
      <c r="BZR80" s="184"/>
      <c r="BZS80" s="184"/>
      <c r="BZT80" s="184"/>
      <c r="BZU80" s="184"/>
      <c r="BZV80" s="184"/>
      <c r="BZW80" s="184"/>
      <c r="BZX80" s="184"/>
      <c r="BZY80" s="184"/>
      <c r="BZZ80" s="184"/>
      <c r="CAA80" s="184"/>
      <c r="CAB80" s="184"/>
      <c r="CAC80" s="184"/>
      <c r="CAD80" s="184"/>
      <c r="CAE80" s="184"/>
      <c r="CAF80" s="184"/>
      <c r="CAG80" s="184"/>
      <c r="CAH80" s="184"/>
      <c r="CAI80" s="184"/>
      <c r="CAJ80" s="184"/>
      <c r="CAK80" s="184"/>
      <c r="CAL80" s="184"/>
      <c r="CAM80" s="184"/>
      <c r="CAN80" s="184"/>
      <c r="CAO80" s="184"/>
      <c r="CAP80" s="184"/>
      <c r="CAQ80" s="184"/>
      <c r="CAR80" s="184"/>
      <c r="CAS80" s="184"/>
      <c r="CAT80" s="184"/>
      <c r="CAU80" s="184"/>
      <c r="CAV80" s="184"/>
      <c r="CAW80" s="184"/>
      <c r="CAX80" s="184"/>
      <c r="CAY80" s="184"/>
      <c r="CAZ80" s="184"/>
      <c r="CBA80" s="184"/>
      <c r="CBB80" s="184"/>
      <c r="CBC80" s="184"/>
      <c r="CBD80" s="184"/>
      <c r="CBE80" s="184"/>
      <c r="CBF80" s="184"/>
      <c r="CBG80" s="184"/>
      <c r="CBH80" s="184"/>
      <c r="CBI80" s="184"/>
      <c r="CBJ80" s="184"/>
      <c r="CBK80" s="184"/>
      <c r="CBL80" s="184"/>
      <c r="CBM80" s="184"/>
      <c r="CBN80" s="184"/>
      <c r="CBO80" s="184"/>
      <c r="CBP80" s="184"/>
      <c r="CBQ80" s="184"/>
      <c r="CBR80" s="184"/>
      <c r="CBS80" s="184"/>
      <c r="CBT80" s="184"/>
      <c r="CBU80" s="184"/>
      <c r="CBV80" s="184"/>
      <c r="CBW80" s="184"/>
      <c r="CBX80" s="184"/>
      <c r="CBY80" s="184"/>
      <c r="CBZ80" s="184"/>
      <c r="CCA80" s="184"/>
      <c r="CCB80" s="184"/>
      <c r="CCC80" s="184"/>
      <c r="CCD80" s="184"/>
      <c r="CCE80" s="184"/>
      <c r="CCF80" s="184"/>
      <c r="CCG80" s="184"/>
      <c r="CCH80" s="184"/>
      <c r="CCI80" s="184"/>
      <c r="CCJ80" s="184"/>
      <c r="CCK80" s="184"/>
      <c r="CCL80" s="184"/>
      <c r="CCM80" s="184"/>
      <c r="CCN80" s="184"/>
      <c r="CCO80" s="184"/>
      <c r="CCP80" s="184"/>
      <c r="CCQ80" s="184"/>
      <c r="CCR80" s="184"/>
      <c r="CCS80" s="184"/>
      <c r="CCT80" s="184"/>
      <c r="CCU80" s="184"/>
      <c r="CCV80" s="184"/>
      <c r="CCW80" s="184"/>
      <c r="CCX80" s="184"/>
      <c r="CCY80" s="184"/>
      <c r="CCZ80" s="184"/>
      <c r="CDA80" s="184"/>
      <c r="CDB80" s="184"/>
      <c r="CDC80" s="184"/>
      <c r="CDD80" s="184"/>
      <c r="CDE80" s="184"/>
      <c r="CDF80" s="184"/>
      <c r="CDG80" s="184"/>
      <c r="CDH80" s="184"/>
      <c r="CDI80" s="184"/>
      <c r="CDJ80" s="184"/>
      <c r="CDK80" s="184"/>
      <c r="CDL80" s="184"/>
      <c r="CDM80" s="184"/>
      <c r="CDN80" s="184"/>
      <c r="CDO80" s="184"/>
      <c r="CDP80" s="184"/>
      <c r="CDQ80" s="184"/>
      <c r="CDR80" s="184"/>
      <c r="CDS80" s="184"/>
      <c r="CDT80" s="184"/>
      <c r="CDU80" s="184"/>
      <c r="CDV80" s="184"/>
      <c r="CDW80" s="184"/>
      <c r="CDX80" s="184"/>
      <c r="CDY80" s="184"/>
      <c r="CDZ80" s="184"/>
      <c r="CEA80" s="184"/>
      <c r="CEB80" s="184"/>
      <c r="CEC80" s="184"/>
      <c r="CED80" s="184"/>
      <c r="CEE80" s="184"/>
      <c r="CEF80" s="184"/>
      <c r="CEG80" s="184"/>
      <c r="CEH80" s="184"/>
      <c r="CEI80" s="184"/>
      <c r="CEJ80" s="184"/>
      <c r="CEK80" s="184"/>
      <c r="CEL80" s="184"/>
      <c r="CEM80" s="184"/>
      <c r="CEN80" s="184"/>
      <c r="CEO80" s="184"/>
      <c r="CEP80" s="184"/>
      <c r="CEQ80" s="184"/>
      <c r="CER80" s="184"/>
      <c r="CES80" s="184"/>
      <c r="CET80" s="184"/>
      <c r="CEU80" s="184"/>
      <c r="CEV80" s="184"/>
      <c r="CEW80" s="184"/>
      <c r="CEX80" s="184"/>
      <c r="CEY80" s="184"/>
      <c r="CEZ80" s="184"/>
      <c r="CFA80" s="184"/>
      <c r="CFB80" s="184"/>
      <c r="CFC80" s="184"/>
      <c r="CFD80" s="184"/>
      <c r="CFE80" s="184"/>
      <c r="CFF80" s="184"/>
      <c r="CFG80" s="184"/>
      <c r="CFH80" s="184"/>
      <c r="CFI80" s="184"/>
      <c r="CFJ80" s="184"/>
      <c r="CFK80" s="184"/>
      <c r="CFL80" s="184"/>
      <c r="CFM80" s="184"/>
      <c r="CFN80" s="184"/>
      <c r="CFO80" s="184"/>
      <c r="CFP80" s="184"/>
      <c r="CFQ80" s="184"/>
      <c r="CFR80" s="184"/>
      <c r="CFS80" s="184"/>
      <c r="CFT80" s="184"/>
      <c r="CFU80" s="184"/>
      <c r="CFV80" s="184"/>
      <c r="CFW80" s="184"/>
      <c r="CFX80" s="184"/>
      <c r="CFY80" s="184"/>
      <c r="CFZ80" s="184"/>
      <c r="CGA80" s="184"/>
      <c r="CGB80" s="184"/>
      <c r="CGC80" s="184"/>
      <c r="CGD80" s="184"/>
      <c r="CGE80" s="184"/>
      <c r="CGF80" s="184"/>
      <c r="CGG80" s="184"/>
      <c r="CGH80" s="184"/>
      <c r="CGI80" s="184"/>
      <c r="CGJ80" s="184"/>
      <c r="CGK80" s="184"/>
      <c r="CGL80" s="184"/>
      <c r="CGM80" s="184"/>
      <c r="CGN80" s="184"/>
      <c r="CGO80" s="184"/>
      <c r="CGP80" s="184"/>
      <c r="CGQ80" s="184"/>
      <c r="CGR80" s="184"/>
      <c r="CGS80" s="184"/>
      <c r="CGT80" s="184"/>
      <c r="CGU80" s="184"/>
      <c r="CGV80" s="184"/>
      <c r="CGW80" s="184"/>
      <c r="CGX80" s="184"/>
      <c r="CGY80" s="184"/>
      <c r="CGZ80" s="184"/>
      <c r="CHA80" s="184"/>
      <c r="CHB80" s="184"/>
      <c r="CHC80" s="184"/>
      <c r="CHD80" s="184"/>
      <c r="CHE80" s="184"/>
      <c r="CHF80" s="184"/>
      <c r="CHG80" s="184"/>
      <c r="CHH80" s="184"/>
      <c r="CHI80" s="184"/>
      <c r="CHJ80" s="184"/>
      <c r="CHK80" s="184"/>
      <c r="CHL80" s="184"/>
      <c r="CHM80" s="184"/>
      <c r="CHN80" s="184"/>
      <c r="CHO80" s="184"/>
      <c r="CHP80" s="184"/>
      <c r="CHQ80" s="184"/>
      <c r="CHR80" s="184"/>
      <c r="CHS80" s="184"/>
      <c r="CHT80" s="184"/>
      <c r="CHU80" s="184"/>
      <c r="CHV80" s="184"/>
      <c r="CHW80" s="184"/>
      <c r="CHX80" s="184"/>
      <c r="CHY80" s="184"/>
      <c r="CHZ80" s="184"/>
      <c r="CIA80" s="184"/>
      <c r="CIB80" s="184"/>
      <c r="CIC80" s="184"/>
      <c r="CID80" s="184"/>
      <c r="CIE80" s="184"/>
      <c r="CIF80" s="184"/>
      <c r="CIG80" s="184"/>
      <c r="CIH80" s="184"/>
      <c r="CII80" s="184"/>
      <c r="CIJ80" s="184"/>
      <c r="CIK80" s="184"/>
      <c r="CIL80" s="184"/>
      <c r="CIM80" s="184"/>
      <c r="CIN80" s="184"/>
      <c r="CIO80" s="184"/>
      <c r="CIP80" s="184"/>
      <c r="CIQ80" s="184"/>
      <c r="CIR80" s="184"/>
      <c r="CIS80" s="184"/>
      <c r="CIT80" s="184"/>
      <c r="CIU80" s="184"/>
      <c r="CIV80" s="184"/>
      <c r="CIW80" s="184"/>
      <c r="CIX80" s="184"/>
      <c r="CIY80" s="184"/>
      <c r="CIZ80" s="184"/>
      <c r="CJA80" s="184"/>
      <c r="CJB80" s="184"/>
      <c r="CJC80" s="184"/>
      <c r="CJD80" s="184"/>
      <c r="CJE80" s="184"/>
      <c r="CJF80" s="184"/>
      <c r="CJG80" s="184"/>
      <c r="CJH80" s="184"/>
      <c r="CJI80" s="184"/>
      <c r="CJJ80" s="184"/>
      <c r="CJK80" s="184"/>
      <c r="CJL80" s="184"/>
      <c r="CJM80" s="184"/>
      <c r="CJN80" s="184"/>
      <c r="CJO80" s="184"/>
      <c r="CJP80" s="184"/>
      <c r="CJQ80" s="184"/>
      <c r="CJR80" s="184"/>
      <c r="CJS80" s="184"/>
      <c r="CJT80" s="184"/>
      <c r="CJU80" s="184"/>
      <c r="CJV80" s="184"/>
      <c r="CJW80" s="184"/>
      <c r="CJX80" s="184"/>
      <c r="CJY80" s="184"/>
      <c r="CJZ80" s="184"/>
      <c r="CKA80" s="184"/>
      <c r="CKB80" s="184"/>
      <c r="CKC80" s="184"/>
      <c r="CKD80" s="184"/>
      <c r="CKE80" s="184"/>
      <c r="CKF80" s="184"/>
      <c r="CKG80" s="184"/>
      <c r="CKH80" s="184"/>
      <c r="CKI80" s="184"/>
      <c r="CKJ80" s="184"/>
      <c r="CKK80" s="184"/>
      <c r="CKL80" s="184"/>
      <c r="CKM80" s="184"/>
      <c r="CKN80" s="184"/>
      <c r="CKO80" s="184"/>
      <c r="CKP80" s="184"/>
      <c r="CKQ80" s="184"/>
      <c r="CKR80" s="184"/>
      <c r="CKS80" s="184"/>
      <c r="CKT80" s="184"/>
      <c r="CKU80" s="184"/>
      <c r="CKV80" s="184"/>
      <c r="CKW80" s="184"/>
      <c r="CKX80" s="184"/>
      <c r="CKY80" s="184"/>
      <c r="CKZ80" s="184"/>
      <c r="CLA80" s="184"/>
      <c r="CLB80" s="184"/>
      <c r="CLC80" s="184"/>
      <c r="CLD80" s="184"/>
      <c r="CLE80" s="184"/>
      <c r="CLF80" s="184"/>
      <c r="CLG80" s="184"/>
      <c r="CLH80" s="184"/>
      <c r="CLI80" s="184"/>
      <c r="CLJ80" s="184"/>
      <c r="CLK80" s="184"/>
      <c r="CLL80" s="184"/>
      <c r="CLM80" s="184"/>
      <c r="CLN80" s="184"/>
      <c r="CLO80" s="184"/>
      <c r="CLP80" s="184"/>
      <c r="CLQ80" s="184"/>
      <c r="CLR80" s="184"/>
      <c r="CLS80" s="184"/>
      <c r="CLT80" s="184"/>
      <c r="CLU80" s="184"/>
      <c r="CLV80" s="184"/>
      <c r="CLW80" s="184"/>
      <c r="CLX80" s="184"/>
      <c r="CLY80" s="184"/>
      <c r="CLZ80" s="184"/>
      <c r="CMA80" s="184"/>
      <c r="CMB80" s="184"/>
      <c r="CMC80" s="184"/>
      <c r="CMD80" s="184"/>
      <c r="CME80" s="184"/>
      <c r="CMF80" s="184"/>
      <c r="CMG80" s="184"/>
      <c r="CMH80" s="184"/>
      <c r="CMI80" s="184"/>
      <c r="CMJ80" s="184"/>
      <c r="CMK80" s="184"/>
      <c r="CML80" s="184"/>
      <c r="CMM80" s="184"/>
      <c r="CMN80" s="184"/>
      <c r="CMO80" s="184"/>
      <c r="CMP80" s="184"/>
      <c r="CMQ80" s="184"/>
      <c r="CMR80" s="184"/>
      <c r="CMS80" s="184"/>
      <c r="CMT80" s="184"/>
      <c r="CMU80" s="184"/>
      <c r="CMV80" s="184"/>
      <c r="CMW80" s="184"/>
      <c r="CMX80" s="184"/>
      <c r="CMY80" s="184"/>
      <c r="CMZ80" s="184"/>
      <c r="CNA80" s="184"/>
      <c r="CNB80" s="184"/>
      <c r="CNC80" s="184"/>
      <c r="CND80" s="184"/>
      <c r="CNE80" s="184"/>
      <c r="CNF80" s="184"/>
      <c r="CNG80" s="184"/>
      <c r="CNH80" s="184"/>
      <c r="CNI80" s="184"/>
      <c r="CNJ80" s="184"/>
      <c r="CNK80" s="184"/>
      <c r="CNL80" s="184"/>
      <c r="CNM80" s="184"/>
      <c r="CNN80" s="184"/>
      <c r="CNO80" s="184"/>
      <c r="CNP80" s="184"/>
      <c r="CNQ80" s="184"/>
      <c r="CNR80" s="184"/>
      <c r="CNS80" s="184"/>
      <c r="CNT80" s="184"/>
      <c r="CNU80" s="184"/>
      <c r="CNV80" s="184"/>
      <c r="CNW80" s="184"/>
      <c r="CNX80" s="184"/>
      <c r="CNY80" s="184"/>
      <c r="CNZ80" s="184"/>
      <c r="COA80" s="184"/>
      <c r="COB80" s="184"/>
      <c r="COC80" s="184"/>
      <c r="COD80" s="184"/>
      <c r="COE80" s="184"/>
      <c r="COF80" s="184"/>
      <c r="COG80" s="184"/>
      <c r="COH80" s="184"/>
      <c r="COI80" s="184"/>
      <c r="COJ80" s="184"/>
      <c r="COK80" s="184"/>
      <c r="COL80" s="184"/>
      <c r="COM80" s="184"/>
      <c r="CON80" s="184"/>
      <c r="COO80" s="184"/>
      <c r="COP80" s="184"/>
      <c r="COQ80" s="184"/>
      <c r="COR80" s="184"/>
      <c r="COS80" s="184"/>
      <c r="COT80" s="184"/>
      <c r="COU80" s="184"/>
      <c r="COV80" s="184"/>
      <c r="COW80" s="184"/>
      <c r="COX80" s="184"/>
      <c r="COY80" s="184"/>
      <c r="COZ80" s="184"/>
      <c r="CPA80" s="184"/>
      <c r="CPB80" s="184"/>
      <c r="CPC80" s="184"/>
      <c r="CPD80" s="184"/>
      <c r="CPE80" s="184"/>
      <c r="CPF80" s="184"/>
      <c r="CPG80" s="184"/>
      <c r="CPH80" s="184"/>
      <c r="CPI80" s="184"/>
      <c r="CPJ80" s="184"/>
      <c r="CPK80" s="184"/>
      <c r="CPL80" s="184"/>
      <c r="CPM80" s="184"/>
      <c r="CPN80" s="184"/>
      <c r="CPO80" s="184"/>
      <c r="CPP80" s="184"/>
      <c r="CPQ80" s="184"/>
      <c r="CPR80" s="184"/>
      <c r="CPS80" s="184"/>
      <c r="CPT80" s="184"/>
      <c r="CPU80" s="184"/>
      <c r="CPV80" s="184"/>
      <c r="CPW80" s="184"/>
      <c r="CPX80" s="184"/>
      <c r="CPY80" s="184"/>
      <c r="CPZ80" s="184"/>
      <c r="CQA80" s="184"/>
      <c r="CQB80" s="184"/>
      <c r="CQC80" s="184"/>
      <c r="CQD80" s="184"/>
      <c r="CQE80" s="184"/>
      <c r="CQF80" s="184"/>
      <c r="CQG80" s="184"/>
      <c r="CQH80" s="184"/>
      <c r="CQI80" s="184"/>
      <c r="CQJ80" s="184"/>
      <c r="CQK80" s="184"/>
      <c r="CQL80" s="184"/>
      <c r="CQM80" s="184"/>
      <c r="CQN80" s="184"/>
      <c r="CQO80" s="184"/>
      <c r="CQP80" s="184"/>
      <c r="CQQ80" s="184"/>
      <c r="CQR80" s="184"/>
      <c r="CQS80" s="184"/>
      <c r="CQT80" s="184"/>
      <c r="CQU80" s="184"/>
      <c r="CQV80" s="184"/>
      <c r="CQW80" s="184"/>
      <c r="CQX80" s="184"/>
      <c r="CQY80" s="184"/>
      <c r="CQZ80" s="184"/>
      <c r="CRA80" s="184"/>
      <c r="CRB80" s="184"/>
      <c r="CRC80" s="184"/>
      <c r="CRD80" s="184"/>
      <c r="CRE80" s="184"/>
      <c r="CRF80" s="184"/>
      <c r="CRG80" s="184"/>
      <c r="CRH80" s="184"/>
      <c r="CRI80" s="184"/>
      <c r="CRJ80" s="184"/>
      <c r="CRK80" s="184"/>
      <c r="CRL80" s="184"/>
      <c r="CRM80" s="184"/>
      <c r="CRN80" s="184"/>
      <c r="CRO80" s="184"/>
      <c r="CRP80" s="184"/>
      <c r="CRQ80" s="184"/>
      <c r="CRR80" s="184"/>
      <c r="CRS80" s="184"/>
      <c r="CRT80" s="184"/>
      <c r="CRU80" s="184"/>
      <c r="CRV80" s="184"/>
      <c r="CRW80" s="184"/>
      <c r="CRX80" s="184"/>
      <c r="CRY80" s="184"/>
      <c r="CRZ80" s="184"/>
      <c r="CSA80" s="184"/>
      <c r="CSB80" s="184"/>
      <c r="CSC80" s="184"/>
      <c r="CSD80" s="184"/>
      <c r="CSE80" s="184"/>
      <c r="CSF80" s="184"/>
      <c r="CSG80" s="184"/>
      <c r="CSH80" s="184"/>
      <c r="CSI80" s="184"/>
      <c r="CSJ80" s="184"/>
      <c r="CSK80" s="184"/>
      <c r="CSL80" s="184"/>
      <c r="CSM80" s="184"/>
      <c r="CSN80" s="184"/>
      <c r="CSO80" s="184"/>
      <c r="CSP80" s="184"/>
      <c r="CSQ80" s="184"/>
      <c r="CSR80" s="184"/>
      <c r="CSS80" s="184"/>
      <c r="CST80" s="184"/>
      <c r="CSU80" s="184"/>
      <c r="CSV80" s="184"/>
      <c r="CSW80" s="184"/>
      <c r="CSX80" s="184"/>
      <c r="CSY80" s="184"/>
      <c r="CSZ80" s="184"/>
      <c r="CTA80" s="184"/>
      <c r="CTB80" s="184"/>
      <c r="CTC80" s="184"/>
      <c r="CTD80" s="184"/>
      <c r="CTE80" s="184"/>
      <c r="CTF80" s="184"/>
      <c r="CTG80" s="184"/>
      <c r="CTH80" s="184"/>
      <c r="CTI80" s="184"/>
      <c r="CTJ80" s="184"/>
      <c r="CTK80" s="184"/>
      <c r="CTL80" s="184"/>
      <c r="CTM80" s="184"/>
      <c r="CTN80" s="184"/>
      <c r="CTO80" s="184"/>
      <c r="CTP80" s="184"/>
      <c r="CTQ80" s="184"/>
      <c r="CTR80" s="184"/>
      <c r="CTS80" s="184"/>
      <c r="CTT80" s="184"/>
      <c r="CTU80" s="184"/>
      <c r="CTV80" s="184"/>
      <c r="CTW80" s="184"/>
      <c r="CTX80" s="184"/>
      <c r="CTY80" s="184"/>
      <c r="CTZ80" s="184"/>
      <c r="CUA80" s="184"/>
      <c r="CUB80" s="184"/>
      <c r="CUC80" s="184"/>
      <c r="CUD80" s="184"/>
      <c r="CUE80" s="184"/>
      <c r="CUF80" s="184"/>
      <c r="CUG80" s="184"/>
      <c r="CUH80" s="184"/>
      <c r="CUI80" s="184"/>
      <c r="CUJ80" s="184"/>
      <c r="CUK80" s="184"/>
      <c r="CUL80" s="184"/>
      <c r="CUM80" s="184"/>
      <c r="CUN80" s="184"/>
      <c r="CUO80" s="184"/>
      <c r="CUP80" s="184"/>
      <c r="CUQ80" s="184"/>
      <c r="CUR80" s="184"/>
      <c r="CUS80" s="184"/>
      <c r="CUT80" s="184"/>
      <c r="CUU80" s="184"/>
      <c r="CUV80" s="184"/>
      <c r="CUW80" s="184"/>
      <c r="CUX80" s="184"/>
      <c r="CUY80" s="184"/>
      <c r="CUZ80" s="184"/>
      <c r="CVA80" s="184"/>
      <c r="CVB80" s="184"/>
      <c r="CVC80" s="184"/>
      <c r="CVD80" s="184"/>
      <c r="CVE80" s="184"/>
      <c r="CVF80" s="184"/>
      <c r="CVG80" s="184"/>
      <c r="CVH80" s="184"/>
      <c r="CVI80" s="184"/>
      <c r="CVJ80" s="184"/>
      <c r="CVK80" s="184"/>
      <c r="CVL80" s="184"/>
      <c r="CVM80" s="184"/>
      <c r="CVN80" s="184"/>
      <c r="CVO80" s="184"/>
      <c r="CVP80" s="184"/>
      <c r="CVQ80" s="184"/>
      <c r="CVR80" s="184"/>
      <c r="CVS80" s="184"/>
      <c r="CVT80" s="184"/>
      <c r="CVU80" s="184"/>
      <c r="CVV80" s="184"/>
      <c r="CVW80" s="184"/>
      <c r="CVX80" s="184"/>
      <c r="CVY80" s="184"/>
      <c r="CVZ80" s="184"/>
      <c r="CWA80" s="184"/>
      <c r="CWB80" s="184"/>
      <c r="CWC80" s="184"/>
      <c r="CWD80" s="184"/>
      <c r="CWE80" s="184"/>
      <c r="CWF80" s="184"/>
      <c r="CWG80" s="184"/>
      <c r="CWH80" s="184"/>
      <c r="CWI80" s="184"/>
      <c r="CWJ80" s="184"/>
      <c r="CWK80" s="184"/>
      <c r="CWL80" s="184"/>
      <c r="CWM80" s="184"/>
      <c r="CWN80" s="184"/>
      <c r="CWO80" s="184"/>
      <c r="CWP80" s="184"/>
      <c r="CWQ80" s="184"/>
      <c r="CWR80" s="184"/>
      <c r="CWS80" s="184"/>
      <c r="CWT80" s="184"/>
      <c r="CWU80" s="184"/>
      <c r="CWV80" s="184"/>
      <c r="CWW80" s="184"/>
      <c r="CWX80" s="184"/>
      <c r="CWY80" s="184"/>
      <c r="CWZ80" s="184"/>
      <c r="CXA80" s="184"/>
      <c r="CXB80" s="184"/>
      <c r="CXC80" s="184"/>
      <c r="CXD80" s="184"/>
      <c r="CXE80" s="184"/>
      <c r="CXF80" s="184"/>
      <c r="CXG80" s="184"/>
      <c r="CXH80" s="184"/>
      <c r="CXI80" s="184"/>
      <c r="CXJ80" s="184"/>
      <c r="CXK80" s="184"/>
      <c r="CXL80" s="184"/>
      <c r="CXM80" s="184"/>
      <c r="CXN80" s="184"/>
      <c r="CXO80" s="184"/>
      <c r="CXP80" s="184"/>
      <c r="CXQ80" s="184"/>
      <c r="CXR80" s="184"/>
      <c r="CXS80" s="184"/>
      <c r="CXT80" s="184"/>
      <c r="CXU80" s="184"/>
      <c r="CXV80" s="184"/>
      <c r="CXW80" s="184"/>
      <c r="CXX80" s="184"/>
      <c r="CXY80" s="184"/>
      <c r="CXZ80" s="184"/>
      <c r="CYA80" s="184"/>
      <c r="CYB80" s="184"/>
      <c r="CYC80" s="184"/>
      <c r="CYD80" s="184"/>
      <c r="CYE80" s="184"/>
      <c r="CYF80" s="184"/>
      <c r="CYG80" s="184"/>
      <c r="CYH80" s="184"/>
      <c r="CYI80" s="184"/>
      <c r="CYJ80" s="184"/>
      <c r="CYK80" s="184"/>
      <c r="CYL80" s="184"/>
      <c r="CYM80" s="184"/>
      <c r="CYN80" s="184"/>
      <c r="CYO80" s="184"/>
      <c r="CYP80" s="184"/>
      <c r="CYQ80" s="184"/>
      <c r="CYR80" s="184"/>
      <c r="CYS80" s="184"/>
      <c r="CYT80" s="184"/>
      <c r="CYU80" s="184"/>
      <c r="CYV80" s="184"/>
      <c r="CYW80" s="184"/>
      <c r="CYX80" s="184"/>
      <c r="CYY80" s="184"/>
      <c r="CYZ80" s="184"/>
      <c r="CZA80" s="184"/>
      <c r="CZB80" s="184"/>
      <c r="CZC80" s="184"/>
      <c r="CZD80" s="184"/>
      <c r="CZE80" s="184"/>
      <c r="CZF80" s="184"/>
      <c r="CZG80" s="184"/>
      <c r="CZH80" s="184"/>
      <c r="CZI80" s="184"/>
      <c r="CZJ80" s="184"/>
      <c r="CZK80" s="184"/>
      <c r="CZL80" s="184"/>
      <c r="CZM80" s="184"/>
      <c r="CZN80" s="184"/>
      <c r="CZO80" s="184"/>
      <c r="CZP80" s="184"/>
      <c r="CZQ80" s="184"/>
      <c r="CZR80" s="184"/>
      <c r="CZS80" s="184"/>
      <c r="CZT80" s="184"/>
      <c r="CZU80" s="184"/>
      <c r="CZV80" s="184"/>
      <c r="CZW80" s="184"/>
      <c r="CZX80" s="184"/>
      <c r="CZY80" s="184"/>
      <c r="CZZ80" s="184"/>
      <c r="DAA80" s="184"/>
      <c r="DAB80" s="184"/>
      <c r="DAC80" s="184"/>
      <c r="DAD80" s="184"/>
      <c r="DAE80" s="184"/>
      <c r="DAF80" s="184"/>
      <c r="DAG80" s="184"/>
      <c r="DAH80" s="184"/>
      <c r="DAI80" s="184"/>
      <c r="DAJ80" s="184"/>
      <c r="DAK80" s="184"/>
      <c r="DAL80" s="184"/>
      <c r="DAM80" s="184"/>
      <c r="DAN80" s="184"/>
      <c r="DAO80" s="184"/>
      <c r="DAP80" s="184"/>
      <c r="DAQ80" s="184"/>
      <c r="DAR80" s="184"/>
      <c r="DAS80" s="184"/>
      <c r="DAT80" s="184"/>
      <c r="DAU80" s="184"/>
      <c r="DAV80" s="184"/>
      <c r="DAW80" s="184"/>
      <c r="DAX80" s="184"/>
      <c r="DAY80" s="184"/>
      <c r="DAZ80" s="184"/>
      <c r="DBA80" s="184"/>
      <c r="DBB80" s="184"/>
      <c r="DBC80" s="184"/>
      <c r="DBD80" s="184"/>
      <c r="DBE80" s="184"/>
      <c r="DBF80" s="184"/>
      <c r="DBG80" s="184"/>
      <c r="DBH80" s="184"/>
      <c r="DBI80" s="184"/>
      <c r="DBJ80" s="184"/>
      <c r="DBK80" s="184"/>
      <c r="DBL80" s="184"/>
      <c r="DBM80" s="184"/>
      <c r="DBN80" s="184"/>
      <c r="DBO80" s="184"/>
      <c r="DBP80" s="184"/>
      <c r="DBQ80" s="184"/>
      <c r="DBR80" s="184"/>
      <c r="DBS80" s="184"/>
      <c r="DBT80" s="184"/>
      <c r="DBU80" s="184"/>
      <c r="DBV80" s="184"/>
      <c r="DBW80" s="184"/>
      <c r="DBX80" s="184"/>
      <c r="DBY80" s="184"/>
      <c r="DBZ80" s="184"/>
      <c r="DCA80" s="184"/>
      <c r="DCB80" s="184"/>
      <c r="DCC80" s="184"/>
      <c r="DCD80" s="184"/>
      <c r="DCE80" s="184"/>
      <c r="DCF80" s="184"/>
      <c r="DCG80" s="184"/>
      <c r="DCH80" s="184"/>
      <c r="DCI80" s="184"/>
      <c r="DCJ80" s="184"/>
      <c r="DCK80" s="184"/>
      <c r="DCL80" s="184"/>
      <c r="DCM80" s="184"/>
      <c r="DCN80" s="184"/>
      <c r="DCO80" s="184"/>
      <c r="DCP80" s="184"/>
      <c r="DCQ80" s="184"/>
      <c r="DCR80" s="184"/>
      <c r="DCS80" s="184"/>
      <c r="DCT80" s="184"/>
      <c r="DCU80" s="184"/>
      <c r="DCV80" s="184"/>
      <c r="DCW80" s="184"/>
      <c r="DCX80" s="184"/>
      <c r="DCY80" s="184"/>
      <c r="DCZ80" s="184"/>
      <c r="DDA80" s="184"/>
      <c r="DDB80" s="184"/>
      <c r="DDC80" s="184"/>
      <c r="DDD80" s="184"/>
      <c r="DDE80" s="184"/>
      <c r="DDF80" s="184"/>
      <c r="DDG80" s="184"/>
      <c r="DDH80" s="184"/>
      <c r="DDI80" s="184"/>
      <c r="DDJ80" s="184"/>
      <c r="DDK80" s="184"/>
      <c r="DDL80" s="184"/>
      <c r="DDM80" s="184"/>
      <c r="DDN80" s="184"/>
      <c r="DDO80" s="184"/>
      <c r="DDP80" s="184"/>
      <c r="DDQ80" s="184"/>
      <c r="DDR80" s="184"/>
      <c r="DDS80" s="184"/>
      <c r="DDT80" s="184"/>
      <c r="DDU80" s="184"/>
      <c r="DDV80" s="184"/>
      <c r="DDW80" s="184"/>
      <c r="DDX80" s="184"/>
      <c r="DDY80" s="184"/>
      <c r="DDZ80" s="184"/>
      <c r="DEA80" s="184"/>
      <c r="DEB80" s="184"/>
      <c r="DEC80" s="184"/>
      <c r="DED80" s="184"/>
      <c r="DEE80" s="184"/>
      <c r="DEF80" s="184"/>
      <c r="DEG80" s="184"/>
      <c r="DEH80" s="184"/>
      <c r="DEI80" s="184"/>
      <c r="DEJ80" s="184"/>
      <c r="DEK80" s="184"/>
      <c r="DEL80" s="184"/>
      <c r="DEM80" s="184"/>
      <c r="DEN80" s="184"/>
      <c r="DEO80" s="184"/>
      <c r="DEP80" s="184"/>
      <c r="DEQ80" s="184"/>
      <c r="DER80" s="184"/>
      <c r="DES80" s="184"/>
      <c r="DET80" s="184"/>
      <c r="DEU80" s="184"/>
      <c r="DEV80" s="184"/>
      <c r="DEW80" s="184"/>
      <c r="DEX80" s="184"/>
      <c r="DEY80" s="184"/>
      <c r="DEZ80" s="184"/>
      <c r="DFA80" s="184"/>
      <c r="DFB80" s="184"/>
      <c r="DFC80" s="184"/>
      <c r="DFD80" s="184"/>
      <c r="DFE80" s="184"/>
      <c r="DFF80" s="184"/>
      <c r="DFG80" s="184"/>
      <c r="DFH80" s="184"/>
      <c r="DFI80" s="184"/>
      <c r="DFJ80" s="184"/>
      <c r="DFK80" s="184"/>
      <c r="DFL80" s="184"/>
      <c r="DFM80" s="184"/>
      <c r="DFN80" s="184"/>
      <c r="DFO80" s="184"/>
      <c r="DFP80" s="184"/>
      <c r="DFQ80" s="184"/>
      <c r="DFR80" s="184"/>
      <c r="DFS80" s="184"/>
      <c r="DFT80" s="184"/>
      <c r="DFU80" s="184"/>
      <c r="DFV80" s="184"/>
      <c r="DFW80" s="184"/>
      <c r="DFX80" s="184"/>
      <c r="DFY80" s="184"/>
      <c r="DFZ80" s="184"/>
      <c r="DGA80" s="184"/>
      <c r="DGB80" s="184"/>
      <c r="DGC80" s="184"/>
      <c r="DGD80" s="184"/>
      <c r="DGE80" s="184"/>
      <c r="DGF80" s="184"/>
      <c r="DGG80" s="184"/>
      <c r="DGH80" s="184"/>
      <c r="DGI80" s="184"/>
      <c r="DGJ80" s="184"/>
      <c r="DGK80" s="184"/>
      <c r="DGL80" s="184"/>
      <c r="DGM80" s="184"/>
      <c r="DGN80" s="184"/>
      <c r="DGO80" s="184"/>
      <c r="DGP80" s="184"/>
      <c r="DGQ80" s="184"/>
      <c r="DGR80" s="184"/>
      <c r="DGS80" s="184"/>
      <c r="DGT80" s="184"/>
      <c r="DGU80" s="184"/>
      <c r="DGV80" s="184"/>
      <c r="DGW80" s="184"/>
      <c r="DGX80" s="184"/>
      <c r="DGY80" s="184"/>
      <c r="DGZ80" s="184"/>
      <c r="DHA80" s="184"/>
      <c r="DHB80" s="184"/>
      <c r="DHC80" s="184"/>
      <c r="DHD80" s="184"/>
      <c r="DHE80" s="184"/>
      <c r="DHF80" s="184"/>
      <c r="DHG80" s="184"/>
      <c r="DHH80" s="184"/>
      <c r="DHI80" s="184"/>
      <c r="DHJ80" s="184"/>
      <c r="DHK80" s="184"/>
      <c r="DHL80" s="184"/>
      <c r="DHM80" s="184"/>
      <c r="DHN80" s="184"/>
      <c r="DHO80" s="184"/>
      <c r="DHP80" s="184"/>
      <c r="DHQ80" s="184"/>
      <c r="DHR80" s="184"/>
      <c r="DHS80" s="184"/>
      <c r="DHT80" s="184"/>
      <c r="DHU80" s="184"/>
      <c r="DHV80" s="184"/>
      <c r="DHW80" s="184"/>
      <c r="DHX80" s="184"/>
      <c r="DHY80" s="184"/>
      <c r="DHZ80" s="184"/>
      <c r="DIA80" s="184"/>
      <c r="DIB80" s="184"/>
      <c r="DIC80" s="184"/>
      <c r="DID80" s="184"/>
      <c r="DIE80" s="184"/>
      <c r="DIF80" s="184"/>
      <c r="DIG80" s="184"/>
      <c r="DIH80" s="184"/>
      <c r="DII80" s="184"/>
      <c r="DIJ80" s="184"/>
      <c r="DIK80" s="184"/>
      <c r="DIL80" s="184"/>
      <c r="DIM80" s="184"/>
      <c r="DIN80" s="184"/>
      <c r="DIO80" s="184"/>
      <c r="DIP80" s="184"/>
      <c r="DIQ80" s="184"/>
      <c r="DIR80" s="184"/>
      <c r="DIS80" s="184"/>
      <c r="DIT80" s="184"/>
      <c r="DIU80" s="184"/>
      <c r="DIV80" s="184"/>
      <c r="DIW80" s="184"/>
      <c r="DIX80" s="184"/>
      <c r="DIY80" s="184"/>
      <c r="DIZ80" s="184"/>
      <c r="DJA80" s="184"/>
      <c r="DJB80" s="184"/>
      <c r="DJC80" s="184"/>
      <c r="DJD80" s="184"/>
      <c r="DJE80" s="184"/>
      <c r="DJF80" s="184"/>
      <c r="DJG80" s="184"/>
      <c r="DJH80" s="184"/>
      <c r="DJI80" s="184"/>
      <c r="DJJ80" s="184"/>
      <c r="DJK80" s="184"/>
      <c r="DJL80" s="184"/>
      <c r="DJM80" s="184"/>
      <c r="DJN80" s="184"/>
      <c r="DJO80" s="184"/>
      <c r="DJP80" s="184"/>
      <c r="DJQ80" s="184"/>
      <c r="DJR80" s="184"/>
      <c r="DJS80" s="184"/>
      <c r="DJT80" s="184"/>
      <c r="DJU80" s="184"/>
      <c r="DJV80" s="184"/>
      <c r="DJW80" s="184"/>
      <c r="DJX80" s="184"/>
      <c r="DJY80" s="184"/>
      <c r="DJZ80" s="184"/>
      <c r="DKA80" s="184"/>
      <c r="DKB80" s="184"/>
      <c r="DKC80" s="184"/>
      <c r="DKD80" s="184"/>
      <c r="DKE80" s="184"/>
      <c r="DKF80" s="184"/>
      <c r="DKG80" s="184"/>
      <c r="DKH80" s="184"/>
      <c r="DKI80" s="184"/>
      <c r="DKJ80" s="184"/>
      <c r="DKK80" s="184"/>
      <c r="DKL80" s="184"/>
      <c r="DKM80" s="184"/>
      <c r="DKN80" s="184"/>
      <c r="DKO80" s="184"/>
      <c r="DKP80" s="184"/>
      <c r="DKQ80" s="184"/>
      <c r="DKR80" s="184"/>
      <c r="DKS80" s="184"/>
      <c r="DKT80" s="184"/>
      <c r="DKU80" s="184"/>
      <c r="DKV80" s="184"/>
      <c r="DKW80" s="184"/>
      <c r="DKX80" s="184"/>
      <c r="DKY80" s="184"/>
      <c r="DKZ80" s="184"/>
      <c r="DLA80" s="184"/>
      <c r="DLB80" s="184"/>
      <c r="DLC80" s="184"/>
      <c r="DLD80" s="184"/>
      <c r="DLE80" s="184"/>
      <c r="DLF80" s="184"/>
      <c r="DLG80" s="184"/>
      <c r="DLH80" s="184"/>
      <c r="DLI80" s="184"/>
      <c r="DLJ80" s="184"/>
      <c r="DLK80" s="184"/>
      <c r="DLL80" s="184"/>
      <c r="DLM80" s="184"/>
      <c r="DLN80" s="184"/>
      <c r="DLO80" s="184"/>
      <c r="DLP80" s="184"/>
      <c r="DLQ80" s="184"/>
      <c r="DLR80" s="184"/>
      <c r="DLS80" s="184"/>
      <c r="DLT80" s="184"/>
      <c r="DLU80" s="184"/>
      <c r="DLV80" s="184"/>
      <c r="DLW80" s="184"/>
      <c r="DLX80" s="184"/>
      <c r="DLY80" s="184"/>
      <c r="DLZ80" s="184"/>
      <c r="DMA80" s="184"/>
      <c r="DMB80" s="184"/>
      <c r="DMC80" s="184"/>
      <c r="DMD80" s="184"/>
      <c r="DME80" s="184"/>
      <c r="DMF80" s="184"/>
      <c r="DMG80" s="184"/>
      <c r="DMH80" s="184"/>
      <c r="DMI80" s="184"/>
      <c r="DMJ80" s="184"/>
      <c r="DMK80" s="184"/>
      <c r="DML80" s="184"/>
      <c r="DMM80" s="184"/>
      <c r="DMN80" s="184"/>
      <c r="DMO80" s="184"/>
      <c r="DMP80" s="184"/>
      <c r="DMQ80" s="184"/>
      <c r="DMR80" s="184"/>
      <c r="DMS80" s="184"/>
      <c r="DMT80" s="184"/>
      <c r="DMU80" s="184"/>
      <c r="DMV80" s="184"/>
      <c r="DMW80" s="184"/>
      <c r="DMX80" s="184"/>
      <c r="DMY80" s="184"/>
      <c r="DMZ80" s="184"/>
      <c r="DNA80" s="184"/>
      <c r="DNB80" s="184"/>
      <c r="DNC80" s="184"/>
      <c r="DND80" s="184"/>
      <c r="DNE80" s="184"/>
      <c r="DNF80" s="184"/>
      <c r="DNG80" s="184"/>
      <c r="DNH80" s="184"/>
      <c r="DNI80" s="184"/>
      <c r="DNJ80" s="184"/>
      <c r="DNK80" s="184"/>
      <c r="DNL80" s="184"/>
      <c r="DNM80" s="184"/>
      <c r="DNN80" s="184"/>
      <c r="DNO80" s="184"/>
      <c r="DNP80" s="184"/>
      <c r="DNQ80" s="184"/>
      <c r="DNR80" s="184"/>
      <c r="DNS80" s="184"/>
      <c r="DNT80" s="184"/>
      <c r="DNU80" s="184"/>
      <c r="DNV80" s="184"/>
      <c r="DNW80" s="184"/>
      <c r="DNX80" s="184"/>
      <c r="DNY80" s="184"/>
      <c r="DNZ80" s="184"/>
      <c r="DOA80" s="184"/>
      <c r="DOB80" s="184"/>
      <c r="DOC80" s="184"/>
      <c r="DOD80" s="184"/>
      <c r="DOE80" s="184"/>
      <c r="DOF80" s="184"/>
      <c r="DOG80" s="184"/>
      <c r="DOH80" s="184"/>
      <c r="DOI80" s="184"/>
      <c r="DOJ80" s="184"/>
      <c r="DOK80" s="184"/>
      <c r="DOL80" s="184"/>
      <c r="DOM80" s="184"/>
      <c r="DON80" s="184"/>
      <c r="DOO80" s="184"/>
      <c r="DOP80" s="184"/>
      <c r="DOQ80" s="184"/>
      <c r="DOR80" s="184"/>
      <c r="DOS80" s="184"/>
      <c r="DOT80" s="184"/>
      <c r="DOU80" s="184"/>
      <c r="DOV80" s="184"/>
      <c r="DOW80" s="184"/>
      <c r="DOX80" s="184"/>
      <c r="DOY80" s="184"/>
      <c r="DOZ80" s="184"/>
      <c r="DPA80" s="184"/>
      <c r="DPB80" s="184"/>
      <c r="DPC80" s="184"/>
      <c r="DPD80" s="184"/>
      <c r="DPE80" s="184"/>
      <c r="DPF80" s="184"/>
      <c r="DPG80" s="184"/>
      <c r="DPH80" s="184"/>
      <c r="DPI80" s="184"/>
      <c r="DPJ80" s="184"/>
      <c r="DPK80" s="184"/>
      <c r="DPL80" s="184"/>
      <c r="DPM80" s="184"/>
      <c r="DPN80" s="184"/>
      <c r="DPO80" s="184"/>
      <c r="DPP80" s="184"/>
      <c r="DPQ80" s="184"/>
      <c r="DPR80" s="184"/>
      <c r="DPS80" s="184"/>
      <c r="DPT80" s="184"/>
      <c r="DPU80" s="184"/>
      <c r="DPV80" s="184"/>
      <c r="DPW80" s="184"/>
      <c r="DPX80" s="184"/>
      <c r="DPY80" s="184"/>
      <c r="DPZ80" s="184"/>
      <c r="DQA80" s="184"/>
      <c r="DQB80" s="184"/>
      <c r="DQC80" s="184"/>
      <c r="DQD80" s="184"/>
      <c r="DQE80" s="184"/>
      <c r="DQF80" s="184"/>
      <c r="DQG80" s="184"/>
      <c r="DQH80" s="184"/>
      <c r="DQI80" s="184"/>
      <c r="DQJ80" s="184"/>
      <c r="DQK80" s="184"/>
      <c r="DQL80" s="184"/>
      <c r="DQM80" s="184"/>
      <c r="DQN80" s="184"/>
      <c r="DQO80" s="184"/>
      <c r="DQP80" s="184"/>
      <c r="DQQ80" s="184"/>
      <c r="DQR80" s="184"/>
      <c r="DQS80" s="184"/>
      <c r="DQT80" s="184"/>
      <c r="DQU80" s="184"/>
      <c r="DQV80" s="184"/>
      <c r="DQW80" s="184"/>
      <c r="DQX80" s="184"/>
      <c r="DQY80" s="184"/>
      <c r="DQZ80" s="184"/>
      <c r="DRA80" s="184"/>
      <c r="DRB80" s="184"/>
      <c r="DRC80" s="184"/>
      <c r="DRD80" s="184"/>
      <c r="DRE80" s="184"/>
      <c r="DRF80" s="184"/>
      <c r="DRG80" s="184"/>
      <c r="DRH80" s="184"/>
      <c r="DRI80" s="184"/>
      <c r="DRJ80" s="184"/>
      <c r="DRK80" s="184"/>
      <c r="DRL80" s="184"/>
      <c r="DRM80" s="184"/>
      <c r="DRN80" s="184"/>
      <c r="DRO80" s="184"/>
      <c r="DRP80" s="184"/>
      <c r="DRQ80" s="184"/>
      <c r="DRR80" s="184"/>
      <c r="DRS80" s="184"/>
      <c r="DRT80" s="184"/>
      <c r="DRU80" s="184"/>
      <c r="DRV80" s="184"/>
      <c r="DRW80" s="184"/>
      <c r="DRX80" s="184"/>
      <c r="DRY80" s="184"/>
      <c r="DRZ80" s="184"/>
      <c r="DSA80" s="184"/>
      <c r="DSB80" s="184"/>
      <c r="DSC80" s="184"/>
      <c r="DSD80" s="184"/>
      <c r="DSE80" s="184"/>
      <c r="DSF80" s="184"/>
      <c r="DSG80" s="184"/>
      <c r="DSH80" s="184"/>
      <c r="DSI80" s="184"/>
      <c r="DSJ80" s="184"/>
      <c r="DSK80" s="184"/>
      <c r="DSL80" s="184"/>
      <c r="DSM80" s="184"/>
      <c r="DSN80" s="184"/>
      <c r="DSO80" s="184"/>
      <c r="DSP80" s="184"/>
      <c r="DSQ80" s="184"/>
      <c r="DSR80" s="184"/>
      <c r="DSS80" s="184"/>
      <c r="DST80" s="184"/>
      <c r="DSU80" s="184"/>
      <c r="DSV80" s="184"/>
      <c r="DSW80" s="184"/>
      <c r="DSX80" s="184"/>
      <c r="DSY80" s="184"/>
      <c r="DSZ80" s="184"/>
      <c r="DTA80" s="184"/>
      <c r="DTB80" s="184"/>
      <c r="DTC80" s="184"/>
      <c r="DTD80" s="184"/>
      <c r="DTE80" s="184"/>
      <c r="DTF80" s="184"/>
      <c r="DTG80" s="184"/>
      <c r="DTH80" s="184"/>
      <c r="DTI80" s="184"/>
      <c r="DTJ80" s="184"/>
      <c r="DTK80" s="184"/>
      <c r="DTL80" s="184"/>
      <c r="DTM80" s="184"/>
      <c r="DTN80" s="184"/>
      <c r="DTO80" s="184"/>
      <c r="DTP80" s="184"/>
      <c r="DTQ80" s="184"/>
      <c r="DTR80" s="184"/>
      <c r="DTS80" s="184"/>
      <c r="DTT80" s="184"/>
      <c r="DTU80" s="184"/>
      <c r="DTV80" s="184"/>
      <c r="DTW80" s="184"/>
      <c r="DTX80" s="184"/>
      <c r="DTY80" s="184"/>
      <c r="DTZ80" s="184"/>
      <c r="DUA80" s="184"/>
      <c r="DUB80" s="184"/>
      <c r="DUC80" s="184"/>
      <c r="DUD80" s="184"/>
      <c r="DUE80" s="184"/>
      <c r="DUF80" s="184"/>
      <c r="DUG80" s="184"/>
      <c r="DUH80" s="184"/>
      <c r="DUI80" s="184"/>
      <c r="DUJ80" s="184"/>
      <c r="DUK80" s="184"/>
      <c r="DUL80" s="184"/>
      <c r="DUM80" s="184"/>
      <c r="DUN80" s="184"/>
      <c r="DUO80" s="184"/>
      <c r="DUP80" s="184"/>
      <c r="DUQ80" s="184"/>
      <c r="DUR80" s="184"/>
      <c r="DUS80" s="184"/>
      <c r="DUT80" s="184"/>
      <c r="DUU80" s="184"/>
      <c r="DUV80" s="184"/>
      <c r="DUW80" s="184"/>
      <c r="DUX80" s="184"/>
      <c r="DUY80" s="184"/>
      <c r="DUZ80" s="184"/>
      <c r="DVA80" s="184"/>
      <c r="DVB80" s="184"/>
      <c r="DVC80" s="184"/>
      <c r="DVD80" s="184"/>
      <c r="DVE80" s="184"/>
      <c r="DVF80" s="184"/>
      <c r="DVG80" s="184"/>
      <c r="DVH80" s="184"/>
      <c r="DVI80" s="184"/>
      <c r="DVJ80" s="184"/>
      <c r="DVK80" s="184"/>
      <c r="DVL80" s="184"/>
      <c r="DVM80" s="184"/>
      <c r="DVN80" s="184"/>
      <c r="DVO80" s="184"/>
      <c r="DVP80" s="184"/>
      <c r="DVQ80" s="184"/>
      <c r="DVR80" s="184"/>
      <c r="DVS80" s="184"/>
      <c r="DVT80" s="184"/>
      <c r="DVU80" s="184"/>
      <c r="DVV80" s="184"/>
      <c r="DVW80" s="184"/>
      <c r="DVX80" s="184"/>
      <c r="DVY80" s="184"/>
      <c r="DVZ80" s="184"/>
      <c r="DWA80" s="184"/>
      <c r="DWB80" s="184"/>
      <c r="DWC80" s="184"/>
      <c r="DWD80" s="184"/>
      <c r="DWE80" s="184"/>
      <c r="DWF80" s="184"/>
      <c r="DWG80" s="184"/>
      <c r="DWH80" s="184"/>
      <c r="DWI80" s="184"/>
      <c r="DWJ80" s="184"/>
      <c r="DWK80" s="184"/>
      <c r="DWL80" s="184"/>
      <c r="DWM80" s="184"/>
      <c r="DWN80" s="184"/>
      <c r="DWO80" s="184"/>
      <c r="DWP80" s="184"/>
      <c r="DWQ80" s="184"/>
      <c r="DWR80" s="184"/>
      <c r="DWS80" s="184"/>
      <c r="DWT80" s="184"/>
      <c r="DWU80" s="184"/>
      <c r="DWV80" s="184"/>
      <c r="DWW80" s="184"/>
      <c r="DWX80" s="184"/>
      <c r="DWY80" s="184"/>
      <c r="DWZ80" s="184"/>
      <c r="DXA80" s="184"/>
      <c r="DXB80" s="184"/>
      <c r="DXC80" s="184"/>
      <c r="DXD80" s="184"/>
      <c r="DXE80" s="184"/>
      <c r="DXF80" s="184"/>
      <c r="DXG80" s="184"/>
      <c r="DXH80" s="184"/>
      <c r="DXI80" s="184"/>
      <c r="DXJ80" s="184"/>
      <c r="DXK80" s="184"/>
      <c r="DXL80" s="184"/>
      <c r="DXM80" s="184"/>
      <c r="DXN80" s="184"/>
      <c r="DXO80" s="184"/>
      <c r="DXP80" s="184"/>
      <c r="DXQ80" s="184"/>
      <c r="DXR80" s="184"/>
      <c r="DXS80" s="184"/>
      <c r="DXT80" s="184"/>
      <c r="DXU80" s="184"/>
      <c r="DXV80" s="184"/>
      <c r="DXW80" s="184"/>
      <c r="DXX80" s="184"/>
      <c r="DXY80" s="184"/>
      <c r="DXZ80" s="184"/>
      <c r="DYA80" s="184"/>
      <c r="DYB80" s="184"/>
      <c r="DYC80" s="184"/>
      <c r="DYD80" s="184"/>
      <c r="DYE80" s="184"/>
      <c r="DYF80" s="184"/>
      <c r="DYG80" s="184"/>
      <c r="DYH80" s="184"/>
      <c r="DYI80" s="184"/>
      <c r="DYJ80" s="184"/>
      <c r="DYK80" s="184"/>
      <c r="DYL80" s="184"/>
      <c r="DYM80" s="184"/>
      <c r="DYN80" s="184"/>
      <c r="DYO80" s="184"/>
      <c r="DYP80" s="184"/>
      <c r="DYQ80" s="184"/>
      <c r="DYR80" s="184"/>
      <c r="DYS80" s="184"/>
      <c r="DYT80" s="184"/>
      <c r="DYU80" s="184"/>
      <c r="DYV80" s="184"/>
      <c r="DYW80" s="184"/>
      <c r="DYX80" s="184"/>
      <c r="DYY80" s="184"/>
      <c r="DYZ80" s="184"/>
      <c r="DZA80" s="184"/>
      <c r="DZB80" s="184"/>
      <c r="DZC80" s="184"/>
      <c r="DZD80" s="184"/>
      <c r="DZE80" s="184"/>
      <c r="DZF80" s="184"/>
      <c r="DZG80" s="184"/>
      <c r="DZH80" s="184"/>
      <c r="DZI80" s="184"/>
      <c r="DZJ80" s="184"/>
      <c r="DZK80" s="184"/>
      <c r="DZL80" s="184"/>
      <c r="DZM80" s="184"/>
      <c r="DZN80" s="184"/>
      <c r="DZO80" s="184"/>
      <c r="DZP80" s="184"/>
      <c r="DZQ80" s="184"/>
      <c r="DZR80" s="184"/>
      <c r="DZS80" s="184"/>
      <c r="DZT80" s="184"/>
      <c r="DZU80" s="184"/>
      <c r="DZV80" s="184"/>
      <c r="DZW80" s="184"/>
      <c r="DZX80" s="184"/>
      <c r="DZY80" s="184"/>
      <c r="DZZ80" s="184"/>
      <c r="EAA80" s="184"/>
      <c r="EAB80" s="184"/>
      <c r="EAC80" s="184"/>
      <c r="EAD80" s="184"/>
      <c r="EAE80" s="184"/>
      <c r="EAF80" s="184"/>
      <c r="EAG80" s="184"/>
      <c r="EAH80" s="184"/>
      <c r="EAI80" s="184"/>
      <c r="EAJ80" s="184"/>
      <c r="EAK80" s="184"/>
      <c r="EAL80" s="184"/>
      <c r="EAM80" s="184"/>
      <c r="EAN80" s="184"/>
      <c r="EAO80" s="184"/>
      <c r="EAP80" s="184"/>
      <c r="EAQ80" s="184"/>
      <c r="EAR80" s="184"/>
      <c r="EAS80" s="184"/>
      <c r="EAT80" s="184"/>
      <c r="EAU80" s="184"/>
      <c r="EAV80" s="184"/>
      <c r="EAW80" s="184"/>
      <c r="EAX80" s="184"/>
      <c r="EAY80" s="184"/>
      <c r="EAZ80" s="184"/>
      <c r="EBA80" s="184"/>
      <c r="EBB80" s="184"/>
      <c r="EBC80" s="184"/>
      <c r="EBD80" s="184"/>
      <c r="EBE80" s="184"/>
      <c r="EBF80" s="184"/>
      <c r="EBG80" s="184"/>
      <c r="EBH80" s="184"/>
      <c r="EBI80" s="184"/>
      <c r="EBJ80" s="184"/>
      <c r="EBK80" s="184"/>
      <c r="EBL80" s="184"/>
      <c r="EBM80" s="184"/>
      <c r="EBN80" s="184"/>
      <c r="EBO80" s="184"/>
      <c r="EBP80" s="184"/>
      <c r="EBQ80" s="184"/>
      <c r="EBR80" s="184"/>
      <c r="EBS80" s="184"/>
      <c r="EBT80" s="184"/>
      <c r="EBU80" s="184"/>
      <c r="EBV80" s="184"/>
      <c r="EBW80" s="184"/>
      <c r="EBX80" s="184"/>
      <c r="EBY80" s="184"/>
      <c r="EBZ80" s="184"/>
      <c r="ECA80" s="184"/>
      <c r="ECB80" s="184"/>
      <c r="ECC80" s="184"/>
      <c r="ECD80" s="184"/>
      <c r="ECE80" s="184"/>
      <c r="ECF80" s="184"/>
      <c r="ECG80" s="184"/>
      <c r="ECH80" s="184"/>
      <c r="ECI80" s="184"/>
      <c r="ECJ80" s="184"/>
      <c r="ECK80" s="184"/>
      <c r="ECL80" s="184"/>
      <c r="ECM80" s="184"/>
      <c r="ECN80" s="184"/>
      <c r="ECO80" s="184"/>
      <c r="ECP80" s="184"/>
      <c r="ECQ80" s="184"/>
      <c r="ECR80" s="184"/>
      <c r="ECS80" s="184"/>
      <c r="ECT80" s="184"/>
      <c r="ECU80" s="184"/>
      <c r="ECV80" s="184"/>
      <c r="ECW80" s="184"/>
      <c r="ECX80" s="184"/>
      <c r="ECY80" s="184"/>
      <c r="ECZ80" s="184"/>
      <c r="EDA80" s="184"/>
      <c r="EDB80" s="184"/>
      <c r="EDC80" s="184"/>
      <c r="EDD80" s="184"/>
      <c r="EDE80" s="184"/>
      <c r="EDF80" s="184"/>
      <c r="EDG80" s="184"/>
      <c r="EDH80" s="184"/>
      <c r="EDI80" s="184"/>
      <c r="EDJ80" s="184"/>
      <c r="EDK80" s="184"/>
      <c r="EDL80" s="184"/>
      <c r="EDM80" s="184"/>
      <c r="EDN80" s="184"/>
      <c r="EDO80" s="184"/>
      <c r="EDP80" s="184"/>
      <c r="EDQ80" s="184"/>
      <c r="EDR80" s="184"/>
      <c r="EDS80" s="184"/>
      <c r="EDT80" s="184"/>
      <c r="EDU80" s="184"/>
      <c r="EDV80" s="184"/>
      <c r="EDW80" s="184"/>
      <c r="EDX80" s="184"/>
      <c r="EDY80" s="184"/>
      <c r="EDZ80" s="184"/>
      <c r="EEA80" s="184"/>
      <c r="EEB80" s="184"/>
      <c r="EEC80" s="184"/>
      <c r="EED80" s="184"/>
      <c r="EEE80" s="184"/>
      <c r="EEF80" s="184"/>
      <c r="EEG80" s="184"/>
      <c r="EEH80" s="184"/>
      <c r="EEI80" s="184"/>
      <c r="EEJ80" s="184"/>
      <c r="EEK80" s="184"/>
      <c r="EEL80" s="184"/>
      <c r="EEM80" s="184"/>
      <c r="EEN80" s="184"/>
      <c r="EEO80" s="184"/>
      <c r="EEP80" s="184"/>
      <c r="EEQ80" s="184"/>
      <c r="EER80" s="184"/>
      <c r="EES80" s="184"/>
      <c r="EET80" s="184"/>
      <c r="EEU80" s="184"/>
      <c r="EEV80" s="184"/>
      <c r="EEW80" s="184"/>
      <c r="EEX80" s="184"/>
      <c r="EEY80" s="184"/>
      <c r="EEZ80" s="184"/>
      <c r="EFA80" s="184"/>
      <c r="EFB80" s="184"/>
      <c r="EFC80" s="184"/>
      <c r="EFD80" s="184"/>
      <c r="EFE80" s="184"/>
      <c r="EFF80" s="184"/>
      <c r="EFG80" s="184"/>
      <c r="EFH80" s="184"/>
      <c r="EFI80" s="184"/>
      <c r="EFJ80" s="184"/>
      <c r="EFK80" s="184"/>
      <c r="EFL80" s="184"/>
      <c r="EFM80" s="184"/>
      <c r="EFN80" s="184"/>
      <c r="EFO80" s="184"/>
      <c r="EFP80" s="184"/>
      <c r="EFQ80" s="184"/>
      <c r="EFR80" s="184"/>
      <c r="EFS80" s="184"/>
      <c r="EFT80" s="184"/>
      <c r="EFU80" s="184"/>
      <c r="EFV80" s="184"/>
      <c r="EFW80" s="184"/>
      <c r="EFX80" s="184"/>
      <c r="EFY80" s="184"/>
      <c r="EFZ80" s="184"/>
      <c r="EGA80" s="184"/>
      <c r="EGB80" s="184"/>
      <c r="EGC80" s="184"/>
      <c r="EGD80" s="184"/>
      <c r="EGE80" s="184"/>
      <c r="EGF80" s="184"/>
      <c r="EGG80" s="184"/>
      <c r="EGH80" s="184"/>
      <c r="EGI80" s="184"/>
      <c r="EGJ80" s="184"/>
      <c r="EGK80" s="184"/>
      <c r="EGL80" s="184"/>
      <c r="EGM80" s="184"/>
      <c r="EGN80" s="184"/>
      <c r="EGO80" s="184"/>
      <c r="EGP80" s="184"/>
      <c r="EGQ80" s="184"/>
      <c r="EGR80" s="184"/>
      <c r="EGS80" s="184"/>
      <c r="EGT80" s="184"/>
      <c r="EGU80" s="184"/>
      <c r="EGV80" s="184"/>
      <c r="EGW80" s="184"/>
      <c r="EGX80" s="184"/>
      <c r="EGY80" s="184"/>
      <c r="EGZ80" s="184"/>
      <c r="EHA80" s="184"/>
      <c r="EHB80" s="184"/>
      <c r="EHC80" s="184"/>
      <c r="EHD80" s="184"/>
      <c r="EHE80" s="184"/>
      <c r="EHF80" s="184"/>
      <c r="EHG80" s="184"/>
      <c r="EHH80" s="184"/>
      <c r="EHI80" s="184"/>
      <c r="EHJ80" s="184"/>
      <c r="EHK80" s="184"/>
      <c r="EHL80" s="184"/>
      <c r="EHM80" s="184"/>
      <c r="EHN80" s="184"/>
      <c r="EHO80" s="184"/>
      <c r="EHP80" s="184"/>
      <c r="EHQ80" s="184"/>
      <c r="EHR80" s="184"/>
      <c r="EHS80" s="184"/>
      <c r="EHT80" s="184"/>
      <c r="EHU80" s="184"/>
      <c r="EHV80" s="184"/>
      <c r="EHW80" s="184"/>
      <c r="EHX80" s="184"/>
      <c r="EHY80" s="184"/>
      <c r="EHZ80" s="184"/>
      <c r="EIA80" s="184"/>
      <c r="EIB80" s="184"/>
      <c r="EIC80" s="184"/>
      <c r="EID80" s="184"/>
      <c r="EIE80" s="184"/>
      <c r="EIF80" s="184"/>
      <c r="EIG80" s="184"/>
      <c r="EIH80" s="184"/>
      <c r="EII80" s="184"/>
      <c r="EIJ80" s="184"/>
      <c r="EIK80" s="184"/>
      <c r="EIL80" s="184"/>
      <c r="EIM80" s="184"/>
      <c r="EIN80" s="184"/>
      <c r="EIO80" s="184"/>
      <c r="EIP80" s="184"/>
      <c r="EIQ80" s="184"/>
      <c r="EIR80" s="184"/>
      <c r="EIS80" s="184"/>
      <c r="EIT80" s="184"/>
      <c r="EIU80" s="184"/>
      <c r="EIV80" s="184"/>
      <c r="EIW80" s="184"/>
      <c r="EIX80" s="184"/>
      <c r="EIY80" s="184"/>
      <c r="EIZ80" s="184"/>
      <c r="EJA80" s="184"/>
      <c r="EJB80" s="184"/>
      <c r="EJC80" s="184"/>
      <c r="EJD80" s="184"/>
      <c r="EJE80" s="184"/>
      <c r="EJF80" s="184"/>
      <c r="EJG80" s="184"/>
      <c r="EJH80" s="184"/>
      <c r="EJI80" s="184"/>
      <c r="EJJ80" s="184"/>
      <c r="EJK80" s="184"/>
      <c r="EJL80" s="184"/>
      <c r="EJM80" s="184"/>
      <c r="EJN80" s="184"/>
      <c r="EJO80" s="184"/>
      <c r="EJP80" s="184"/>
      <c r="EJQ80" s="184"/>
      <c r="EJR80" s="184"/>
      <c r="EJS80" s="184"/>
      <c r="EJT80" s="184"/>
      <c r="EJU80" s="184"/>
      <c r="EJV80" s="184"/>
      <c r="EJW80" s="184"/>
      <c r="EJX80" s="184"/>
      <c r="EJY80" s="184"/>
      <c r="EJZ80" s="184"/>
      <c r="EKA80" s="184"/>
      <c r="EKB80" s="184"/>
      <c r="EKC80" s="184"/>
      <c r="EKD80" s="184"/>
      <c r="EKE80" s="184"/>
      <c r="EKF80" s="184"/>
      <c r="EKG80" s="184"/>
      <c r="EKH80" s="184"/>
      <c r="EKI80" s="184"/>
      <c r="EKJ80" s="184"/>
      <c r="EKK80" s="184"/>
      <c r="EKL80" s="184"/>
      <c r="EKM80" s="184"/>
      <c r="EKN80" s="184"/>
      <c r="EKO80" s="184"/>
      <c r="EKP80" s="184"/>
      <c r="EKQ80" s="184"/>
      <c r="EKR80" s="184"/>
      <c r="EKS80" s="184"/>
      <c r="EKT80" s="184"/>
      <c r="EKU80" s="184"/>
      <c r="EKV80" s="184"/>
      <c r="EKW80" s="184"/>
      <c r="EKX80" s="184"/>
      <c r="EKY80" s="184"/>
      <c r="EKZ80" s="184"/>
      <c r="ELA80" s="184"/>
      <c r="ELB80" s="184"/>
      <c r="ELC80" s="184"/>
      <c r="ELD80" s="184"/>
      <c r="ELE80" s="184"/>
      <c r="ELF80" s="184"/>
      <c r="ELG80" s="184"/>
      <c r="ELH80" s="184"/>
      <c r="ELI80" s="184"/>
      <c r="ELJ80" s="184"/>
      <c r="ELK80" s="184"/>
      <c r="ELL80" s="184"/>
      <c r="ELM80" s="184"/>
      <c r="ELN80" s="184"/>
      <c r="ELO80" s="184"/>
      <c r="ELP80" s="184"/>
      <c r="ELQ80" s="184"/>
      <c r="ELR80" s="184"/>
      <c r="ELS80" s="184"/>
      <c r="ELT80" s="184"/>
      <c r="ELU80" s="184"/>
      <c r="ELV80" s="184"/>
      <c r="ELW80" s="184"/>
      <c r="ELX80" s="184"/>
      <c r="ELY80" s="184"/>
      <c r="ELZ80" s="184"/>
      <c r="EMA80" s="184"/>
      <c r="EMB80" s="184"/>
      <c r="EMC80" s="184"/>
      <c r="EMD80" s="184"/>
      <c r="EME80" s="184"/>
      <c r="EMF80" s="184"/>
      <c r="EMG80" s="184"/>
      <c r="EMH80" s="184"/>
      <c r="EMI80" s="184"/>
      <c r="EMJ80" s="184"/>
      <c r="EMK80" s="184"/>
      <c r="EML80" s="184"/>
      <c r="EMM80" s="184"/>
      <c r="EMN80" s="184"/>
      <c r="EMO80" s="184"/>
      <c r="EMP80" s="184"/>
      <c r="EMQ80" s="184"/>
      <c r="EMR80" s="184"/>
      <c r="EMS80" s="184"/>
      <c r="EMT80" s="184"/>
      <c r="EMU80" s="184"/>
      <c r="EMV80" s="184"/>
      <c r="EMW80" s="184"/>
      <c r="EMX80" s="184"/>
      <c r="EMY80" s="184"/>
      <c r="EMZ80" s="184"/>
      <c r="ENA80" s="184"/>
      <c r="ENB80" s="184"/>
      <c r="ENC80" s="184"/>
      <c r="END80" s="184"/>
      <c r="ENE80" s="184"/>
      <c r="ENF80" s="184"/>
      <c r="ENG80" s="184"/>
      <c r="ENH80" s="184"/>
      <c r="ENI80" s="184"/>
      <c r="ENJ80" s="184"/>
      <c r="ENK80" s="184"/>
      <c r="ENL80" s="184"/>
      <c r="ENM80" s="184"/>
      <c r="ENN80" s="184"/>
      <c r="ENO80" s="184"/>
      <c r="ENP80" s="184"/>
      <c r="ENQ80" s="184"/>
      <c r="ENR80" s="184"/>
      <c r="ENS80" s="184"/>
      <c r="ENT80" s="184"/>
      <c r="ENU80" s="184"/>
      <c r="ENV80" s="184"/>
      <c r="ENW80" s="184"/>
      <c r="ENX80" s="184"/>
      <c r="ENY80" s="184"/>
      <c r="ENZ80" s="184"/>
      <c r="EOA80" s="184"/>
      <c r="EOB80" s="184"/>
      <c r="EOC80" s="184"/>
      <c r="EOD80" s="184"/>
      <c r="EOE80" s="184"/>
      <c r="EOF80" s="184"/>
      <c r="EOG80" s="184"/>
      <c r="EOH80" s="184"/>
      <c r="EOI80" s="184"/>
      <c r="EOJ80" s="184"/>
      <c r="EOK80" s="184"/>
      <c r="EOL80" s="184"/>
      <c r="EOM80" s="184"/>
      <c r="EON80" s="184"/>
      <c r="EOO80" s="184"/>
      <c r="EOP80" s="184"/>
      <c r="EOQ80" s="184"/>
      <c r="EOR80" s="184"/>
      <c r="EOS80" s="184"/>
      <c r="EOT80" s="184"/>
      <c r="EOU80" s="184"/>
      <c r="EOV80" s="184"/>
      <c r="EOW80" s="184"/>
      <c r="EOX80" s="184"/>
      <c r="EOY80" s="184"/>
      <c r="EOZ80" s="184"/>
      <c r="EPA80" s="184"/>
      <c r="EPB80" s="184"/>
      <c r="EPC80" s="184"/>
      <c r="EPD80" s="184"/>
      <c r="EPE80" s="184"/>
      <c r="EPF80" s="184"/>
      <c r="EPG80" s="184"/>
      <c r="EPH80" s="184"/>
      <c r="EPI80" s="184"/>
      <c r="EPJ80" s="184"/>
      <c r="EPK80" s="184"/>
      <c r="EPL80" s="184"/>
      <c r="EPM80" s="184"/>
      <c r="EPN80" s="184"/>
      <c r="EPO80" s="184"/>
      <c r="EPP80" s="184"/>
      <c r="EPQ80" s="184"/>
      <c r="EPR80" s="184"/>
      <c r="EPS80" s="184"/>
      <c r="EPT80" s="184"/>
      <c r="EPU80" s="184"/>
      <c r="EPV80" s="184"/>
      <c r="EPW80" s="184"/>
      <c r="EPX80" s="184"/>
      <c r="EPY80" s="184"/>
      <c r="EPZ80" s="184"/>
      <c r="EQA80" s="184"/>
      <c r="EQB80" s="184"/>
      <c r="EQC80" s="184"/>
      <c r="EQD80" s="184"/>
      <c r="EQE80" s="184"/>
      <c r="EQF80" s="184"/>
      <c r="EQG80" s="184"/>
      <c r="EQH80" s="184"/>
      <c r="EQI80" s="184"/>
      <c r="EQJ80" s="184"/>
      <c r="EQK80" s="184"/>
      <c r="EQL80" s="184"/>
      <c r="EQM80" s="184"/>
      <c r="EQN80" s="184"/>
      <c r="EQO80" s="184"/>
      <c r="EQP80" s="184"/>
      <c r="EQQ80" s="184"/>
      <c r="EQR80" s="184"/>
      <c r="EQS80" s="184"/>
      <c r="EQT80" s="184"/>
      <c r="EQU80" s="184"/>
      <c r="EQV80" s="184"/>
      <c r="EQW80" s="184"/>
      <c r="EQX80" s="184"/>
      <c r="EQY80" s="184"/>
      <c r="EQZ80" s="184"/>
      <c r="ERA80" s="184"/>
      <c r="ERB80" s="184"/>
      <c r="ERC80" s="184"/>
      <c r="ERD80" s="184"/>
      <c r="ERE80" s="184"/>
      <c r="ERF80" s="184"/>
      <c r="ERG80" s="184"/>
      <c r="ERH80" s="184"/>
      <c r="ERI80" s="184"/>
      <c r="ERJ80" s="184"/>
      <c r="ERK80" s="184"/>
      <c r="ERL80" s="184"/>
      <c r="ERM80" s="184"/>
      <c r="ERN80" s="184"/>
      <c r="ERO80" s="184"/>
      <c r="ERP80" s="184"/>
      <c r="ERQ80" s="184"/>
      <c r="ERR80" s="184"/>
      <c r="ERS80" s="184"/>
      <c r="ERT80" s="184"/>
      <c r="ERU80" s="184"/>
      <c r="ERV80" s="184"/>
      <c r="ERW80" s="184"/>
      <c r="ERX80" s="184"/>
      <c r="ERY80" s="184"/>
      <c r="ERZ80" s="184"/>
      <c r="ESA80" s="184"/>
      <c r="ESB80" s="184"/>
      <c r="ESC80" s="184"/>
      <c r="ESD80" s="184"/>
      <c r="ESE80" s="184"/>
      <c r="ESF80" s="184"/>
      <c r="ESG80" s="184"/>
      <c r="ESH80" s="184"/>
      <c r="ESI80" s="184"/>
      <c r="ESJ80" s="184"/>
      <c r="ESK80" s="184"/>
      <c r="ESL80" s="184"/>
      <c r="ESM80" s="184"/>
      <c r="ESN80" s="184"/>
      <c r="ESO80" s="184"/>
      <c r="ESP80" s="184"/>
      <c r="ESQ80" s="184"/>
      <c r="ESR80" s="184"/>
      <c r="ESS80" s="184"/>
      <c r="EST80" s="184"/>
      <c r="ESU80" s="184"/>
      <c r="ESV80" s="184"/>
      <c r="ESW80" s="184"/>
      <c r="ESX80" s="184"/>
      <c r="ESY80" s="184"/>
      <c r="ESZ80" s="184"/>
      <c r="ETA80" s="184"/>
      <c r="ETB80" s="184"/>
      <c r="ETC80" s="184"/>
      <c r="ETD80" s="184"/>
      <c r="ETE80" s="184"/>
      <c r="ETF80" s="184"/>
      <c r="ETG80" s="184"/>
      <c r="ETH80" s="184"/>
      <c r="ETI80" s="184"/>
      <c r="ETJ80" s="184"/>
      <c r="ETK80" s="184"/>
      <c r="ETL80" s="184"/>
      <c r="ETM80" s="184"/>
      <c r="ETN80" s="184"/>
      <c r="ETO80" s="184"/>
      <c r="ETP80" s="184"/>
      <c r="ETQ80" s="184"/>
      <c r="ETR80" s="184"/>
      <c r="ETS80" s="184"/>
      <c r="ETT80" s="184"/>
      <c r="ETU80" s="184"/>
      <c r="ETV80" s="184"/>
      <c r="ETW80" s="184"/>
      <c r="ETX80" s="184"/>
      <c r="ETY80" s="184"/>
      <c r="ETZ80" s="184"/>
      <c r="EUA80" s="184"/>
      <c r="EUB80" s="184"/>
      <c r="EUC80" s="184"/>
      <c r="EUD80" s="184"/>
      <c r="EUE80" s="184"/>
      <c r="EUF80" s="184"/>
      <c r="EUG80" s="184"/>
      <c r="EUH80" s="184"/>
      <c r="EUI80" s="184"/>
      <c r="EUJ80" s="184"/>
      <c r="EUK80" s="184"/>
      <c r="EUL80" s="184"/>
      <c r="EUM80" s="184"/>
      <c r="EUN80" s="184"/>
      <c r="EUO80" s="184"/>
      <c r="EUP80" s="184"/>
      <c r="EUQ80" s="184"/>
      <c r="EUR80" s="184"/>
      <c r="EUS80" s="184"/>
      <c r="EUT80" s="184"/>
      <c r="EUU80" s="184"/>
      <c r="EUV80" s="184"/>
      <c r="EUW80" s="184"/>
      <c r="EUX80" s="184"/>
      <c r="EUY80" s="184"/>
      <c r="EUZ80" s="184"/>
      <c r="EVA80" s="184"/>
      <c r="EVB80" s="184"/>
      <c r="EVC80" s="184"/>
      <c r="EVD80" s="184"/>
      <c r="EVE80" s="184"/>
      <c r="EVF80" s="184"/>
      <c r="EVG80" s="184"/>
      <c r="EVH80" s="184"/>
      <c r="EVI80" s="184"/>
      <c r="EVJ80" s="184"/>
      <c r="EVK80" s="184"/>
      <c r="EVL80" s="184"/>
      <c r="EVM80" s="184"/>
      <c r="EVN80" s="184"/>
      <c r="EVO80" s="184"/>
      <c r="EVP80" s="184"/>
      <c r="EVQ80" s="184"/>
      <c r="EVR80" s="184"/>
      <c r="EVS80" s="184"/>
      <c r="EVT80" s="184"/>
      <c r="EVU80" s="184"/>
      <c r="EVV80" s="184"/>
      <c r="EVW80" s="184"/>
      <c r="EVX80" s="184"/>
      <c r="EVY80" s="184"/>
      <c r="EVZ80" s="184"/>
      <c r="EWA80" s="184"/>
      <c r="EWB80" s="184"/>
      <c r="EWC80" s="184"/>
      <c r="EWD80" s="184"/>
      <c r="EWE80" s="184"/>
      <c r="EWF80" s="184"/>
      <c r="EWG80" s="184"/>
      <c r="EWH80" s="184"/>
      <c r="EWI80" s="184"/>
      <c r="EWJ80" s="184"/>
      <c r="EWK80" s="184"/>
      <c r="EWL80" s="184"/>
      <c r="EWM80" s="184"/>
      <c r="EWN80" s="184"/>
      <c r="EWO80" s="184"/>
      <c r="EWP80" s="184"/>
      <c r="EWQ80" s="184"/>
      <c r="EWR80" s="184"/>
      <c r="EWS80" s="184"/>
      <c r="EWT80" s="184"/>
      <c r="EWU80" s="184"/>
      <c r="EWV80" s="184"/>
      <c r="EWW80" s="184"/>
      <c r="EWX80" s="184"/>
      <c r="EWY80" s="184"/>
      <c r="EWZ80" s="184"/>
      <c r="EXA80" s="184"/>
      <c r="EXB80" s="184"/>
      <c r="EXC80" s="184"/>
      <c r="EXD80" s="184"/>
      <c r="EXE80" s="184"/>
      <c r="EXF80" s="184"/>
      <c r="EXG80" s="184"/>
      <c r="EXH80" s="184"/>
      <c r="EXI80" s="184"/>
      <c r="EXJ80" s="184"/>
      <c r="EXK80" s="184"/>
      <c r="EXL80" s="184"/>
      <c r="EXM80" s="184"/>
      <c r="EXN80" s="184"/>
      <c r="EXO80" s="184"/>
      <c r="EXP80" s="184"/>
      <c r="EXQ80" s="184"/>
      <c r="EXR80" s="184"/>
      <c r="EXS80" s="184"/>
      <c r="EXT80" s="184"/>
      <c r="EXU80" s="184"/>
      <c r="EXV80" s="184"/>
      <c r="EXW80" s="184"/>
      <c r="EXX80" s="184"/>
      <c r="EXY80" s="184"/>
      <c r="EXZ80" s="184"/>
      <c r="EYA80" s="184"/>
      <c r="EYB80" s="184"/>
      <c r="EYC80" s="184"/>
      <c r="EYD80" s="184"/>
      <c r="EYE80" s="184"/>
      <c r="EYF80" s="184"/>
      <c r="EYG80" s="184"/>
      <c r="EYH80" s="184"/>
      <c r="EYI80" s="184"/>
      <c r="EYJ80" s="184"/>
      <c r="EYK80" s="184"/>
      <c r="EYL80" s="184"/>
      <c r="EYM80" s="184"/>
      <c r="EYN80" s="184"/>
      <c r="EYO80" s="184"/>
      <c r="EYP80" s="184"/>
      <c r="EYQ80" s="184"/>
      <c r="EYR80" s="184"/>
      <c r="EYS80" s="184"/>
      <c r="EYT80" s="184"/>
      <c r="EYU80" s="184"/>
      <c r="EYV80" s="184"/>
      <c r="EYW80" s="184"/>
      <c r="EYX80" s="184"/>
      <c r="EYY80" s="184"/>
      <c r="EYZ80" s="184"/>
      <c r="EZA80" s="184"/>
      <c r="EZB80" s="184"/>
      <c r="EZC80" s="184"/>
      <c r="EZD80" s="184"/>
      <c r="EZE80" s="184"/>
      <c r="EZF80" s="184"/>
      <c r="EZG80" s="184"/>
      <c r="EZH80" s="184"/>
      <c r="EZI80" s="184"/>
      <c r="EZJ80" s="184"/>
      <c r="EZK80" s="184"/>
      <c r="EZL80" s="184"/>
      <c r="EZM80" s="184"/>
      <c r="EZN80" s="184"/>
      <c r="EZO80" s="184"/>
      <c r="EZP80" s="184"/>
      <c r="EZQ80" s="184"/>
      <c r="EZR80" s="184"/>
      <c r="EZS80" s="184"/>
      <c r="EZT80" s="184"/>
      <c r="EZU80" s="184"/>
      <c r="EZV80" s="184"/>
      <c r="EZW80" s="184"/>
      <c r="EZX80" s="184"/>
      <c r="EZY80" s="184"/>
      <c r="EZZ80" s="184"/>
      <c r="FAA80" s="184"/>
      <c r="FAB80" s="184"/>
      <c r="FAC80" s="184"/>
      <c r="FAD80" s="184"/>
      <c r="FAE80" s="184"/>
      <c r="FAF80" s="184"/>
      <c r="FAG80" s="184"/>
      <c r="FAH80" s="184"/>
      <c r="FAI80" s="184"/>
      <c r="FAJ80" s="184"/>
      <c r="FAK80" s="184"/>
      <c r="FAL80" s="184"/>
      <c r="FAM80" s="184"/>
      <c r="FAN80" s="184"/>
      <c r="FAO80" s="184"/>
      <c r="FAP80" s="184"/>
      <c r="FAQ80" s="184"/>
      <c r="FAR80" s="184"/>
      <c r="FAS80" s="184"/>
      <c r="FAT80" s="184"/>
      <c r="FAU80" s="184"/>
      <c r="FAV80" s="184"/>
      <c r="FAW80" s="184"/>
      <c r="FAX80" s="184"/>
      <c r="FAY80" s="184"/>
      <c r="FAZ80" s="184"/>
      <c r="FBA80" s="184"/>
      <c r="FBB80" s="184"/>
      <c r="FBC80" s="184"/>
      <c r="FBD80" s="184"/>
      <c r="FBE80" s="184"/>
      <c r="FBF80" s="184"/>
      <c r="FBG80" s="184"/>
      <c r="FBH80" s="184"/>
      <c r="FBI80" s="184"/>
      <c r="FBJ80" s="184"/>
      <c r="FBK80" s="184"/>
      <c r="FBL80" s="184"/>
      <c r="FBM80" s="184"/>
      <c r="FBN80" s="184"/>
      <c r="FBO80" s="184"/>
      <c r="FBP80" s="184"/>
      <c r="FBQ80" s="184"/>
      <c r="FBR80" s="184"/>
      <c r="FBS80" s="184"/>
      <c r="FBT80" s="184"/>
      <c r="FBU80" s="184"/>
      <c r="FBV80" s="184"/>
      <c r="FBW80" s="184"/>
      <c r="FBX80" s="184"/>
      <c r="FBY80" s="184"/>
      <c r="FBZ80" s="184"/>
      <c r="FCA80" s="184"/>
      <c r="FCB80" s="184"/>
      <c r="FCC80" s="184"/>
      <c r="FCD80" s="184"/>
      <c r="FCE80" s="184"/>
      <c r="FCF80" s="184"/>
      <c r="FCG80" s="184"/>
      <c r="FCH80" s="184"/>
      <c r="FCI80" s="184"/>
      <c r="FCJ80" s="184"/>
      <c r="FCK80" s="184"/>
      <c r="FCL80" s="184"/>
      <c r="FCM80" s="184"/>
      <c r="FCN80" s="184"/>
      <c r="FCO80" s="184"/>
      <c r="FCP80" s="184"/>
      <c r="FCQ80" s="184"/>
      <c r="FCR80" s="184"/>
      <c r="FCS80" s="184"/>
      <c r="FCT80" s="184"/>
      <c r="FCU80" s="184"/>
      <c r="FCV80" s="184"/>
      <c r="FCW80" s="184"/>
      <c r="FCX80" s="184"/>
      <c r="FCY80" s="184"/>
      <c r="FCZ80" s="184"/>
      <c r="FDA80" s="184"/>
      <c r="FDB80" s="184"/>
      <c r="FDC80" s="184"/>
      <c r="FDD80" s="184"/>
      <c r="FDE80" s="184"/>
      <c r="FDF80" s="184"/>
      <c r="FDG80" s="184"/>
      <c r="FDH80" s="184"/>
      <c r="FDI80" s="184"/>
      <c r="FDJ80" s="184"/>
      <c r="FDK80" s="184"/>
      <c r="FDL80" s="184"/>
      <c r="FDM80" s="184"/>
      <c r="FDN80" s="184"/>
      <c r="FDO80" s="184"/>
      <c r="FDP80" s="184"/>
      <c r="FDQ80" s="184"/>
      <c r="FDR80" s="184"/>
      <c r="FDS80" s="184"/>
      <c r="FDT80" s="184"/>
      <c r="FDU80" s="184"/>
      <c r="FDV80" s="184"/>
      <c r="FDW80" s="184"/>
      <c r="FDX80" s="184"/>
      <c r="FDY80" s="184"/>
      <c r="FDZ80" s="184"/>
      <c r="FEA80" s="184"/>
      <c r="FEB80" s="184"/>
      <c r="FEC80" s="184"/>
      <c r="FED80" s="184"/>
      <c r="FEE80" s="184"/>
      <c r="FEF80" s="184"/>
      <c r="FEG80" s="184"/>
      <c r="FEH80" s="184"/>
      <c r="FEI80" s="184"/>
      <c r="FEJ80" s="184"/>
      <c r="FEK80" s="184"/>
      <c r="FEL80" s="184"/>
      <c r="FEM80" s="184"/>
      <c r="FEN80" s="184"/>
      <c r="FEO80" s="184"/>
      <c r="FEP80" s="184"/>
      <c r="FEQ80" s="184"/>
      <c r="FER80" s="184"/>
      <c r="FES80" s="184"/>
      <c r="FET80" s="184"/>
      <c r="FEU80" s="184"/>
      <c r="FEV80" s="184"/>
      <c r="FEW80" s="184"/>
      <c r="FEX80" s="184"/>
      <c r="FEY80" s="184"/>
      <c r="FEZ80" s="184"/>
      <c r="FFA80" s="184"/>
      <c r="FFB80" s="184"/>
      <c r="FFC80" s="184"/>
      <c r="FFD80" s="184"/>
      <c r="FFE80" s="184"/>
      <c r="FFF80" s="184"/>
      <c r="FFG80" s="184"/>
      <c r="FFH80" s="184"/>
      <c r="FFI80" s="184"/>
      <c r="FFJ80" s="184"/>
      <c r="FFK80" s="184"/>
      <c r="FFL80" s="184"/>
      <c r="FFM80" s="184"/>
      <c r="FFN80" s="184"/>
      <c r="FFO80" s="184"/>
      <c r="FFP80" s="184"/>
      <c r="FFQ80" s="184"/>
      <c r="FFR80" s="184"/>
      <c r="FFS80" s="184"/>
      <c r="FFT80" s="184"/>
      <c r="FFU80" s="184"/>
      <c r="FFV80" s="184"/>
      <c r="FFW80" s="184"/>
      <c r="FFX80" s="184"/>
      <c r="FFY80" s="184"/>
      <c r="FFZ80" s="184"/>
      <c r="FGA80" s="184"/>
      <c r="FGB80" s="184"/>
      <c r="FGC80" s="184"/>
      <c r="FGD80" s="184"/>
      <c r="FGE80" s="184"/>
      <c r="FGF80" s="184"/>
      <c r="FGG80" s="184"/>
      <c r="FGH80" s="184"/>
      <c r="FGI80" s="184"/>
      <c r="FGJ80" s="184"/>
      <c r="FGK80" s="184"/>
      <c r="FGL80" s="184"/>
      <c r="FGM80" s="184"/>
      <c r="FGN80" s="184"/>
      <c r="FGO80" s="184"/>
      <c r="FGP80" s="184"/>
      <c r="FGQ80" s="184"/>
      <c r="FGR80" s="184"/>
      <c r="FGS80" s="184"/>
      <c r="FGT80" s="184"/>
      <c r="FGU80" s="184"/>
      <c r="FGV80" s="184"/>
      <c r="FGW80" s="184"/>
      <c r="FGX80" s="184"/>
      <c r="FGY80" s="184"/>
      <c r="FGZ80" s="184"/>
      <c r="FHA80" s="184"/>
      <c r="FHB80" s="184"/>
      <c r="FHC80" s="184"/>
      <c r="FHD80" s="184"/>
      <c r="FHE80" s="184"/>
      <c r="FHF80" s="184"/>
      <c r="FHG80" s="184"/>
      <c r="FHH80" s="184"/>
      <c r="FHI80" s="184"/>
      <c r="FHJ80" s="184"/>
      <c r="FHK80" s="184"/>
      <c r="FHL80" s="184"/>
      <c r="FHM80" s="184"/>
      <c r="FHN80" s="184"/>
      <c r="FHO80" s="184"/>
      <c r="FHP80" s="184"/>
      <c r="FHQ80" s="184"/>
      <c r="FHR80" s="184"/>
      <c r="FHS80" s="184"/>
      <c r="FHT80" s="184"/>
      <c r="FHU80" s="184"/>
      <c r="FHV80" s="184"/>
      <c r="FHW80" s="184"/>
      <c r="FHX80" s="184"/>
      <c r="FHY80" s="184"/>
      <c r="FHZ80" s="184"/>
      <c r="FIA80" s="184"/>
      <c r="FIB80" s="184"/>
      <c r="FIC80" s="184"/>
      <c r="FID80" s="184"/>
      <c r="FIE80" s="184"/>
      <c r="FIF80" s="184"/>
      <c r="FIG80" s="184"/>
      <c r="FIH80" s="184"/>
      <c r="FII80" s="184"/>
      <c r="FIJ80" s="184"/>
      <c r="FIK80" s="184"/>
      <c r="FIL80" s="184"/>
      <c r="FIM80" s="184"/>
      <c r="FIN80" s="184"/>
      <c r="FIO80" s="184"/>
      <c r="FIP80" s="184"/>
      <c r="FIQ80" s="184"/>
      <c r="FIR80" s="184"/>
      <c r="FIS80" s="184"/>
      <c r="FIT80" s="184"/>
      <c r="FIU80" s="184"/>
      <c r="FIV80" s="184"/>
      <c r="FIW80" s="184"/>
      <c r="FIX80" s="184"/>
      <c r="FIY80" s="184"/>
      <c r="FIZ80" s="184"/>
      <c r="FJA80" s="184"/>
      <c r="FJB80" s="184"/>
      <c r="FJC80" s="184"/>
      <c r="FJD80" s="184"/>
      <c r="FJE80" s="184"/>
      <c r="FJF80" s="184"/>
      <c r="FJG80" s="184"/>
      <c r="FJH80" s="184"/>
      <c r="FJI80" s="184"/>
      <c r="FJJ80" s="184"/>
      <c r="FJK80" s="184"/>
      <c r="FJL80" s="184"/>
      <c r="FJM80" s="184"/>
      <c r="FJN80" s="184"/>
      <c r="FJO80" s="184"/>
      <c r="FJP80" s="184"/>
      <c r="FJQ80" s="184"/>
      <c r="FJR80" s="184"/>
      <c r="FJS80" s="184"/>
      <c r="FJT80" s="184"/>
      <c r="FJU80" s="184"/>
      <c r="FJV80" s="184"/>
      <c r="FJW80" s="184"/>
      <c r="FJX80" s="184"/>
      <c r="FJY80" s="184"/>
      <c r="FJZ80" s="184"/>
      <c r="FKA80" s="184"/>
      <c r="FKB80" s="184"/>
      <c r="FKC80" s="184"/>
      <c r="FKD80" s="184"/>
      <c r="FKE80" s="184"/>
      <c r="FKF80" s="184"/>
      <c r="FKG80" s="184"/>
      <c r="FKH80" s="184"/>
      <c r="FKI80" s="184"/>
      <c r="FKJ80" s="184"/>
      <c r="FKK80" s="184"/>
      <c r="FKL80" s="184"/>
      <c r="FKM80" s="184"/>
      <c r="FKN80" s="184"/>
      <c r="FKO80" s="184"/>
      <c r="FKP80" s="184"/>
      <c r="FKQ80" s="184"/>
      <c r="FKR80" s="184"/>
      <c r="FKS80" s="184"/>
      <c r="FKT80" s="184"/>
      <c r="FKU80" s="184"/>
      <c r="FKV80" s="184"/>
      <c r="FKW80" s="184"/>
      <c r="FKX80" s="184"/>
      <c r="FKY80" s="184"/>
      <c r="FKZ80" s="184"/>
      <c r="FLA80" s="184"/>
      <c r="FLB80" s="184"/>
      <c r="FLC80" s="184"/>
      <c r="FLD80" s="184"/>
      <c r="FLE80" s="184"/>
      <c r="FLF80" s="184"/>
      <c r="FLG80" s="184"/>
      <c r="FLH80" s="184"/>
      <c r="FLI80" s="184"/>
      <c r="FLJ80" s="184"/>
      <c r="FLK80" s="184"/>
      <c r="FLL80" s="184"/>
      <c r="FLM80" s="184"/>
      <c r="FLN80" s="184"/>
      <c r="FLO80" s="184"/>
      <c r="FLP80" s="184"/>
      <c r="FLQ80" s="184"/>
      <c r="FLR80" s="184"/>
      <c r="FLS80" s="184"/>
      <c r="FLT80" s="184"/>
      <c r="FLU80" s="184"/>
      <c r="FLV80" s="184"/>
      <c r="FLW80" s="184"/>
      <c r="FLX80" s="184"/>
      <c r="FLY80" s="184"/>
      <c r="FLZ80" s="184"/>
      <c r="FMA80" s="184"/>
      <c r="FMB80" s="184"/>
      <c r="FMC80" s="184"/>
      <c r="FMD80" s="184"/>
      <c r="FME80" s="184"/>
      <c r="FMF80" s="184"/>
      <c r="FMG80" s="184"/>
      <c r="FMH80" s="184"/>
      <c r="FMI80" s="184"/>
      <c r="FMJ80" s="184"/>
      <c r="FMK80" s="184"/>
      <c r="FML80" s="184"/>
      <c r="FMM80" s="184"/>
      <c r="FMN80" s="184"/>
      <c r="FMO80" s="184"/>
      <c r="FMP80" s="184"/>
      <c r="FMQ80" s="184"/>
      <c r="FMR80" s="184"/>
      <c r="FMS80" s="184"/>
      <c r="FMT80" s="184"/>
      <c r="FMU80" s="184"/>
      <c r="FMV80" s="184"/>
      <c r="FMW80" s="184"/>
      <c r="FMX80" s="184"/>
      <c r="FMY80" s="184"/>
      <c r="FMZ80" s="184"/>
      <c r="FNA80" s="184"/>
      <c r="FNB80" s="184"/>
      <c r="FNC80" s="184"/>
      <c r="FND80" s="184"/>
      <c r="FNE80" s="184"/>
      <c r="FNF80" s="184"/>
      <c r="FNG80" s="184"/>
      <c r="FNH80" s="184"/>
      <c r="FNI80" s="184"/>
      <c r="FNJ80" s="184"/>
      <c r="FNK80" s="184"/>
      <c r="FNL80" s="184"/>
      <c r="FNM80" s="184"/>
      <c r="FNN80" s="184"/>
      <c r="FNO80" s="184"/>
      <c r="FNP80" s="184"/>
      <c r="FNQ80" s="184"/>
      <c r="FNR80" s="184"/>
      <c r="FNS80" s="184"/>
      <c r="FNT80" s="184"/>
      <c r="FNU80" s="184"/>
      <c r="FNV80" s="184"/>
      <c r="FNW80" s="184"/>
      <c r="FNX80" s="184"/>
      <c r="FNY80" s="184"/>
      <c r="FNZ80" s="184"/>
      <c r="FOA80" s="184"/>
      <c r="FOB80" s="184"/>
      <c r="FOC80" s="184"/>
      <c r="FOD80" s="184"/>
      <c r="FOE80" s="184"/>
      <c r="FOF80" s="184"/>
      <c r="FOG80" s="184"/>
      <c r="FOH80" s="184"/>
      <c r="FOI80" s="184"/>
      <c r="FOJ80" s="184"/>
      <c r="FOK80" s="184"/>
      <c r="FOL80" s="184"/>
      <c r="FOM80" s="184"/>
      <c r="FON80" s="184"/>
      <c r="FOO80" s="184"/>
      <c r="FOP80" s="184"/>
      <c r="FOQ80" s="184"/>
      <c r="FOR80" s="184"/>
      <c r="FOS80" s="184"/>
      <c r="FOT80" s="184"/>
      <c r="FOU80" s="184"/>
      <c r="FOV80" s="184"/>
      <c r="FOW80" s="184"/>
      <c r="FOX80" s="184"/>
      <c r="FOY80" s="184"/>
      <c r="FOZ80" s="184"/>
      <c r="FPA80" s="184"/>
      <c r="FPB80" s="184"/>
      <c r="FPC80" s="184"/>
      <c r="FPD80" s="184"/>
      <c r="FPE80" s="184"/>
      <c r="FPF80" s="184"/>
      <c r="FPG80" s="184"/>
      <c r="FPH80" s="184"/>
      <c r="FPI80" s="184"/>
      <c r="FPJ80" s="184"/>
      <c r="FPK80" s="184"/>
      <c r="FPL80" s="184"/>
      <c r="FPM80" s="184"/>
      <c r="FPN80" s="184"/>
      <c r="FPO80" s="184"/>
      <c r="FPP80" s="184"/>
      <c r="FPQ80" s="184"/>
      <c r="FPR80" s="184"/>
      <c r="FPS80" s="184"/>
      <c r="FPT80" s="184"/>
      <c r="FPU80" s="184"/>
      <c r="FPV80" s="184"/>
      <c r="FPW80" s="184"/>
      <c r="FPX80" s="184"/>
      <c r="FPY80" s="184"/>
      <c r="FPZ80" s="184"/>
      <c r="FQA80" s="184"/>
      <c r="FQB80" s="184"/>
      <c r="FQC80" s="184"/>
      <c r="FQD80" s="184"/>
      <c r="FQE80" s="184"/>
      <c r="FQF80" s="184"/>
      <c r="FQG80" s="184"/>
      <c r="FQH80" s="184"/>
      <c r="FQI80" s="184"/>
      <c r="FQJ80" s="184"/>
      <c r="FQK80" s="184"/>
      <c r="FQL80" s="184"/>
      <c r="FQM80" s="184"/>
      <c r="FQN80" s="184"/>
      <c r="FQO80" s="184"/>
      <c r="FQP80" s="184"/>
      <c r="FQQ80" s="184"/>
      <c r="FQR80" s="184"/>
      <c r="FQS80" s="184"/>
      <c r="FQT80" s="184"/>
      <c r="FQU80" s="184"/>
      <c r="FQV80" s="184"/>
      <c r="FQW80" s="184"/>
      <c r="FQX80" s="184"/>
      <c r="FQY80" s="184"/>
      <c r="FQZ80" s="184"/>
      <c r="FRA80" s="184"/>
      <c r="FRB80" s="184"/>
      <c r="FRC80" s="184"/>
      <c r="FRD80" s="184"/>
      <c r="FRE80" s="184"/>
      <c r="FRF80" s="184"/>
      <c r="FRG80" s="184"/>
      <c r="FRH80" s="184"/>
      <c r="FRI80" s="184"/>
      <c r="FRJ80" s="184"/>
      <c r="FRK80" s="184"/>
      <c r="FRL80" s="184"/>
      <c r="FRM80" s="184"/>
      <c r="FRN80" s="184"/>
      <c r="FRO80" s="184"/>
      <c r="FRP80" s="184"/>
      <c r="FRQ80" s="184"/>
      <c r="FRR80" s="184"/>
      <c r="FRS80" s="184"/>
      <c r="FRT80" s="184"/>
      <c r="FRU80" s="184"/>
      <c r="FRV80" s="184"/>
      <c r="FRW80" s="184"/>
      <c r="FRX80" s="184"/>
      <c r="FRY80" s="184"/>
      <c r="FRZ80" s="184"/>
      <c r="FSA80" s="184"/>
      <c r="FSB80" s="184"/>
      <c r="FSC80" s="184"/>
      <c r="FSD80" s="184"/>
      <c r="FSE80" s="184"/>
      <c r="FSF80" s="184"/>
      <c r="FSG80" s="184"/>
      <c r="FSH80" s="184"/>
      <c r="FSI80" s="184"/>
      <c r="FSJ80" s="184"/>
      <c r="FSK80" s="184"/>
      <c r="FSL80" s="184"/>
      <c r="FSM80" s="184"/>
      <c r="FSN80" s="184"/>
      <c r="FSO80" s="184"/>
      <c r="FSP80" s="184"/>
      <c r="FSQ80" s="184"/>
      <c r="FSR80" s="184"/>
      <c r="FSS80" s="184"/>
      <c r="FST80" s="184"/>
      <c r="FSU80" s="184"/>
      <c r="FSV80" s="184"/>
      <c r="FSW80" s="184"/>
      <c r="FSX80" s="184"/>
      <c r="FSY80" s="184"/>
      <c r="FSZ80" s="184"/>
      <c r="FTA80" s="184"/>
      <c r="FTB80" s="184"/>
      <c r="FTC80" s="184"/>
      <c r="FTD80" s="184"/>
      <c r="FTE80" s="184"/>
      <c r="FTF80" s="184"/>
      <c r="FTG80" s="184"/>
      <c r="FTH80" s="184"/>
      <c r="FTI80" s="184"/>
      <c r="FTJ80" s="184"/>
      <c r="FTK80" s="184"/>
      <c r="FTL80" s="184"/>
      <c r="FTM80" s="184"/>
      <c r="FTN80" s="184"/>
      <c r="FTO80" s="184"/>
      <c r="FTP80" s="184"/>
      <c r="FTQ80" s="184"/>
      <c r="FTR80" s="184"/>
      <c r="FTS80" s="184"/>
      <c r="FTT80" s="184"/>
      <c r="FTU80" s="184"/>
      <c r="FTV80" s="184"/>
      <c r="FTW80" s="184"/>
      <c r="FTX80" s="184"/>
      <c r="FTY80" s="184"/>
      <c r="FTZ80" s="184"/>
      <c r="FUA80" s="184"/>
      <c r="FUB80" s="184"/>
      <c r="FUC80" s="184"/>
      <c r="FUD80" s="184"/>
      <c r="FUE80" s="184"/>
      <c r="FUF80" s="184"/>
      <c r="FUG80" s="184"/>
      <c r="FUH80" s="184"/>
      <c r="FUI80" s="184"/>
      <c r="FUJ80" s="184"/>
      <c r="FUK80" s="184"/>
      <c r="FUL80" s="184"/>
      <c r="FUM80" s="184"/>
      <c r="FUN80" s="184"/>
      <c r="FUO80" s="184"/>
      <c r="FUP80" s="184"/>
      <c r="FUQ80" s="184"/>
      <c r="FUR80" s="184"/>
      <c r="FUS80" s="184"/>
      <c r="FUT80" s="184"/>
      <c r="FUU80" s="184"/>
      <c r="FUV80" s="184"/>
      <c r="FUW80" s="184"/>
      <c r="FUX80" s="184"/>
      <c r="FUY80" s="184"/>
      <c r="FUZ80" s="184"/>
      <c r="FVA80" s="184"/>
      <c r="FVB80" s="184"/>
      <c r="FVC80" s="184"/>
      <c r="FVD80" s="184"/>
      <c r="FVE80" s="184"/>
      <c r="FVF80" s="184"/>
      <c r="FVG80" s="184"/>
      <c r="FVH80" s="184"/>
      <c r="FVI80" s="184"/>
      <c r="FVJ80" s="184"/>
      <c r="FVK80" s="184"/>
      <c r="FVL80" s="184"/>
      <c r="FVM80" s="184"/>
      <c r="FVN80" s="184"/>
      <c r="FVO80" s="184"/>
      <c r="FVP80" s="184"/>
      <c r="FVQ80" s="184"/>
      <c r="FVR80" s="184"/>
      <c r="FVS80" s="184"/>
      <c r="FVT80" s="184"/>
      <c r="FVU80" s="184"/>
      <c r="FVV80" s="184"/>
      <c r="FVW80" s="184"/>
      <c r="FVX80" s="184"/>
      <c r="FVY80" s="184"/>
      <c r="FVZ80" s="184"/>
      <c r="FWA80" s="184"/>
      <c r="FWB80" s="184"/>
      <c r="FWC80" s="184"/>
      <c r="FWD80" s="184"/>
      <c r="FWE80" s="184"/>
      <c r="FWF80" s="184"/>
      <c r="FWG80" s="184"/>
      <c r="FWH80" s="184"/>
      <c r="FWI80" s="184"/>
      <c r="FWJ80" s="184"/>
      <c r="FWK80" s="184"/>
      <c r="FWL80" s="184"/>
      <c r="FWM80" s="184"/>
      <c r="FWN80" s="184"/>
      <c r="FWO80" s="184"/>
      <c r="FWP80" s="184"/>
      <c r="FWQ80" s="184"/>
      <c r="FWR80" s="184"/>
      <c r="FWS80" s="184"/>
      <c r="FWT80" s="184"/>
      <c r="FWU80" s="184"/>
      <c r="FWV80" s="184"/>
      <c r="FWW80" s="184"/>
      <c r="FWX80" s="184"/>
      <c r="FWY80" s="184"/>
      <c r="FWZ80" s="184"/>
      <c r="FXA80" s="184"/>
      <c r="FXB80" s="184"/>
      <c r="FXC80" s="184"/>
      <c r="FXD80" s="184"/>
      <c r="FXE80" s="184"/>
      <c r="FXF80" s="184"/>
      <c r="FXG80" s="184"/>
      <c r="FXH80" s="184"/>
      <c r="FXI80" s="184"/>
      <c r="FXJ80" s="184"/>
      <c r="FXK80" s="184"/>
      <c r="FXL80" s="184"/>
      <c r="FXM80" s="184"/>
      <c r="FXN80" s="184"/>
      <c r="FXO80" s="184"/>
      <c r="FXP80" s="184"/>
      <c r="FXQ80" s="184"/>
      <c r="FXR80" s="184"/>
      <c r="FXS80" s="184"/>
      <c r="FXT80" s="184"/>
      <c r="FXU80" s="184"/>
      <c r="FXV80" s="184"/>
      <c r="FXW80" s="184"/>
      <c r="FXX80" s="184"/>
      <c r="FXY80" s="184"/>
      <c r="FXZ80" s="184"/>
      <c r="FYA80" s="184"/>
      <c r="FYB80" s="184"/>
      <c r="FYC80" s="184"/>
      <c r="FYD80" s="184"/>
      <c r="FYE80" s="184"/>
      <c r="FYF80" s="184"/>
      <c r="FYG80" s="184"/>
      <c r="FYH80" s="184"/>
      <c r="FYI80" s="184"/>
      <c r="FYJ80" s="184"/>
      <c r="FYK80" s="184"/>
      <c r="FYL80" s="184"/>
      <c r="FYM80" s="184"/>
      <c r="FYN80" s="184"/>
      <c r="FYO80" s="184"/>
      <c r="FYP80" s="184"/>
      <c r="FYQ80" s="184"/>
      <c r="FYR80" s="184"/>
      <c r="FYS80" s="184"/>
      <c r="FYT80" s="184"/>
      <c r="FYU80" s="184"/>
      <c r="FYV80" s="184"/>
      <c r="FYW80" s="184"/>
      <c r="FYX80" s="184"/>
      <c r="FYY80" s="184"/>
      <c r="FYZ80" s="184"/>
      <c r="FZA80" s="184"/>
      <c r="FZB80" s="184"/>
      <c r="FZC80" s="184"/>
      <c r="FZD80" s="184"/>
      <c r="FZE80" s="184"/>
      <c r="FZF80" s="184"/>
      <c r="FZG80" s="184"/>
      <c r="FZH80" s="184"/>
      <c r="FZI80" s="184"/>
      <c r="FZJ80" s="184"/>
      <c r="FZK80" s="184"/>
      <c r="FZL80" s="184"/>
      <c r="FZM80" s="184"/>
      <c r="FZN80" s="184"/>
      <c r="FZO80" s="184"/>
      <c r="FZP80" s="184"/>
      <c r="FZQ80" s="184"/>
      <c r="FZR80" s="184"/>
      <c r="FZS80" s="184"/>
      <c r="FZT80" s="184"/>
      <c r="FZU80" s="184"/>
      <c r="FZV80" s="184"/>
      <c r="FZW80" s="184"/>
      <c r="FZX80" s="184"/>
      <c r="FZY80" s="184"/>
      <c r="FZZ80" s="184"/>
      <c r="GAA80" s="184"/>
      <c r="GAB80" s="184"/>
      <c r="GAC80" s="184"/>
      <c r="GAD80" s="184"/>
      <c r="GAE80" s="184"/>
      <c r="GAF80" s="184"/>
      <c r="GAG80" s="184"/>
      <c r="GAH80" s="184"/>
      <c r="GAI80" s="184"/>
      <c r="GAJ80" s="184"/>
      <c r="GAK80" s="184"/>
      <c r="GAL80" s="184"/>
      <c r="GAM80" s="184"/>
      <c r="GAN80" s="184"/>
      <c r="GAO80" s="184"/>
      <c r="GAP80" s="184"/>
      <c r="GAQ80" s="184"/>
      <c r="GAR80" s="184"/>
      <c r="GAS80" s="184"/>
      <c r="GAT80" s="184"/>
      <c r="GAU80" s="184"/>
      <c r="GAV80" s="184"/>
      <c r="GAW80" s="184"/>
      <c r="GAX80" s="184"/>
      <c r="GAY80" s="184"/>
      <c r="GAZ80" s="184"/>
      <c r="GBA80" s="184"/>
      <c r="GBB80" s="184"/>
      <c r="GBC80" s="184"/>
      <c r="GBD80" s="184"/>
      <c r="GBE80" s="184"/>
      <c r="GBF80" s="184"/>
      <c r="GBG80" s="184"/>
      <c r="GBH80" s="184"/>
      <c r="GBI80" s="184"/>
      <c r="GBJ80" s="184"/>
      <c r="GBK80" s="184"/>
      <c r="GBL80" s="184"/>
      <c r="GBM80" s="184"/>
      <c r="GBN80" s="184"/>
      <c r="GBO80" s="184"/>
      <c r="GBP80" s="184"/>
      <c r="GBQ80" s="184"/>
      <c r="GBR80" s="184"/>
      <c r="GBS80" s="184"/>
      <c r="GBT80" s="184"/>
      <c r="GBU80" s="184"/>
      <c r="GBV80" s="184"/>
      <c r="GBW80" s="184"/>
      <c r="GBX80" s="184"/>
      <c r="GBY80" s="184"/>
      <c r="GBZ80" s="184"/>
      <c r="GCA80" s="184"/>
      <c r="GCB80" s="184"/>
      <c r="GCC80" s="184"/>
      <c r="GCD80" s="184"/>
      <c r="GCE80" s="184"/>
      <c r="GCF80" s="184"/>
      <c r="GCG80" s="184"/>
      <c r="GCH80" s="184"/>
      <c r="GCI80" s="184"/>
      <c r="GCJ80" s="184"/>
      <c r="GCK80" s="184"/>
      <c r="GCL80" s="184"/>
      <c r="GCM80" s="184"/>
      <c r="GCN80" s="184"/>
      <c r="GCO80" s="184"/>
      <c r="GCP80" s="184"/>
      <c r="GCQ80" s="184"/>
      <c r="GCR80" s="184"/>
      <c r="GCS80" s="184"/>
      <c r="GCT80" s="184"/>
      <c r="GCU80" s="184"/>
      <c r="GCV80" s="184"/>
      <c r="GCW80" s="184"/>
      <c r="GCX80" s="184"/>
      <c r="GCY80" s="184"/>
      <c r="GCZ80" s="184"/>
      <c r="GDA80" s="184"/>
      <c r="GDB80" s="184"/>
      <c r="GDC80" s="184"/>
      <c r="GDD80" s="184"/>
      <c r="GDE80" s="184"/>
      <c r="GDF80" s="184"/>
      <c r="GDG80" s="184"/>
      <c r="GDH80" s="184"/>
      <c r="GDI80" s="184"/>
      <c r="GDJ80" s="184"/>
      <c r="GDK80" s="184"/>
      <c r="GDL80" s="184"/>
      <c r="GDM80" s="184"/>
      <c r="GDN80" s="184"/>
      <c r="GDO80" s="184"/>
      <c r="GDP80" s="184"/>
      <c r="GDQ80" s="184"/>
      <c r="GDR80" s="184"/>
      <c r="GDS80" s="184"/>
      <c r="GDT80" s="184"/>
      <c r="GDU80" s="184"/>
      <c r="GDV80" s="184"/>
      <c r="GDW80" s="184"/>
      <c r="GDX80" s="184"/>
      <c r="GDY80" s="184"/>
      <c r="GDZ80" s="184"/>
      <c r="GEA80" s="184"/>
      <c r="GEB80" s="184"/>
      <c r="GEC80" s="184"/>
      <c r="GED80" s="184"/>
      <c r="GEE80" s="184"/>
      <c r="GEF80" s="184"/>
      <c r="GEG80" s="184"/>
      <c r="GEH80" s="184"/>
      <c r="GEI80" s="184"/>
      <c r="GEJ80" s="184"/>
      <c r="GEK80" s="184"/>
      <c r="GEL80" s="184"/>
      <c r="GEM80" s="184"/>
      <c r="GEN80" s="184"/>
      <c r="GEO80" s="184"/>
      <c r="GEP80" s="184"/>
      <c r="GEQ80" s="184"/>
      <c r="GER80" s="184"/>
      <c r="GES80" s="184"/>
      <c r="GET80" s="184"/>
      <c r="GEU80" s="184"/>
      <c r="GEV80" s="184"/>
      <c r="GEW80" s="184"/>
      <c r="GEX80" s="184"/>
      <c r="GEY80" s="184"/>
      <c r="GEZ80" s="184"/>
      <c r="GFA80" s="184"/>
      <c r="GFB80" s="184"/>
      <c r="GFC80" s="184"/>
      <c r="GFD80" s="184"/>
      <c r="GFE80" s="184"/>
      <c r="GFF80" s="184"/>
      <c r="GFG80" s="184"/>
      <c r="GFH80" s="184"/>
      <c r="GFI80" s="184"/>
      <c r="GFJ80" s="184"/>
      <c r="GFK80" s="184"/>
      <c r="GFL80" s="184"/>
      <c r="GFM80" s="184"/>
      <c r="GFN80" s="184"/>
      <c r="GFO80" s="184"/>
      <c r="GFP80" s="184"/>
      <c r="GFQ80" s="184"/>
      <c r="GFR80" s="184"/>
      <c r="GFS80" s="184"/>
      <c r="GFT80" s="184"/>
      <c r="GFU80" s="184"/>
      <c r="GFV80" s="184"/>
      <c r="GFW80" s="184"/>
      <c r="GFX80" s="184"/>
      <c r="GFY80" s="184"/>
      <c r="GFZ80" s="184"/>
      <c r="GGA80" s="184"/>
      <c r="GGB80" s="184"/>
      <c r="GGC80" s="184"/>
      <c r="GGD80" s="184"/>
      <c r="GGE80" s="184"/>
      <c r="GGF80" s="184"/>
      <c r="GGG80" s="184"/>
      <c r="GGH80" s="184"/>
      <c r="GGI80" s="184"/>
      <c r="GGJ80" s="184"/>
      <c r="GGK80" s="184"/>
      <c r="GGL80" s="184"/>
      <c r="GGM80" s="184"/>
      <c r="GGN80" s="184"/>
      <c r="GGO80" s="184"/>
      <c r="GGP80" s="184"/>
      <c r="GGQ80" s="184"/>
      <c r="GGR80" s="184"/>
      <c r="GGS80" s="184"/>
      <c r="GGT80" s="184"/>
      <c r="GGU80" s="184"/>
      <c r="GGV80" s="184"/>
      <c r="GGW80" s="184"/>
      <c r="GGX80" s="184"/>
      <c r="GGY80" s="184"/>
      <c r="GGZ80" s="184"/>
      <c r="GHA80" s="184"/>
      <c r="GHB80" s="184"/>
      <c r="GHC80" s="184"/>
      <c r="GHD80" s="184"/>
      <c r="GHE80" s="184"/>
      <c r="GHF80" s="184"/>
      <c r="GHG80" s="184"/>
      <c r="GHH80" s="184"/>
      <c r="GHI80" s="184"/>
      <c r="GHJ80" s="184"/>
      <c r="GHK80" s="184"/>
      <c r="GHL80" s="184"/>
      <c r="GHM80" s="184"/>
      <c r="GHN80" s="184"/>
      <c r="GHO80" s="184"/>
      <c r="GHP80" s="184"/>
      <c r="GHQ80" s="184"/>
      <c r="GHR80" s="184"/>
      <c r="GHS80" s="184"/>
      <c r="GHT80" s="184"/>
      <c r="GHU80" s="184"/>
      <c r="GHV80" s="184"/>
      <c r="GHW80" s="184"/>
      <c r="GHX80" s="184"/>
      <c r="GHY80" s="184"/>
      <c r="GHZ80" s="184"/>
      <c r="GIA80" s="184"/>
      <c r="GIB80" s="184"/>
      <c r="GIC80" s="184"/>
      <c r="GID80" s="184"/>
      <c r="GIE80" s="184"/>
      <c r="GIF80" s="184"/>
      <c r="GIG80" s="184"/>
      <c r="GIH80" s="184"/>
      <c r="GII80" s="184"/>
      <c r="GIJ80" s="184"/>
      <c r="GIK80" s="184"/>
      <c r="GIL80" s="184"/>
      <c r="GIM80" s="184"/>
      <c r="GIN80" s="184"/>
      <c r="GIO80" s="184"/>
      <c r="GIP80" s="184"/>
      <c r="GIQ80" s="184"/>
      <c r="GIR80" s="184"/>
      <c r="GIS80" s="184"/>
      <c r="GIT80" s="184"/>
      <c r="GIU80" s="184"/>
      <c r="GIV80" s="184"/>
      <c r="GIW80" s="184"/>
      <c r="GIX80" s="184"/>
      <c r="GIY80" s="184"/>
      <c r="GIZ80" s="184"/>
      <c r="GJA80" s="184"/>
      <c r="GJB80" s="184"/>
      <c r="GJC80" s="184"/>
      <c r="GJD80" s="184"/>
      <c r="GJE80" s="184"/>
      <c r="GJF80" s="184"/>
      <c r="GJG80" s="184"/>
      <c r="GJH80" s="184"/>
      <c r="GJI80" s="184"/>
      <c r="GJJ80" s="184"/>
      <c r="GJK80" s="184"/>
      <c r="GJL80" s="184"/>
      <c r="GJM80" s="184"/>
      <c r="GJN80" s="184"/>
      <c r="GJO80" s="184"/>
      <c r="GJP80" s="184"/>
      <c r="GJQ80" s="184"/>
      <c r="GJR80" s="184"/>
      <c r="GJS80" s="184"/>
      <c r="GJT80" s="184"/>
      <c r="GJU80" s="184"/>
      <c r="GJV80" s="184"/>
      <c r="GJW80" s="184"/>
      <c r="GJX80" s="184"/>
      <c r="GJY80" s="184"/>
      <c r="GJZ80" s="184"/>
      <c r="GKA80" s="184"/>
      <c r="GKB80" s="184"/>
      <c r="GKC80" s="184"/>
      <c r="GKD80" s="184"/>
      <c r="GKE80" s="184"/>
      <c r="GKF80" s="184"/>
      <c r="GKG80" s="184"/>
      <c r="GKH80" s="184"/>
      <c r="GKI80" s="184"/>
      <c r="GKJ80" s="184"/>
      <c r="GKK80" s="184"/>
      <c r="GKL80" s="184"/>
      <c r="GKM80" s="184"/>
      <c r="GKN80" s="184"/>
      <c r="GKO80" s="184"/>
      <c r="GKP80" s="184"/>
      <c r="GKQ80" s="184"/>
      <c r="GKR80" s="184"/>
      <c r="GKS80" s="184"/>
      <c r="GKT80" s="184"/>
      <c r="GKU80" s="184"/>
      <c r="GKV80" s="184"/>
      <c r="GKW80" s="184"/>
      <c r="GKX80" s="184"/>
      <c r="GKY80" s="184"/>
      <c r="GKZ80" s="184"/>
      <c r="GLA80" s="184"/>
      <c r="GLB80" s="184"/>
      <c r="GLC80" s="184"/>
      <c r="GLD80" s="184"/>
      <c r="GLE80" s="184"/>
      <c r="GLF80" s="184"/>
      <c r="GLG80" s="184"/>
      <c r="GLH80" s="184"/>
      <c r="GLI80" s="184"/>
      <c r="GLJ80" s="184"/>
      <c r="GLK80" s="184"/>
      <c r="GLL80" s="184"/>
      <c r="GLM80" s="184"/>
      <c r="GLN80" s="184"/>
      <c r="GLO80" s="184"/>
      <c r="GLP80" s="184"/>
      <c r="GLQ80" s="184"/>
      <c r="GLR80" s="184"/>
      <c r="GLS80" s="184"/>
      <c r="GLT80" s="184"/>
      <c r="GLU80" s="184"/>
      <c r="GLV80" s="184"/>
      <c r="GLW80" s="184"/>
      <c r="GLX80" s="184"/>
      <c r="GLY80" s="184"/>
      <c r="GLZ80" s="184"/>
      <c r="GMA80" s="184"/>
      <c r="GMB80" s="184"/>
      <c r="GMC80" s="184"/>
      <c r="GMD80" s="184"/>
      <c r="GME80" s="184"/>
      <c r="GMF80" s="184"/>
      <c r="GMG80" s="184"/>
      <c r="GMH80" s="184"/>
      <c r="GMI80" s="184"/>
      <c r="GMJ80" s="184"/>
      <c r="GMK80" s="184"/>
      <c r="GML80" s="184"/>
      <c r="GMM80" s="184"/>
      <c r="GMN80" s="184"/>
      <c r="GMO80" s="184"/>
      <c r="GMP80" s="184"/>
      <c r="GMQ80" s="184"/>
      <c r="GMR80" s="184"/>
      <c r="GMS80" s="184"/>
      <c r="GMT80" s="184"/>
      <c r="GMU80" s="184"/>
      <c r="GMV80" s="184"/>
      <c r="GMW80" s="184"/>
      <c r="GMX80" s="184"/>
      <c r="GMY80" s="184"/>
      <c r="GMZ80" s="184"/>
      <c r="GNA80" s="184"/>
      <c r="GNB80" s="184"/>
      <c r="GNC80" s="184"/>
      <c r="GND80" s="184"/>
      <c r="GNE80" s="184"/>
      <c r="GNF80" s="184"/>
      <c r="GNG80" s="184"/>
      <c r="GNH80" s="184"/>
      <c r="GNI80" s="184"/>
      <c r="GNJ80" s="184"/>
      <c r="GNK80" s="184"/>
      <c r="GNL80" s="184"/>
      <c r="GNM80" s="184"/>
      <c r="GNN80" s="184"/>
      <c r="GNO80" s="184"/>
      <c r="GNP80" s="184"/>
      <c r="GNQ80" s="184"/>
      <c r="GNR80" s="184"/>
      <c r="GNS80" s="184"/>
      <c r="GNT80" s="184"/>
      <c r="GNU80" s="184"/>
      <c r="GNV80" s="184"/>
      <c r="GNW80" s="184"/>
      <c r="GNX80" s="184"/>
      <c r="GNY80" s="184"/>
      <c r="GNZ80" s="184"/>
      <c r="GOA80" s="184"/>
      <c r="GOB80" s="184"/>
      <c r="GOC80" s="184"/>
      <c r="GOD80" s="184"/>
      <c r="GOE80" s="184"/>
      <c r="GOF80" s="184"/>
      <c r="GOG80" s="184"/>
      <c r="GOH80" s="184"/>
      <c r="GOI80" s="184"/>
      <c r="GOJ80" s="184"/>
      <c r="GOK80" s="184"/>
      <c r="GOL80" s="184"/>
      <c r="GOM80" s="184"/>
      <c r="GON80" s="184"/>
      <c r="GOO80" s="184"/>
      <c r="GOP80" s="184"/>
      <c r="GOQ80" s="184"/>
      <c r="GOR80" s="184"/>
      <c r="GOS80" s="184"/>
      <c r="GOT80" s="184"/>
      <c r="GOU80" s="184"/>
      <c r="GOV80" s="184"/>
      <c r="GOW80" s="184"/>
      <c r="GOX80" s="184"/>
      <c r="GOY80" s="184"/>
      <c r="GOZ80" s="184"/>
      <c r="GPA80" s="184"/>
      <c r="GPB80" s="184"/>
      <c r="GPC80" s="184"/>
      <c r="GPD80" s="184"/>
      <c r="GPE80" s="184"/>
      <c r="GPF80" s="184"/>
      <c r="GPG80" s="184"/>
      <c r="GPH80" s="184"/>
      <c r="GPI80" s="184"/>
      <c r="GPJ80" s="184"/>
      <c r="GPK80" s="184"/>
      <c r="GPL80" s="184"/>
      <c r="GPM80" s="184"/>
      <c r="GPN80" s="184"/>
      <c r="GPO80" s="184"/>
      <c r="GPP80" s="184"/>
      <c r="GPQ80" s="184"/>
      <c r="GPR80" s="184"/>
      <c r="GPS80" s="184"/>
      <c r="GPT80" s="184"/>
      <c r="GPU80" s="184"/>
      <c r="GPV80" s="184"/>
      <c r="GPW80" s="184"/>
      <c r="GPX80" s="184"/>
      <c r="GPY80" s="184"/>
      <c r="GPZ80" s="184"/>
      <c r="GQA80" s="184"/>
      <c r="GQB80" s="184"/>
      <c r="GQC80" s="184"/>
      <c r="GQD80" s="184"/>
      <c r="GQE80" s="184"/>
      <c r="GQF80" s="184"/>
      <c r="GQG80" s="184"/>
      <c r="GQH80" s="184"/>
      <c r="GQI80" s="184"/>
      <c r="GQJ80" s="184"/>
      <c r="GQK80" s="184"/>
      <c r="GQL80" s="184"/>
      <c r="GQM80" s="184"/>
      <c r="GQN80" s="184"/>
      <c r="GQO80" s="184"/>
      <c r="GQP80" s="184"/>
      <c r="GQQ80" s="184"/>
      <c r="GQR80" s="184"/>
      <c r="GQS80" s="184"/>
      <c r="GQT80" s="184"/>
      <c r="GQU80" s="184"/>
      <c r="GQV80" s="184"/>
      <c r="GQW80" s="184"/>
      <c r="GQX80" s="184"/>
      <c r="GQY80" s="184"/>
      <c r="GQZ80" s="184"/>
      <c r="GRA80" s="184"/>
      <c r="GRB80" s="184"/>
      <c r="GRC80" s="184"/>
      <c r="GRD80" s="184"/>
      <c r="GRE80" s="184"/>
      <c r="GRF80" s="184"/>
      <c r="GRG80" s="184"/>
      <c r="GRH80" s="184"/>
      <c r="GRI80" s="184"/>
      <c r="GRJ80" s="184"/>
      <c r="GRK80" s="184"/>
      <c r="GRL80" s="184"/>
      <c r="GRM80" s="184"/>
      <c r="GRN80" s="184"/>
      <c r="GRO80" s="184"/>
      <c r="GRP80" s="184"/>
      <c r="GRQ80" s="184"/>
      <c r="GRR80" s="184"/>
      <c r="GRS80" s="184"/>
      <c r="GRT80" s="184"/>
      <c r="GRU80" s="184"/>
      <c r="GRV80" s="184"/>
      <c r="GRW80" s="184"/>
      <c r="GRX80" s="184"/>
      <c r="GRY80" s="184"/>
      <c r="GRZ80" s="184"/>
      <c r="GSA80" s="184"/>
      <c r="GSB80" s="184"/>
      <c r="GSC80" s="184"/>
      <c r="GSD80" s="184"/>
      <c r="GSE80" s="184"/>
      <c r="GSF80" s="184"/>
      <c r="GSG80" s="184"/>
      <c r="GSH80" s="184"/>
      <c r="GSI80" s="184"/>
      <c r="GSJ80" s="184"/>
      <c r="GSK80" s="184"/>
      <c r="GSL80" s="184"/>
      <c r="GSM80" s="184"/>
      <c r="GSN80" s="184"/>
      <c r="GSO80" s="184"/>
      <c r="GSP80" s="184"/>
      <c r="GSQ80" s="184"/>
      <c r="GSR80" s="184"/>
      <c r="GSS80" s="184"/>
      <c r="GST80" s="184"/>
      <c r="GSU80" s="184"/>
      <c r="GSV80" s="184"/>
      <c r="GSW80" s="184"/>
      <c r="GSX80" s="184"/>
      <c r="GSY80" s="184"/>
      <c r="GSZ80" s="184"/>
      <c r="GTA80" s="184"/>
      <c r="GTB80" s="184"/>
      <c r="GTC80" s="184"/>
      <c r="GTD80" s="184"/>
      <c r="GTE80" s="184"/>
      <c r="GTF80" s="184"/>
      <c r="GTG80" s="184"/>
      <c r="GTH80" s="184"/>
      <c r="GTI80" s="184"/>
      <c r="GTJ80" s="184"/>
      <c r="GTK80" s="184"/>
      <c r="GTL80" s="184"/>
      <c r="GTM80" s="184"/>
      <c r="GTN80" s="184"/>
      <c r="GTO80" s="184"/>
      <c r="GTP80" s="184"/>
      <c r="GTQ80" s="184"/>
      <c r="GTR80" s="184"/>
      <c r="GTS80" s="184"/>
      <c r="GTT80" s="184"/>
      <c r="GTU80" s="184"/>
      <c r="GTV80" s="184"/>
      <c r="GTW80" s="184"/>
      <c r="GTX80" s="184"/>
      <c r="GTY80" s="184"/>
      <c r="GTZ80" s="184"/>
      <c r="GUA80" s="184"/>
      <c r="GUB80" s="184"/>
      <c r="GUC80" s="184"/>
      <c r="GUD80" s="184"/>
      <c r="GUE80" s="184"/>
      <c r="GUF80" s="184"/>
      <c r="GUG80" s="184"/>
      <c r="GUH80" s="184"/>
      <c r="GUI80" s="184"/>
      <c r="GUJ80" s="184"/>
      <c r="GUK80" s="184"/>
      <c r="GUL80" s="184"/>
      <c r="GUM80" s="184"/>
      <c r="GUN80" s="184"/>
      <c r="GUO80" s="184"/>
      <c r="GUP80" s="184"/>
      <c r="GUQ80" s="184"/>
      <c r="GUR80" s="184"/>
      <c r="GUS80" s="184"/>
      <c r="GUT80" s="184"/>
      <c r="GUU80" s="184"/>
      <c r="GUV80" s="184"/>
      <c r="GUW80" s="184"/>
      <c r="GUX80" s="184"/>
      <c r="GUY80" s="184"/>
      <c r="GUZ80" s="184"/>
      <c r="GVA80" s="184"/>
      <c r="GVB80" s="184"/>
      <c r="GVC80" s="184"/>
      <c r="GVD80" s="184"/>
      <c r="GVE80" s="184"/>
      <c r="GVF80" s="184"/>
      <c r="GVG80" s="184"/>
      <c r="GVH80" s="184"/>
      <c r="GVI80" s="184"/>
      <c r="GVJ80" s="184"/>
      <c r="GVK80" s="184"/>
      <c r="GVL80" s="184"/>
      <c r="GVM80" s="184"/>
      <c r="GVN80" s="184"/>
      <c r="GVO80" s="184"/>
      <c r="GVP80" s="184"/>
      <c r="GVQ80" s="184"/>
      <c r="GVR80" s="184"/>
      <c r="GVS80" s="184"/>
      <c r="GVT80" s="184"/>
      <c r="GVU80" s="184"/>
      <c r="GVV80" s="184"/>
      <c r="GVW80" s="184"/>
      <c r="GVX80" s="184"/>
      <c r="GVY80" s="184"/>
      <c r="GVZ80" s="184"/>
      <c r="GWA80" s="184"/>
      <c r="GWB80" s="184"/>
      <c r="GWC80" s="184"/>
      <c r="GWD80" s="184"/>
      <c r="GWE80" s="184"/>
      <c r="GWF80" s="184"/>
      <c r="GWG80" s="184"/>
      <c r="GWH80" s="184"/>
      <c r="GWI80" s="184"/>
      <c r="GWJ80" s="184"/>
      <c r="GWK80" s="184"/>
      <c r="GWL80" s="184"/>
      <c r="GWM80" s="184"/>
      <c r="GWN80" s="184"/>
      <c r="GWO80" s="184"/>
      <c r="GWP80" s="184"/>
      <c r="GWQ80" s="184"/>
      <c r="GWR80" s="184"/>
      <c r="GWS80" s="184"/>
      <c r="GWT80" s="184"/>
      <c r="GWU80" s="184"/>
      <c r="GWV80" s="184"/>
      <c r="GWW80" s="184"/>
      <c r="GWX80" s="184"/>
      <c r="GWY80" s="184"/>
      <c r="GWZ80" s="184"/>
      <c r="GXA80" s="184"/>
      <c r="GXB80" s="184"/>
      <c r="GXC80" s="184"/>
      <c r="GXD80" s="184"/>
      <c r="GXE80" s="184"/>
      <c r="GXF80" s="184"/>
      <c r="GXG80" s="184"/>
      <c r="GXH80" s="184"/>
      <c r="GXI80" s="184"/>
      <c r="GXJ80" s="184"/>
      <c r="GXK80" s="184"/>
      <c r="GXL80" s="184"/>
      <c r="GXM80" s="184"/>
      <c r="GXN80" s="184"/>
      <c r="GXO80" s="184"/>
      <c r="GXP80" s="184"/>
      <c r="GXQ80" s="184"/>
      <c r="GXR80" s="184"/>
      <c r="GXS80" s="184"/>
      <c r="GXT80" s="184"/>
      <c r="GXU80" s="184"/>
      <c r="GXV80" s="184"/>
      <c r="GXW80" s="184"/>
      <c r="GXX80" s="184"/>
      <c r="GXY80" s="184"/>
      <c r="GXZ80" s="184"/>
      <c r="GYA80" s="184"/>
      <c r="GYB80" s="184"/>
      <c r="GYC80" s="184"/>
      <c r="GYD80" s="184"/>
      <c r="GYE80" s="184"/>
      <c r="GYF80" s="184"/>
      <c r="GYG80" s="184"/>
      <c r="GYH80" s="184"/>
      <c r="GYI80" s="184"/>
      <c r="GYJ80" s="184"/>
      <c r="GYK80" s="184"/>
      <c r="GYL80" s="184"/>
      <c r="GYM80" s="184"/>
      <c r="GYN80" s="184"/>
      <c r="GYO80" s="184"/>
      <c r="GYP80" s="184"/>
      <c r="GYQ80" s="184"/>
      <c r="GYR80" s="184"/>
      <c r="GYS80" s="184"/>
      <c r="GYT80" s="184"/>
      <c r="GYU80" s="184"/>
      <c r="GYV80" s="184"/>
      <c r="GYW80" s="184"/>
      <c r="GYX80" s="184"/>
      <c r="GYY80" s="184"/>
      <c r="GYZ80" s="184"/>
      <c r="GZA80" s="184"/>
      <c r="GZB80" s="184"/>
      <c r="GZC80" s="184"/>
      <c r="GZD80" s="184"/>
      <c r="GZE80" s="184"/>
      <c r="GZF80" s="184"/>
      <c r="GZG80" s="184"/>
      <c r="GZH80" s="184"/>
      <c r="GZI80" s="184"/>
      <c r="GZJ80" s="184"/>
      <c r="GZK80" s="184"/>
      <c r="GZL80" s="184"/>
      <c r="GZM80" s="184"/>
      <c r="GZN80" s="184"/>
      <c r="GZO80" s="184"/>
      <c r="GZP80" s="184"/>
      <c r="GZQ80" s="184"/>
      <c r="GZR80" s="184"/>
      <c r="GZS80" s="184"/>
      <c r="GZT80" s="184"/>
      <c r="GZU80" s="184"/>
      <c r="GZV80" s="184"/>
      <c r="GZW80" s="184"/>
      <c r="GZX80" s="184"/>
      <c r="GZY80" s="184"/>
      <c r="GZZ80" s="184"/>
      <c r="HAA80" s="184"/>
      <c r="HAB80" s="184"/>
      <c r="HAC80" s="184"/>
      <c r="HAD80" s="184"/>
      <c r="HAE80" s="184"/>
      <c r="HAF80" s="184"/>
      <c r="HAG80" s="184"/>
      <c r="HAH80" s="184"/>
      <c r="HAI80" s="184"/>
      <c r="HAJ80" s="184"/>
      <c r="HAK80" s="184"/>
      <c r="HAL80" s="184"/>
      <c r="HAM80" s="184"/>
      <c r="HAN80" s="184"/>
      <c r="HAO80" s="184"/>
      <c r="HAP80" s="184"/>
      <c r="HAQ80" s="184"/>
      <c r="HAR80" s="184"/>
      <c r="HAS80" s="184"/>
      <c r="HAT80" s="184"/>
      <c r="HAU80" s="184"/>
      <c r="HAV80" s="184"/>
      <c r="HAW80" s="184"/>
      <c r="HAX80" s="184"/>
      <c r="HAY80" s="184"/>
      <c r="HAZ80" s="184"/>
      <c r="HBA80" s="184"/>
      <c r="HBB80" s="184"/>
      <c r="HBC80" s="184"/>
      <c r="HBD80" s="184"/>
      <c r="HBE80" s="184"/>
      <c r="HBF80" s="184"/>
      <c r="HBG80" s="184"/>
      <c r="HBH80" s="184"/>
      <c r="HBI80" s="184"/>
      <c r="HBJ80" s="184"/>
      <c r="HBK80" s="184"/>
      <c r="HBL80" s="184"/>
      <c r="HBM80" s="184"/>
      <c r="HBN80" s="184"/>
      <c r="HBO80" s="184"/>
      <c r="HBP80" s="184"/>
      <c r="HBQ80" s="184"/>
      <c r="HBR80" s="184"/>
      <c r="HBS80" s="184"/>
      <c r="HBT80" s="184"/>
      <c r="HBU80" s="184"/>
      <c r="HBV80" s="184"/>
      <c r="HBW80" s="184"/>
      <c r="HBX80" s="184"/>
      <c r="HBY80" s="184"/>
      <c r="HBZ80" s="184"/>
      <c r="HCA80" s="184"/>
      <c r="HCB80" s="184"/>
      <c r="HCC80" s="184"/>
      <c r="HCD80" s="184"/>
      <c r="HCE80" s="184"/>
      <c r="HCF80" s="184"/>
      <c r="HCG80" s="184"/>
      <c r="HCH80" s="184"/>
      <c r="HCI80" s="184"/>
      <c r="HCJ80" s="184"/>
      <c r="HCK80" s="184"/>
      <c r="HCL80" s="184"/>
      <c r="HCM80" s="184"/>
      <c r="HCN80" s="184"/>
      <c r="HCO80" s="184"/>
      <c r="HCP80" s="184"/>
      <c r="HCQ80" s="184"/>
      <c r="HCR80" s="184"/>
      <c r="HCS80" s="184"/>
      <c r="HCT80" s="184"/>
      <c r="HCU80" s="184"/>
      <c r="HCV80" s="184"/>
      <c r="HCW80" s="184"/>
      <c r="HCX80" s="184"/>
      <c r="HCY80" s="184"/>
      <c r="HCZ80" s="184"/>
      <c r="HDA80" s="184"/>
      <c r="HDB80" s="184"/>
      <c r="HDC80" s="184"/>
      <c r="HDD80" s="184"/>
      <c r="HDE80" s="184"/>
      <c r="HDF80" s="184"/>
      <c r="HDG80" s="184"/>
      <c r="HDH80" s="184"/>
      <c r="HDI80" s="184"/>
      <c r="HDJ80" s="184"/>
      <c r="HDK80" s="184"/>
      <c r="HDL80" s="184"/>
      <c r="HDM80" s="184"/>
      <c r="HDN80" s="184"/>
      <c r="HDO80" s="184"/>
      <c r="HDP80" s="184"/>
      <c r="HDQ80" s="184"/>
      <c r="HDR80" s="184"/>
      <c r="HDS80" s="184"/>
      <c r="HDT80" s="184"/>
      <c r="HDU80" s="184"/>
      <c r="HDV80" s="184"/>
      <c r="HDW80" s="184"/>
      <c r="HDX80" s="184"/>
      <c r="HDY80" s="184"/>
      <c r="HDZ80" s="184"/>
      <c r="HEA80" s="184"/>
      <c r="HEB80" s="184"/>
      <c r="HEC80" s="184"/>
      <c r="HED80" s="184"/>
      <c r="HEE80" s="184"/>
      <c r="HEF80" s="184"/>
      <c r="HEG80" s="184"/>
      <c r="HEH80" s="184"/>
      <c r="HEI80" s="184"/>
      <c r="HEJ80" s="184"/>
      <c r="HEK80" s="184"/>
      <c r="HEL80" s="184"/>
      <c r="HEM80" s="184"/>
      <c r="HEN80" s="184"/>
      <c r="HEO80" s="184"/>
      <c r="HEP80" s="184"/>
      <c r="HEQ80" s="184"/>
      <c r="HER80" s="184"/>
      <c r="HES80" s="184"/>
      <c r="HET80" s="184"/>
      <c r="HEU80" s="184"/>
      <c r="HEV80" s="184"/>
      <c r="HEW80" s="184"/>
      <c r="HEX80" s="184"/>
      <c r="HEY80" s="184"/>
      <c r="HEZ80" s="184"/>
      <c r="HFA80" s="184"/>
      <c r="HFB80" s="184"/>
      <c r="HFC80" s="184"/>
      <c r="HFD80" s="184"/>
      <c r="HFE80" s="184"/>
      <c r="HFF80" s="184"/>
      <c r="HFG80" s="184"/>
      <c r="HFH80" s="184"/>
      <c r="HFI80" s="184"/>
      <c r="HFJ80" s="184"/>
      <c r="HFK80" s="184"/>
      <c r="HFL80" s="184"/>
      <c r="HFM80" s="184"/>
      <c r="HFN80" s="184"/>
      <c r="HFO80" s="184"/>
      <c r="HFP80" s="184"/>
      <c r="HFQ80" s="184"/>
      <c r="HFR80" s="184"/>
      <c r="HFS80" s="184"/>
      <c r="HFT80" s="184"/>
      <c r="HFU80" s="184"/>
      <c r="HFV80" s="184"/>
      <c r="HFW80" s="184"/>
      <c r="HFX80" s="184"/>
      <c r="HFY80" s="184"/>
      <c r="HFZ80" s="184"/>
      <c r="HGA80" s="184"/>
      <c r="HGB80" s="184"/>
      <c r="HGC80" s="184"/>
      <c r="HGD80" s="184"/>
      <c r="HGE80" s="184"/>
      <c r="HGF80" s="184"/>
      <c r="HGG80" s="184"/>
      <c r="HGH80" s="184"/>
      <c r="HGI80" s="184"/>
      <c r="HGJ80" s="184"/>
      <c r="HGK80" s="184"/>
      <c r="HGL80" s="184"/>
      <c r="HGM80" s="184"/>
      <c r="HGN80" s="184"/>
      <c r="HGO80" s="184"/>
      <c r="HGP80" s="184"/>
      <c r="HGQ80" s="184"/>
      <c r="HGR80" s="184"/>
      <c r="HGS80" s="184"/>
      <c r="HGT80" s="184"/>
      <c r="HGU80" s="184"/>
      <c r="HGV80" s="184"/>
      <c r="HGW80" s="184"/>
      <c r="HGX80" s="184"/>
      <c r="HGY80" s="184"/>
      <c r="HGZ80" s="184"/>
      <c r="HHA80" s="184"/>
      <c r="HHB80" s="184"/>
      <c r="HHC80" s="184"/>
      <c r="HHD80" s="184"/>
      <c r="HHE80" s="184"/>
      <c r="HHF80" s="184"/>
      <c r="HHG80" s="184"/>
      <c r="HHH80" s="184"/>
      <c r="HHI80" s="184"/>
      <c r="HHJ80" s="184"/>
      <c r="HHK80" s="184"/>
      <c r="HHL80" s="184"/>
      <c r="HHM80" s="184"/>
      <c r="HHN80" s="184"/>
      <c r="HHO80" s="184"/>
      <c r="HHP80" s="184"/>
      <c r="HHQ80" s="184"/>
      <c r="HHR80" s="184"/>
      <c r="HHS80" s="184"/>
      <c r="HHT80" s="184"/>
      <c r="HHU80" s="184"/>
      <c r="HHV80" s="184"/>
      <c r="HHW80" s="184"/>
      <c r="HHX80" s="184"/>
      <c r="HHY80" s="184"/>
      <c r="HHZ80" s="184"/>
      <c r="HIA80" s="184"/>
      <c r="HIB80" s="184"/>
      <c r="HIC80" s="184"/>
      <c r="HID80" s="184"/>
      <c r="HIE80" s="184"/>
      <c r="HIF80" s="184"/>
      <c r="HIG80" s="184"/>
      <c r="HIH80" s="184"/>
      <c r="HII80" s="184"/>
      <c r="HIJ80" s="184"/>
      <c r="HIK80" s="184"/>
      <c r="HIL80" s="184"/>
      <c r="HIM80" s="184"/>
      <c r="HIN80" s="184"/>
      <c r="HIO80" s="184"/>
      <c r="HIP80" s="184"/>
      <c r="HIQ80" s="184"/>
      <c r="HIR80" s="184"/>
      <c r="HIS80" s="184"/>
      <c r="HIT80" s="184"/>
      <c r="HIU80" s="184"/>
      <c r="HIV80" s="184"/>
      <c r="HIW80" s="184"/>
      <c r="HIX80" s="184"/>
      <c r="HIY80" s="184"/>
      <c r="HIZ80" s="184"/>
      <c r="HJA80" s="184"/>
      <c r="HJB80" s="184"/>
      <c r="HJC80" s="184"/>
      <c r="HJD80" s="184"/>
      <c r="HJE80" s="184"/>
      <c r="HJF80" s="184"/>
      <c r="HJG80" s="184"/>
      <c r="HJH80" s="184"/>
      <c r="HJI80" s="184"/>
      <c r="HJJ80" s="184"/>
      <c r="HJK80" s="184"/>
      <c r="HJL80" s="184"/>
      <c r="HJM80" s="184"/>
      <c r="HJN80" s="184"/>
      <c r="HJO80" s="184"/>
      <c r="HJP80" s="184"/>
      <c r="HJQ80" s="184"/>
      <c r="HJR80" s="184"/>
      <c r="HJS80" s="184"/>
      <c r="HJT80" s="184"/>
      <c r="HJU80" s="184"/>
      <c r="HJV80" s="184"/>
      <c r="HJW80" s="184"/>
      <c r="HJX80" s="184"/>
      <c r="HJY80" s="184"/>
      <c r="HJZ80" s="184"/>
      <c r="HKA80" s="184"/>
      <c r="HKB80" s="184"/>
      <c r="HKC80" s="184"/>
      <c r="HKD80" s="184"/>
      <c r="HKE80" s="184"/>
      <c r="HKF80" s="184"/>
      <c r="HKG80" s="184"/>
      <c r="HKH80" s="184"/>
      <c r="HKI80" s="184"/>
      <c r="HKJ80" s="184"/>
      <c r="HKK80" s="184"/>
      <c r="HKL80" s="184"/>
      <c r="HKM80" s="184"/>
      <c r="HKN80" s="184"/>
      <c r="HKO80" s="184"/>
      <c r="HKP80" s="184"/>
      <c r="HKQ80" s="184"/>
      <c r="HKR80" s="184"/>
      <c r="HKS80" s="184"/>
      <c r="HKT80" s="184"/>
      <c r="HKU80" s="184"/>
      <c r="HKV80" s="184"/>
      <c r="HKW80" s="184"/>
      <c r="HKX80" s="184"/>
      <c r="HKY80" s="184"/>
      <c r="HKZ80" s="184"/>
      <c r="HLA80" s="184"/>
      <c r="HLB80" s="184"/>
      <c r="HLC80" s="184"/>
      <c r="HLD80" s="184"/>
      <c r="HLE80" s="184"/>
      <c r="HLF80" s="184"/>
      <c r="HLG80" s="184"/>
      <c r="HLH80" s="184"/>
      <c r="HLI80" s="184"/>
      <c r="HLJ80" s="184"/>
      <c r="HLK80" s="184"/>
      <c r="HLL80" s="184"/>
      <c r="HLM80" s="184"/>
      <c r="HLN80" s="184"/>
      <c r="HLO80" s="184"/>
      <c r="HLP80" s="184"/>
      <c r="HLQ80" s="184"/>
      <c r="HLR80" s="184"/>
      <c r="HLS80" s="184"/>
      <c r="HLT80" s="184"/>
      <c r="HLU80" s="184"/>
      <c r="HLV80" s="184"/>
      <c r="HLW80" s="184"/>
      <c r="HLX80" s="184"/>
      <c r="HLY80" s="184"/>
      <c r="HLZ80" s="184"/>
      <c r="HMA80" s="184"/>
      <c r="HMB80" s="184"/>
      <c r="HMC80" s="184"/>
      <c r="HMD80" s="184"/>
      <c r="HME80" s="184"/>
      <c r="HMF80" s="184"/>
      <c r="HMG80" s="184"/>
      <c r="HMH80" s="184"/>
      <c r="HMI80" s="184"/>
      <c r="HMJ80" s="184"/>
      <c r="HMK80" s="184"/>
      <c r="HML80" s="184"/>
      <c r="HMM80" s="184"/>
      <c r="HMN80" s="184"/>
      <c r="HMO80" s="184"/>
      <c r="HMP80" s="184"/>
      <c r="HMQ80" s="184"/>
      <c r="HMR80" s="184"/>
      <c r="HMS80" s="184"/>
      <c r="HMT80" s="184"/>
      <c r="HMU80" s="184"/>
      <c r="HMV80" s="184"/>
      <c r="HMW80" s="184"/>
      <c r="HMX80" s="184"/>
      <c r="HMY80" s="184"/>
      <c r="HMZ80" s="184"/>
      <c r="HNA80" s="184"/>
      <c r="HNB80" s="184"/>
      <c r="HNC80" s="184"/>
      <c r="HND80" s="184"/>
      <c r="HNE80" s="184"/>
      <c r="HNF80" s="184"/>
      <c r="HNG80" s="184"/>
      <c r="HNH80" s="184"/>
      <c r="HNI80" s="184"/>
      <c r="HNJ80" s="184"/>
      <c r="HNK80" s="184"/>
      <c r="HNL80" s="184"/>
      <c r="HNM80" s="184"/>
      <c r="HNN80" s="184"/>
      <c r="HNO80" s="184"/>
      <c r="HNP80" s="184"/>
      <c r="HNQ80" s="184"/>
      <c r="HNR80" s="184"/>
      <c r="HNS80" s="184"/>
      <c r="HNT80" s="184"/>
      <c r="HNU80" s="184"/>
      <c r="HNV80" s="184"/>
      <c r="HNW80" s="184"/>
      <c r="HNX80" s="184"/>
      <c r="HNY80" s="184"/>
      <c r="HNZ80" s="184"/>
      <c r="HOA80" s="184"/>
      <c r="HOB80" s="184"/>
      <c r="HOC80" s="184"/>
      <c r="HOD80" s="184"/>
      <c r="HOE80" s="184"/>
      <c r="HOF80" s="184"/>
      <c r="HOG80" s="184"/>
      <c r="HOH80" s="184"/>
      <c r="HOI80" s="184"/>
      <c r="HOJ80" s="184"/>
      <c r="HOK80" s="184"/>
      <c r="HOL80" s="184"/>
      <c r="HOM80" s="184"/>
      <c r="HON80" s="184"/>
      <c r="HOO80" s="184"/>
      <c r="HOP80" s="184"/>
      <c r="HOQ80" s="184"/>
      <c r="HOR80" s="184"/>
      <c r="HOS80" s="184"/>
      <c r="HOT80" s="184"/>
      <c r="HOU80" s="184"/>
      <c r="HOV80" s="184"/>
      <c r="HOW80" s="184"/>
      <c r="HOX80" s="184"/>
      <c r="HOY80" s="184"/>
      <c r="HOZ80" s="184"/>
      <c r="HPA80" s="184"/>
      <c r="HPB80" s="184"/>
      <c r="HPC80" s="184"/>
      <c r="HPD80" s="184"/>
      <c r="HPE80" s="184"/>
      <c r="HPF80" s="184"/>
      <c r="HPG80" s="184"/>
      <c r="HPH80" s="184"/>
      <c r="HPI80" s="184"/>
      <c r="HPJ80" s="184"/>
      <c r="HPK80" s="184"/>
      <c r="HPL80" s="184"/>
      <c r="HPM80" s="184"/>
      <c r="HPN80" s="184"/>
      <c r="HPO80" s="184"/>
      <c r="HPP80" s="184"/>
      <c r="HPQ80" s="184"/>
      <c r="HPR80" s="184"/>
      <c r="HPS80" s="184"/>
      <c r="HPT80" s="184"/>
      <c r="HPU80" s="184"/>
      <c r="HPV80" s="184"/>
      <c r="HPW80" s="184"/>
      <c r="HPX80" s="184"/>
      <c r="HPY80" s="184"/>
      <c r="HPZ80" s="184"/>
      <c r="HQA80" s="184"/>
      <c r="HQB80" s="184"/>
      <c r="HQC80" s="184"/>
      <c r="HQD80" s="184"/>
      <c r="HQE80" s="184"/>
      <c r="HQF80" s="184"/>
      <c r="HQG80" s="184"/>
      <c r="HQH80" s="184"/>
      <c r="HQI80" s="184"/>
      <c r="HQJ80" s="184"/>
      <c r="HQK80" s="184"/>
      <c r="HQL80" s="184"/>
      <c r="HQM80" s="184"/>
      <c r="HQN80" s="184"/>
      <c r="HQO80" s="184"/>
      <c r="HQP80" s="184"/>
      <c r="HQQ80" s="184"/>
      <c r="HQR80" s="184"/>
      <c r="HQS80" s="184"/>
      <c r="HQT80" s="184"/>
      <c r="HQU80" s="184"/>
      <c r="HQV80" s="184"/>
      <c r="HQW80" s="184"/>
      <c r="HQX80" s="184"/>
      <c r="HQY80" s="184"/>
      <c r="HQZ80" s="184"/>
      <c r="HRA80" s="184"/>
      <c r="HRB80" s="184"/>
      <c r="HRC80" s="184"/>
      <c r="HRD80" s="184"/>
      <c r="HRE80" s="184"/>
      <c r="HRF80" s="184"/>
      <c r="HRG80" s="184"/>
      <c r="HRH80" s="184"/>
      <c r="HRI80" s="184"/>
      <c r="HRJ80" s="184"/>
      <c r="HRK80" s="184"/>
      <c r="HRL80" s="184"/>
      <c r="HRM80" s="184"/>
      <c r="HRN80" s="184"/>
      <c r="HRO80" s="184"/>
      <c r="HRP80" s="184"/>
      <c r="HRQ80" s="184"/>
      <c r="HRR80" s="184"/>
      <c r="HRS80" s="184"/>
      <c r="HRT80" s="184"/>
      <c r="HRU80" s="184"/>
      <c r="HRV80" s="184"/>
      <c r="HRW80" s="184"/>
      <c r="HRX80" s="184"/>
      <c r="HRY80" s="184"/>
      <c r="HRZ80" s="184"/>
      <c r="HSA80" s="184"/>
      <c r="HSB80" s="184"/>
      <c r="HSC80" s="184"/>
      <c r="HSD80" s="184"/>
      <c r="HSE80" s="184"/>
      <c r="HSF80" s="184"/>
      <c r="HSG80" s="184"/>
      <c r="HSH80" s="184"/>
      <c r="HSI80" s="184"/>
      <c r="HSJ80" s="184"/>
      <c r="HSK80" s="184"/>
      <c r="HSL80" s="184"/>
      <c r="HSM80" s="184"/>
      <c r="HSN80" s="184"/>
      <c r="HSO80" s="184"/>
      <c r="HSP80" s="184"/>
      <c r="HSQ80" s="184"/>
      <c r="HSR80" s="184"/>
      <c r="HSS80" s="184"/>
      <c r="HST80" s="184"/>
      <c r="HSU80" s="184"/>
      <c r="HSV80" s="184"/>
      <c r="HSW80" s="184"/>
      <c r="HSX80" s="184"/>
      <c r="HSY80" s="184"/>
      <c r="HSZ80" s="184"/>
      <c r="HTA80" s="184"/>
      <c r="HTB80" s="184"/>
      <c r="HTC80" s="184"/>
      <c r="HTD80" s="184"/>
      <c r="HTE80" s="184"/>
      <c r="HTF80" s="184"/>
      <c r="HTG80" s="184"/>
      <c r="HTH80" s="184"/>
      <c r="HTI80" s="184"/>
      <c r="HTJ80" s="184"/>
      <c r="HTK80" s="184"/>
      <c r="HTL80" s="184"/>
      <c r="HTM80" s="184"/>
      <c r="HTN80" s="184"/>
      <c r="HTO80" s="184"/>
      <c r="HTP80" s="184"/>
      <c r="HTQ80" s="184"/>
      <c r="HTR80" s="184"/>
      <c r="HTS80" s="184"/>
      <c r="HTT80" s="184"/>
      <c r="HTU80" s="184"/>
      <c r="HTV80" s="184"/>
      <c r="HTW80" s="184"/>
      <c r="HTX80" s="184"/>
      <c r="HTY80" s="184"/>
      <c r="HTZ80" s="184"/>
      <c r="HUA80" s="184"/>
      <c r="HUB80" s="184"/>
      <c r="HUC80" s="184"/>
      <c r="HUD80" s="184"/>
      <c r="HUE80" s="184"/>
      <c r="HUF80" s="184"/>
      <c r="HUG80" s="184"/>
      <c r="HUH80" s="184"/>
      <c r="HUI80" s="184"/>
      <c r="HUJ80" s="184"/>
      <c r="HUK80" s="184"/>
      <c r="HUL80" s="184"/>
      <c r="HUM80" s="184"/>
      <c r="HUN80" s="184"/>
      <c r="HUO80" s="184"/>
      <c r="HUP80" s="184"/>
      <c r="HUQ80" s="184"/>
      <c r="HUR80" s="184"/>
      <c r="HUS80" s="184"/>
      <c r="HUT80" s="184"/>
      <c r="HUU80" s="184"/>
      <c r="HUV80" s="184"/>
      <c r="HUW80" s="184"/>
      <c r="HUX80" s="184"/>
      <c r="HUY80" s="184"/>
      <c r="HUZ80" s="184"/>
      <c r="HVA80" s="184"/>
      <c r="HVB80" s="184"/>
      <c r="HVC80" s="184"/>
      <c r="HVD80" s="184"/>
      <c r="HVE80" s="184"/>
      <c r="HVF80" s="184"/>
      <c r="HVG80" s="184"/>
      <c r="HVH80" s="184"/>
      <c r="HVI80" s="184"/>
      <c r="HVJ80" s="184"/>
      <c r="HVK80" s="184"/>
      <c r="HVL80" s="184"/>
      <c r="HVM80" s="184"/>
      <c r="HVN80" s="184"/>
      <c r="HVO80" s="184"/>
      <c r="HVP80" s="184"/>
      <c r="HVQ80" s="184"/>
      <c r="HVR80" s="184"/>
      <c r="HVS80" s="184"/>
      <c r="HVT80" s="184"/>
      <c r="HVU80" s="184"/>
      <c r="HVV80" s="184"/>
      <c r="HVW80" s="184"/>
      <c r="HVX80" s="184"/>
      <c r="HVY80" s="184"/>
      <c r="HVZ80" s="184"/>
      <c r="HWA80" s="184"/>
      <c r="HWB80" s="184"/>
      <c r="HWC80" s="184"/>
      <c r="HWD80" s="184"/>
      <c r="HWE80" s="184"/>
      <c r="HWF80" s="184"/>
      <c r="HWG80" s="184"/>
      <c r="HWH80" s="184"/>
      <c r="HWI80" s="184"/>
      <c r="HWJ80" s="184"/>
      <c r="HWK80" s="184"/>
      <c r="HWL80" s="184"/>
      <c r="HWM80" s="184"/>
      <c r="HWN80" s="184"/>
      <c r="HWO80" s="184"/>
      <c r="HWP80" s="184"/>
      <c r="HWQ80" s="184"/>
      <c r="HWR80" s="184"/>
      <c r="HWS80" s="184"/>
      <c r="HWT80" s="184"/>
      <c r="HWU80" s="184"/>
      <c r="HWV80" s="184"/>
      <c r="HWW80" s="184"/>
      <c r="HWX80" s="184"/>
      <c r="HWY80" s="184"/>
      <c r="HWZ80" s="184"/>
      <c r="HXA80" s="184"/>
      <c r="HXB80" s="184"/>
      <c r="HXC80" s="184"/>
      <c r="HXD80" s="184"/>
      <c r="HXE80" s="184"/>
      <c r="HXF80" s="184"/>
      <c r="HXG80" s="184"/>
      <c r="HXH80" s="184"/>
      <c r="HXI80" s="184"/>
      <c r="HXJ80" s="184"/>
      <c r="HXK80" s="184"/>
      <c r="HXL80" s="184"/>
      <c r="HXM80" s="184"/>
      <c r="HXN80" s="184"/>
      <c r="HXO80" s="184"/>
      <c r="HXP80" s="184"/>
      <c r="HXQ80" s="184"/>
      <c r="HXR80" s="184"/>
      <c r="HXS80" s="184"/>
      <c r="HXT80" s="184"/>
      <c r="HXU80" s="184"/>
      <c r="HXV80" s="184"/>
      <c r="HXW80" s="184"/>
      <c r="HXX80" s="184"/>
      <c r="HXY80" s="184"/>
      <c r="HXZ80" s="184"/>
      <c r="HYA80" s="184"/>
      <c r="HYB80" s="184"/>
      <c r="HYC80" s="184"/>
      <c r="HYD80" s="184"/>
      <c r="HYE80" s="184"/>
      <c r="HYF80" s="184"/>
      <c r="HYG80" s="184"/>
      <c r="HYH80" s="184"/>
      <c r="HYI80" s="184"/>
      <c r="HYJ80" s="184"/>
      <c r="HYK80" s="184"/>
      <c r="HYL80" s="184"/>
      <c r="HYM80" s="184"/>
      <c r="HYN80" s="184"/>
      <c r="HYO80" s="184"/>
      <c r="HYP80" s="184"/>
      <c r="HYQ80" s="184"/>
      <c r="HYR80" s="184"/>
      <c r="HYS80" s="184"/>
      <c r="HYT80" s="184"/>
      <c r="HYU80" s="184"/>
      <c r="HYV80" s="184"/>
      <c r="HYW80" s="184"/>
      <c r="HYX80" s="184"/>
      <c r="HYY80" s="184"/>
      <c r="HYZ80" s="184"/>
      <c r="HZA80" s="184"/>
      <c r="HZB80" s="184"/>
      <c r="HZC80" s="184"/>
      <c r="HZD80" s="184"/>
      <c r="HZE80" s="184"/>
      <c r="HZF80" s="184"/>
      <c r="HZG80" s="184"/>
      <c r="HZH80" s="184"/>
      <c r="HZI80" s="184"/>
      <c r="HZJ80" s="184"/>
      <c r="HZK80" s="184"/>
      <c r="HZL80" s="184"/>
      <c r="HZM80" s="184"/>
      <c r="HZN80" s="184"/>
      <c r="HZO80" s="184"/>
      <c r="HZP80" s="184"/>
      <c r="HZQ80" s="184"/>
      <c r="HZR80" s="184"/>
      <c r="HZS80" s="184"/>
      <c r="HZT80" s="184"/>
      <c r="HZU80" s="184"/>
      <c r="HZV80" s="184"/>
      <c r="HZW80" s="184"/>
      <c r="HZX80" s="184"/>
      <c r="HZY80" s="184"/>
      <c r="HZZ80" s="184"/>
      <c r="IAA80" s="184"/>
      <c r="IAB80" s="184"/>
      <c r="IAC80" s="184"/>
      <c r="IAD80" s="184"/>
      <c r="IAE80" s="184"/>
      <c r="IAF80" s="184"/>
      <c r="IAG80" s="184"/>
      <c r="IAH80" s="184"/>
      <c r="IAI80" s="184"/>
      <c r="IAJ80" s="184"/>
      <c r="IAK80" s="184"/>
      <c r="IAL80" s="184"/>
      <c r="IAM80" s="184"/>
      <c r="IAN80" s="184"/>
      <c r="IAO80" s="184"/>
      <c r="IAP80" s="184"/>
      <c r="IAQ80" s="184"/>
      <c r="IAR80" s="184"/>
      <c r="IAS80" s="184"/>
      <c r="IAT80" s="184"/>
      <c r="IAU80" s="184"/>
      <c r="IAV80" s="184"/>
      <c r="IAW80" s="184"/>
      <c r="IAX80" s="184"/>
      <c r="IAY80" s="184"/>
      <c r="IAZ80" s="184"/>
      <c r="IBA80" s="184"/>
      <c r="IBB80" s="184"/>
      <c r="IBC80" s="184"/>
      <c r="IBD80" s="184"/>
      <c r="IBE80" s="184"/>
      <c r="IBF80" s="184"/>
      <c r="IBG80" s="184"/>
      <c r="IBH80" s="184"/>
      <c r="IBI80" s="184"/>
      <c r="IBJ80" s="184"/>
      <c r="IBK80" s="184"/>
      <c r="IBL80" s="184"/>
      <c r="IBM80" s="184"/>
      <c r="IBN80" s="184"/>
      <c r="IBO80" s="184"/>
      <c r="IBP80" s="184"/>
      <c r="IBQ80" s="184"/>
      <c r="IBR80" s="184"/>
      <c r="IBS80" s="184"/>
      <c r="IBT80" s="184"/>
      <c r="IBU80" s="184"/>
      <c r="IBV80" s="184"/>
      <c r="IBW80" s="184"/>
      <c r="IBX80" s="184"/>
      <c r="IBY80" s="184"/>
      <c r="IBZ80" s="184"/>
      <c r="ICA80" s="184"/>
      <c r="ICB80" s="184"/>
      <c r="ICC80" s="184"/>
      <c r="ICD80" s="184"/>
      <c r="ICE80" s="184"/>
      <c r="ICF80" s="184"/>
      <c r="ICG80" s="184"/>
      <c r="ICH80" s="184"/>
      <c r="ICI80" s="184"/>
      <c r="ICJ80" s="184"/>
      <c r="ICK80" s="184"/>
      <c r="ICL80" s="184"/>
      <c r="ICM80" s="184"/>
      <c r="ICN80" s="184"/>
      <c r="ICO80" s="184"/>
      <c r="ICP80" s="184"/>
      <c r="ICQ80" s="184"/>
      <c r="ICR80" s="184"/>
      <c r="ICS80" s="184"/>
      <c r="ICT80" s="184"/>
      <c r="ICU80" s="184"/>
      <c r="ICV80" s="184"/>
      <c r="ICW80" s="184"/>
      <c r="ICX80" s="184"/>
      <c r="ICY80" s="184"/>
      <c r="ICZ80" s="184"/>
      <c r="IDA80" s="184"/>
      <c r="IDB80" s="184"/>
      <c r="IDC80" s="184"/>
      <c r="IDD80" s="184"/>
      <c r="IDE80" s="184"/>
      <c r="IDF80" s="184"/>
      <c r="IDG80" s="184"/>
      <c r="IDH80" s="184"/>
      <c r="IDI80" s="184"/>
      <c r="IDJ80" s="184"/>
      <c r="IDK80" s="184"/>
      <c r="IDL80" s="184"/>
      <c r="IDM80" s="184"/>
      <c r="IDN80" s="184"/>
      <c r="IDO80" s="184"/>
      <c r="IDP80" s="184"/>
      <c r="IDQ80" s="184"/>
      <c r="IDR80" s="184"/>
      <c r="IDS80" s="184"/>
      <c r="IDT80" s="184"/>
      <c r="IDU80" s="184"/>
      <c r="IDV80" s="184"/>
      <c r="IDW80" s="184"/>
      <c r="IDX80" s="184"/>
      <c r="IDY80" s="184"/>
      <c r="IDZ80" s="184"/>
      <c r="IEA80" s="184"/>
      <c r="IEB80" s="184"/>
      <c r="IEC80" s="184"/>
      <c r="IED80" s="184"/>
      <c r="IEE80" s="184"/>
      <c r="IEF80" s="184"/>
      <c r="IEG80" s="184"/>
      <c r="IEH80" s="184"/>
      <c r="IEI80" s="184"/>
      <c r="IEJ80" s="184"/>
      <c r="IEK80" s="184"/>
      <c r="IEL80" s="184"/>
      <c r="IEM80" s="184"/>
      <c r="IEN80" s="184"/>
      <c r="IEO80" s="184"/>
      <c r="IEP80" s="184"/>
      <c r="IEQ80" s="184"/>
      <c r="IER80" s="184"/>
      <c r="IES80" s="184"/>
      <c r="IET80" s="184"/>
      <c r="IEU80" s="184"/>
      <c r="IEV80" s="184"/>
      <c r="IEW80" s="184"/>
      <c r="IEX80" s="184"/>
      <c r="IEY80" s="184"/>
      <c r="IEZ80" s="184"/>
      <c r="IFA80" s="184"/>
      <c r="IFB80" s="184"/>
      <c r="IFC80" s="184"/>
      <c r="IFD80" s="184"/>
      <c r="IFE80" s="184"/>
      <c r="IFF80" s="184"/>
      <c r="IFG80" s="184"/>
      <c r="IFH80" s="184"/>
      <c r="IFI80" s="184"/>
      <c r="IFJ80" s="184"/>
      <c r="IFK80" s="184"/>
      <c r="IFL80" s="184"/>
      <c r="IFM80" s="184"/>
      <c r="IFN80" s="184"/>
      <c r="IFO80" s="184"/>
      <c r="IFP80" s="184"/>
      <c r="IFQ80" s="184"/>
      <c r="IFR80" s="184"/>
      <c r="IFS80" s="184"/>
      <c r="IFT80" s="184"/>
      <c r="IFU80" s="184"/>
      <c r="IFV80" s="184"/>
      <c r="IFW80" s="184"/>
      <c r="IFX80" s="184"/>
      <c r="IFY80" s="184"/>
      <c r="IFZ80" s="184"/>
      <c r="IGA80" s="184"/>
      <c r="IGB80" s="184"/>
      <c r="IGC80" s="184"/>
      <c r="IGD80" s="184"/>
      <c r="IGE80" s="184"/>
      <c r="IGF80" s="184"/>
      <c r="IGG80" s="184"/>
      <c r="IGH80" s="184"/>
      <c r="IGI80" s="184"/>
      <c r="IGJ80" s="184"/>
      <c r="IGK80" s="184"/>
      <c r="IGL80" s="184"/>
      <c r="IGM80" s="184"/>
      <c r="IGN80" s="184"/>
      <c r="IGO80" s="184"/>
      <c r="IGP80" s="184"/>
      <c r="IGQ80" s="184"/>
      <c r="IGR80" s="184"/>
      <c r="IGS80" s="184"/>
      <c r="IGT80" s="184"/>
      <c r="IGU80" s="184"/>
      <c r="IGV80" s="184"/>
      <c r="IGW80" s="184"/>
      <c r="IGX80" s="184"/>
      <c r="IGY80" s="184"/>
      <c r="IGZ80" s="184"/>
      <c r="IHA80" s="184"/>
      <c r="IHB80" s="184"/>
      <c r="IHC80" s="184"/>
      <c r="IHD80" s="184"/>
      <c r="IHE80" s="184"/>
      <c r="IHF80" s="184"/>
      <c r="IHG80" s="184"/>
      <c r="IHH80" s="184"/>
      <c r="IHI80" s="184"/>
      <c r="IHJ80" s="184"/>
      <c r="IHK80" s="184"/>
      <c r="IHL80" s="184"/>
      <c r="IHM80" s="184"/>
      <c r="IHN80" s="184"/>
      <c r="IHO80" s="184"/>
      <c r="IHP80" s="184"/>
      <c r="IHQ80" s="184"/>
      <c r="IHR80" s="184"/>
      <c r="IHS80" s="184"/>
      <c r="IHT80" s="184"/>
      <c r="IHU80" s="184"/>
      <c r="IHV80" s="184"/>
      <c r="IHW80" s="184"/>
      <c r="IHX80" s="184"/>
      <c r="IHY80" s="184"/>
      <c r="IHZ80" s="184"/>
      <c r="IIA80" s="184"/>
      <c r="IIB80" s="184"/>
      <c r="IIC80" s="184"/>
      <c r="IID80" s="184"/>
      <c r="IIE80" s="184"/>
      <c r="IIF80" s="184"/>
      <c r="IIG80" s="184"/>
      <c r="IIH80" s="184"/>
      <c r="III80" s="184"/>
      <c r="IIJ80" s="184"/>
      <c r="IIK80" s="184"/>
      <c r="IIL80" s="184"/>
      <c r="IIM80" s="184"/>
      <c r="IIN80" s="184"/>
      <c r="IIO80" s="184"/>
      <c r="IIP80" s="184"/>
      <c r="IIQ80" s="184"/>
      <c r="IIR80" s="184"/>
      <c r="IIS80" s="184"/>
      <c r="IIT80" s="184"/>
      <c r="IIU80" s="184"/>
      <c r="IIV80" s="184"/>
      <c r="IIW80" s="184"/>
      <c r="IIX80" s="184"/>
      <c r="IIY80" s="184"/>
      <c r="IIZ80" s="184"/>
      <c r="IJA80" s="184"/>
      <c r="IJB80" s="184"/>
      <c r="IJC80" s="184"/>
      <c r="IJD80" s="184"/>
      <c r="IJE80" s="184"/>
      <c r="IJF80" s="184"/>
      <c r="IJG80" s="184"/>
      <c r="IJH80" s="184"/>
      <c r="IJI80" s="184"/>
      <c r="IJJ80" s="184"/>
      <c r="IJK80" s="184"/>
      <c r="IJL80" s="184"/>
      <c r="IJM80" s="184"/>
      <c r="IJN80" s="184"/>
      <c r="IJO80" s="184"/>
      <c r="IJP80" s="184"/>
      <c r="IJQ80" s="184"/>
      <c r="IJR80" s="184"/>
      <c r="IJS80" s="184"/>
      <c r="IJT80" s="184"/>
      <c r="IJU80" s="184"/>
      <c r="IJV80" s="184"/>
      <c r="IJW80" s="184"/>
      <c r="IJX80" s="184"/>
      <c r="IJY80" s="184"/>
      <c r="IJZ80" s="184"/>
      <c r="IKA80" s="184"/>
      <c r="IKB80" s="184"/>
      <c r="IKC80" s="184"/>
      <c r="IKD80" s="184"/>
      <c r="IKE80" s="184"/>
      <c r="IKF80" s="184"/>
      <c r="IKG80" s="184"/>
      <c r="IKH80" s="184"/>
      <c r="IKI80" s="184"/>
      <c r="IKJ80" s="184"/>
      <c r="IKK80" s="184"/>
      <c r="IKL80" s="184"/>
      <c r="IKM80" s="184"/>
      <c r="IKN80" s="184"/>
      <c r="IKO80" s="184"/>
      <c r="IKP80" s="184"/>
      <c r="IKQ80" s="184"/>
      <c r="IKR80" s="184"/>
      <c r="IKS80" s="184"/>
      <c r="IKT80" s="184"/>
      <c r="IKU80" s="184"/>
      <c r="IKV80" s="184"/>
      <c r="IKW80" s="184"/>
      <c r="IKX80" s="184"/>
      <c r="IKY80" s="184"/>
      <c r="IKZ80" s="184"/>
      <c r="ILA80" s="184"/>
      <c r="ILB80" s="184"/>
      <c r="ILC80" s="184"/>
      <c r="ILD80" s="184"/>
      <c r="ILE80" s="184"/>
      <c r="ILF80" s="184"/>
      <c r="ILG80" s="184"/>
      <c r="ILH80" s="184"/>
      <c r="ILI80" s="184"/>
      <c r="ILJ80" s="184"/>
      <c r="ILK80" s="184"/>
      <c r="ILL80" s="184"/>
      <c r="ILM80" s="184"/>
      <c r="ILN80" s="184"/>
      <c r="ILO80" s="184"/>
      <c r="ILP80" s="184"/>
      <c r="ILQ80" s="184"/>
      <c r="ILR80" s="184"/>
      <c r="ILS80" s="184"/>
      <c r="ILT80" s="184"/>
      <c r="ILU80" s="184"/>
      <c r="ILV80" s="184"/>
      <c r="ILW80" s="184"/>
      <c r="ILX80" s="184"/>
      <c r="ILY80" s="184"/>
      <c r="ILZ80" s="184"/>
      <c r="IMA80" s="184"/>
      <c r="IMB80" s="184"/>
      <c r="IMC80" s="184"/>
      <c r="IMD80" s="184"/>
      <c r="IME80" s="184"/>
      <c r="IMF80" s="184"/>
      <c r="IMG80" s="184"/>
      <c r="IMH80" s="184"/>
      <c r="IMI80" s="184"/>
      <c r="IMJ80" s="184"/>
      <c r="IMK80" s="184"/>
      <c r="IML80" s="184"/>
      <c r="IMM80" s="184"/>
      <c r="IMN80" s="184"/>
      <c r="IMO80" s="184"/>
      <c r="IMP80" s="184"/>
      <c r="IMQ80" s="184"/>
      <c r="IMR80" s="184"/>
      <c r="IMS80" s="184"/>
      <c r="IMT80" s="184"/>
      <c r="IMU80" s="184"/>
      <c r="IMV80" s="184"/>
      <c r="IMW80" s="184"/>
      <c r="IMX80" s="184"/>
      <c r="IMY80" s="184"/>
      <c r="IMZ80" s="184"/>
      <c r="INA80" s="184"/>
      <c r="INB80" s="184"/>
      <c r="INC80" s="184"/>
      <c r="IND80" s="184"/>
      <c r="INE80" s="184"/>
      <c r="INF80" s="184"/>
      <c r="ING80" s="184"/>
      <c r="INH80" s="184"/>
      <c r="INI80" s="184"/>
      <c r="INJ80" s="184"/>
      <c r="INK80" s="184"/>
      <c r="INL80" s="184"/>
      <c r="INM80" s="184"/>
      <c r="INN80" s="184"/>
      <c r="INO80" s="184"/>
      <c r="INP80" s="184"/>
      <c r="INQ80" s="184"/>
      <c r="INR80" s="184"/>
      <c r="INS80" s="184"/>
      <c r="INT80" s="184"/>
      <c r="INU80" s="184"/>
      <c r="INV80" s="184"/>
      <c r="INW80" s="184"/>
      <c r="INX80" s="184"/>
      <c r="INY80" s="184"/>
      <c r="INZ80" s="184"/>
      <c r="IOA80" s="184"/>
      <c r="IOB80" s="184"/>
      <c r="IOC80" s="184"/>
      <c r="IOD80" s="184"/>
      <c r="IOE80" s="184"/>
      <c r="IOF80" s="184"/>
      <c r="IOG80" s="184"/>
      <c r="IOH80" s="184"/>
      <c r="IOI80" s="184"/>
      <c r="IOJ80" s="184"/>
      <c r="IOK80" s="184"/>
      <c r="IOL80" s="184"/>
      <c r="IOM80" s="184"/>
      <c r="ION80" s="184"/>
      <c r="IOO80" s="184"/>
      <c r="IOP80" s="184"/>
      <c r="IOQ80" s="184"/>
      <c r="IOR80" s="184"/>
      <c r="IOS80" s="184"/>
      <c r="IOT80" s="184"/>
      <c r="IOU80" s="184"/>
      <c r="IOV80" s="184"/>
      <c r="IOW80" s="184"/>
      <c r="IOX80" s="184"/>
      <c r="IOY80" s="184"/>
      <c r="IOZ80" s="184"/>
      <c r="IPA80" s="184"/>
      <c r="IPB80" s="184"/>
      <c r="IPC80" s="184"/>
      <c r="IPD80" s="184"/>
      <c r="IPE80" s="184"/>
      <c r="IPF80" s="184"/>
      <c r="IPG80" s="184"/>
      <c r="IPH80" s="184"/>
      <c r="IPI80" s="184"/>
      <c r="IPJ80" s="184"/>
      <c r="IPK80" s="184"/>
      <c r="IPL80" s="184"/>
      <c r="IPM80" s="184"/>
      <c r="IPN80" s="184"/>
      <c r="IPO80" s="184"/>
      <c r="IPP80" s="184"/>
      <c r="IPQ80" s="184"/>
      <c r="IPR80" s="184"/>
      <c r="IPS80" s="184"/>
      <c r="IPT80" s="184"/>
      <c r="IPU80" s="184"/>
      <c r="IPV80" s="184"/>
      <c r="IPW80" s="184"/>
      <c r="IPX80" s="184"/>
      <c r="IPY80" s="184"/>
      <c r="IPZ80" s="184"/>
      <c r="IQA80" s="184"/>
      <c r="IQB80" s="184"/>
      <c r="IQC80" s="184"/>
      <c r="IQD80" s="184"/>
      <c r="IQE80" s="184"/>
      <c r="IQF80" s="184"/>
      <c r="IQG80" s="184"/>
      <c r="IQH80" s="184"/>
      <c r="IQI80" s="184"/>
      <c r="IQJ80" s="184"/>
      <c r="IQK80" s="184"/>
      <c r="IQL80" s="184"/>
      <c r="IQM80" s="184"/>
      <c r="IQN80" s="184"/>
      <c r="IQO80" s="184"/>
      <c r="IQP80" s="184"/>
      <c r="IQQ80" s="184"/>
      <c r="IQR80" s="184"/>
      <c r="IQS80" s="184"/>
      <c r="IQT80" s="184"/>
      <c r="IQU80" s="184"/>
      <c r="IQV80" s="184"/>
      <c r="IQW80" s="184"/>
      <c r="IQX80" s="184"/>
      <c r="IQY80" s="184"/>
      <c r="IQZ80" s="184"/>
      <c r="IRA80" s="184"/>
      <c r="IRB80" s="184"/>
      <c r="IRC80" s="184"/>
      <c r="IRD80" s="184"/>
      <c r="IRE80" s="184"/>
      <c r="IRF80" s="184"/>
      <c r="IRG80" s="184"/>
      <c r="IRH80" s="184"/>
      <c r="IRI80" s="184"/>
      <c r="IRJ80" s="184"/>
      <c r="IRK80" s="184"/>
      <c r="IRL80" s="184"/>
      <c r="IRM80" s="184"/>
      <c r="IRN80" s="184"/>
      <c r="IRO80" s="184"/>
      <c r="IRP80" s="184"/>
      <c r="IRQ80" s="184"/>
      <c r="IRR80" s="184"/>
      <c r="IRS80" s="184"/>
      <c r="IRT80" s="184"/>
      <c r="IRU80" s="184"/>
      <c r="IRV80" s="184"/>
      <c r="IRW80" s="184"/>
      <c r="IRX80" s="184"/>
      <c r="IRY80" s="184"/>
      <c r="IRZ80" s="184"/>
      <c r="ISA80" s="184"/>
      <c r="ISB80" s="184"/>
      <c r="ISC80" s="184"/>
      <c r="ISD80" s="184"/>
      <c r="ISE80" s="184"/>
      <c r="ISF80" s="184"/>
      <c r="ISG80" s="184"/>
      <c r="ISH80" s="184"/>
      <c r="ISI80" s="184"/>
      <c r="ISJ80" s="184"/>
      <c r="ISK80" s="184"/>
      <c r="ISL80" s="184"/>
      <c r="ISM80" s="184"/>
      <c r="ISN80" s="184"/>
      <c r="ISO80" s="184"/>
      <c r="ISP80" s="184"/>
      <c r="ISQ80" s="184"/>
      <c r="ISR80" s="184"/>
      <c r="ISS80" s="184"/>
      <c r="IST80" s="184"/>
      <c r="ISU80" s="184"/>
      <c r="ISV80" s="184"/>
      <c r="ISW80" s="184"/>
      <c r="ISX80" s="184"/>
      <c r="ISY80" s="184"/>
      <c r="ISZ80" s="184"/>
      <c r="ITA80" s="184"/>
      <c r="ITB80" s="184"/>
      <c r="ITC80" s="184"/>
      <c r="ITD80" s="184"/>
      <c r="ITE80" s="184"/>
      <c r="ITF80" s="184"/>
      <c r="ITG80" s="184"/>
      <c r="ITH80" s="184"/>
      <c r="ITI80" s="184"/>
      <c r="ITJ80" s="184"/>
      <c r="ITK80" s="184"/>
      <c r="ITL80" s="184"/>
      <c r="ITM80" s="184"/>
      <c r="ITN80" s="184"/>
      <c r="ITO80" s="184"/>
      <c r="ITP80" s="184"/>
      <c r="ITQ80" s="184"/>
      <c r="ITR80" s="184"/>
      <c r="ITS80" s="184"/>
      <c r="ITT80" s="184"/>
      <c r="ITU80" s="184"/>
      <c r="ITV80" s="184"/>
      <c r="ITW80" s="184"/>
      <c r="ITX80" s="184"/>
      <c r="ITY80" s="184"/>
      <c r="ITZ80" s="184"/>
      <c r="IUA80" s="184"/>
      <c r="IUB80" s="184"/>
      <c r="IUC80" s="184"/>
      <c r="IUD80" s="184"/>
      <c r="IUE80" s="184"/>
      <c r="IUF80" s="184"/>
      <c r="IUG80" s="184"/>
      <c r="IUH80" s="184"/>
      <c r="IUI80" s="184"/>
      <c r="IUJ80" s="184"/>
      <c r="IUK80" s="184"/>
      <c r="IUL80" s="184"/>
      <c r="IUM80" s="184"/>
      <c r="IUN80" s="184"/>
      <c r="IUO80" s="184"/>
      <c r="IUP80" s="184"/>
      <c r="IUQ80" s="184"/>
      <c r="IUR80" s="184"/>
      <c r="IUS80" s="184"/>
      <c r="IUT80" s="184"/>
      <c r="IUU80" s="184"/>
      <c r="IUV80" s="184"/>
      <c r="IUW80" s="184"/>
      <c r="IUX80" s="184"/>
      <c r="IUY80" s="184"/>
      <c r="IUZ80" s="184"/>
      <c r="IVA80" s="184"/>
      <c r="IVB80" s="184"/>
      <c r="IVC80" s="184"/>
      <c r="IVD80" s="184"/>
      <c r="IVE80" s="184"/>
      <c r="IVF80" s="184"/>
      <c r="IVG80" s="184"/>
      <c r="IVH80" s="184"/>
      <c r="IVI80" s="184"/>
      <c r="IVJ80" s="184"/>
      <c r="IVK80" s="184"/>
      <c r="IVL80" s="184"/>
      <c r="IVM80" s="184"/>
      <c r="IVN80" s="184"/>
      <c r="IVO80" s="184"/>
      <c r="IVP80" s="184"/>
      <c r="IVQ80" s="184"/>
      <c r="IVR80" s="184"/>
      <c r="IVS80" s="184"/>
      <c r="IVT80" s="184"/>
      <c r="IVU80" s="184"/>
      <c r="IVV80" s="184"/>
      <c r="IVW80" s="184"/>
      <c r="IVX80" s="184"/>
      <c r="IVY80" s="184"/>
      <c r="IVZ80" s="184"/>
      <c r="IWA80" s="184"/>
      <c r="IWB80" s="184"/>
      <c r="IWC80" s="184"/>
      <c r="IWD80" s="184"/>
      <c r="IWE80" s="184"/>
      <c r="IWF80" s="184"/>
      <c r="IWG80" s="184"/>
      <c r="IWH80" s="184"/>
      <c r="IWI80" s="184"/>
      <c r="IWJ80" s="184"/>
      <c r="IWK80" s="184"/>
      <c r="IWL80" s="184"/>
      <c r="IWM80" s="184"/>
      <c r="IWN80" s="184"/>
      <c r="IWO80" s="184"/>
      <c r="IWP80" s="184"/>
      <c r="IWQ80" s="184"/>
      <c r="IWR80" s="184"/>
      <c r="IWS80" s="184"/>
      <c r="IWT80" s="184"/>
      <c r="IWU80" s="184"/>
      <c r="IWV80" s="184"/>
      <c r="IWW80" s="184"/>
      <c r="IWX80" s="184"/>
      <c r="IWY80" s="184"/>
      <c r="IWZ80" s="184"/>
      <c r="IXA80" s="184"/>
      <c r="IXB80" s="184"/>
      <c r="IXC80" s="184"/>
      <c r="IXD80" s="184"/>
      <c r="IXE80" s="184"/>
      <c r="IXF80" s="184"/>
      <c r="IXG80" s="184"/>
      <c r="IXH80" s="184"/>
      <c r="IXI80" s="184"/>
      <c r="IXJ80" s="184"/>
      <c r="IXK80" s="184"/>
      <c r="IXL80" s="184"/>
      <c r="IXM80" s="184"/>
      <c r="IXN80" s="184"/>
      <c r="IXO80" s="184"/>
      <c r="IXP80" s="184"/>
      <c r="IXQ80" s="184"/>
      <c r="IXR80" s="184"/>
      <c r="IXS80" s="184"/>
      <c r="IXT80" s="184"/>
      <c r="IXU80" s="184"/>
      <c r="IXV80" s="184"/>
      <c r="IXW80" s="184"/>
      <c r="IXX80" s="184"/>
      <c r="IXY80" s="184"/>
      <c r="IXZ80" s="184"/>
      <c r="IYA80" s="184"/>
      <c r="IYB80" s="184"/>
      <c r="IYC80" s="184"/>
      <c r="IYD80" s="184"/>
      <c r="IYE80" s="184"/>
      <c r="IYF80" s="184"/>
      <c r="IYG80" s="184"/>
      <c r="IYH80" s="184"/>
      <c r="IYI80" s="184"/>
      <c r="IYJ80" s="184"/>
      <c r="IYK80" s="184"/>
      <c r="IYL80" s="184"/>
      <c r="IYM80" s="184"/>
      <c r="IYN80" s="184"/>
      <c r="IYO80" s="184"/>
      <c r="IYP80" s="184"/>
      <c r="IYQ80" s="184"/>
      <c r="IYR80" s="184"/>
      <c r="IYS80" s="184"/>
      <c r="IYT80" s="184"/>
      <c r="IYU80" s="184"/>
      <c r="IYV80" s="184"/>
      <c r="IYW80" s="184"/>
      <c r="IYX80" s="184"/>
      <c r="IYY80" s="184"/>
      <c r="IYZ80" s="184"/>
      <c r="IZA80" s="184"/>
      <c r="IZB80" s="184"/>
      <c r="IZC80" s="184"/>
      <c r="IZD80" s="184"/>
      <c r="IZE80" s="184"/>
      <c r="IZF80" s="184"/>
      <c r="IZG80" s="184"/>
      <c r="IZH80" s="184"/>
      <c r="IZI80" s="184"/>
      <c r="IZJ80" s="184"/>
      <c r="IZK80" s="184"/>
      <c r="IZL80" s="184"/>
      <c r="IZM80" s="184"/>
      <c r="IZN80" s="184"/>
      <c r="IZO80" s="184"/>
      <c r="IZP80" s="184"/>
      <c r="IZQ80" s="184"/>
      <c r="IZR80" s="184"/>
      <c r="IZS80" s="184"/>
      <c r="IZT80" s="184"/>
      <c r="IZU80" s="184"/>
      <c r="IZV80" s="184"/>
      <c r="IZW80" s="184"/>
      <c r="IZX80" s="184"/>
      <c r="IZY80" s="184"/>
      <c r="IZZ80" s="184"/>
      <c r="JAA80" s="184"/>
      <c r="JAB80" s="184"/>
      <c r="JAC80" s="184"/>
      <c r="JAD80" s="184"/>
      <c r="JAE80" s="184"/>
      <c r="JAF80" s="184"/>
      <c r="JAG80" s="184"/>
      <c r="JAH80" s="184"/>
      <c r="JAI80" s="184"/>
      <c r="JAJ80" s="184"/>
      <c r="JAK80" s="184"/>
      <c r="JAL80" s="184"/>
      <c r="JAM80" s="184"/>
      <c r="JAN80" s="184"/>
      <c r="JAO80" s="184"/>
      <c r="JAP80" s="184"/>
      <c r="JAQ80" s="184"/>
      <c r="JAR80" s="184"/>
      <c r="JAS80" s="184"/>
      <c r="JAT80" s="184"/>
      <c r="JAU80" s="184"/>
      <c r="JAV80" s="184"/>
      <c r="JAW80" s="184"/>
      <c r="JAX80" s="184"/>
      <c r="JAY80" s="184"/>
      <c r="JAZ80" s="184"/>
      <c r="JBA80" s="184"/>
      <c r="JBB80" s="184"/>
      <c r="JBC80" s="184"/>
      <c r="JBD80" s="184"/>
      <c r="JBE80" s="184"/>
      <c r="JBF80" s="184"/>
      <c r="JBG80" s="184"/>
      <c r="JBH80" s="184"/>
      <c r="JBI80" s="184"/>
      <c r="JBJ80" s="184"/>
      <c r="JBK80" s="184"/>
      <c r="JBL80" s="184"/>
      <c r="JBM80" s="184"/>
      <c r="JBN80" s="184"/>
      <c r="JBO80" s="184"/>
      <c r="JBP80" s="184"/>
      <c r="JBQ80" s="184"/>
      <c r="JBR80" s="184"/>
      <c r="JBS80" s="184"/>
      <c r="JBT80" s="184"/>
      <c r="JBU80" s="184"/>
      <c r="JBV80" s="184"/>
      <c r="JBW80" s="184"/>
      <c r="JBX80" s="184"/>
      <c r="JBY80" s="184"/>
      <c r="JBZ80" s="184"/>
      <c r="JCA80" s="184"/>
      <c r="JCB80" s="184"/>
      <c r="JCC80" s="184"/>
      <c r="JCD80" s="184"/>
      <c r="JCE80" s="184"/>
      <c r="JCF80" s="184"/>
      <c r="JCG80" s="184"/>
      <c r="JCH80" s="184"/>
      <c r="JCI80" s="184"/>
      <c r="JCJ80" s="184"/>
      <c r="JCK80" s="184"/>
      <c r="JCL80" s="184"/>
      <c r="JCM80" s="184"/>
      <c r="JCN80" s="184"/>
      <c r="JCO80" s="184"/>
      <c r="JCP80" s="184"/>
      <c r="JCQ80" s="184"/>
      <c r="JCR80" s="184"/>
      <c r="JCS80" s="184"/>
      <c r="JCT80" s="184"/>
      <c r="JCU80" s="184"/>
      <c r="JCV80" s="184"/>
      <c r="JCW80" s="184"/>
      <c r="JCX80" s="184"/>
      <c r="JCY80" s="184"/>
      <c r="JCZ80" s="184"/>
      <c r="JDA80" s="184"/>
      <c r="JDB80" s="184"/>
      <c r="JDC80" s="184"/>
      <c r="JDD80" s="184"/>
      <c r="JDE80" s="184"/>
      <c r="JDF80" s="184"/>
      <c r="JDG80" s="184"/>
      <c r="JDH80" s="184"/>
      <c r="JDI80" s="184"/>
      <c r="JDJ80" s="184"/>
      <c r="JDK80" s="184"/>
      <c r="JDL80" s="184"/>
      <c r="JDM80" s="184"/>
      <c r="JDN80" s="184"/>
      <c r="JDO80" s="184"/>
      <c r="JDP80" s="184"/>
      <c r="JDQ80" s="184"/>
      <c r="JDR80" s="184"/>
      <c r="JDS80" s="184"/>
      <c r="JDT80" s="184"/>
      <c r="JDU80" s="184"/>
      <c r="JDV80" s="184"/>
      <c r="JDW80" s="184"/>
      <c r="JDX80" s="184"/>
      <c r="JDY80" s="184"/>
      <c r="JDZ80" s="184"/>
      <c r="JEA80" s="184"/>
      <c r="JEB80" s="184"/>
      <c r="JEC80" s="184"/>
      <c r="JED80" s="184"/>
      <c r="JEE80" s="184"/>
      <c r="JEF80" s="184"/>
      <c r="JEG80" s="184"/>
      <c r="JEH80" s="184"/>
      <c r="JEI80" s="184"/>
      <c r="JEJ80" s="184"/>
      <c r="JEK80" s="184"/>
      <c r="JEL80" s="184"/>
      <c r="JEM80" s="184"/>
      <c r="JEN80" s="184"/>
      <c r="JEO80" s="184"/>
      <c r="JEP80" s="184"/>
      <c r="JEQ80" s="184"/>
      <c r="JER80" s="184"/>
      <c r="JES80" s="184"/>
      <c r="JET80" s="184"/>
      <c r="JEU80" s="184"/>
      <c r="JEV80" s="184"/>
      <c r="JEW80" s="184"/>
      <c r="JEX80" s="184"/>
      <c r="JEY80" s="184"/>
      <c r="JEZ80" s="184"/>
      <c r="JFA80" s="184"/>
      <c r="JFB80" s="184"/>
      <c r="JFC80" s="184"/>
      <c r="JFD80" s="184"/>
      <c r="JFE80" s="184"/>
      <c r="JFF80" s="184"/>
      <c r="JFG80" s="184"/>
      <c r="JFH80" s="184"/>
      <c r="JFI80" s="184"/>
      <c r="JFJ80" s="184"/>
      <c r="JFK80" s="184"/>
      <c r="JFL80" s="184"/>
      <c r="JFM80" s="184"/>
      <c r="JFN80" s="184"/>
      <c r="JFO80" s="184"/>
      <c r="JFP80" s="184"/>
      <c r="JFQ80" s="184"/>
      <c r="JFR80" s="184"/>
      <c r="JFS80" s="184"/>
      <c r="JFT80" s="184"/>
      <c r="JFU80" s="184"/>
      <c r="JFV80" s="184"/>
      <c r="JFW80" s="184"/>
      <c r="JFX80" s="184"/>
      <c r="JFY80" s="184"/>
      <c r="JFZ80" s="184"/>
      <c r="JGA80" s="184"/>
      <c r="JGB80" s="184"/>
      <c r="JGC80" s="184"/>
      <c r="JGD80" s="184"/>
      <c r="JGE80" s="184"/>
      <c r="JGF80" s="184"/>
      <c r="JGG80" s="184"/>
      <c r="JGH80" s="184"/>
      <c r="JGI80" s="184"/>
      <c r="JGJ80" s="184"/>
      <c r="JGK80" s="184"/>
      <c r="JGL80" s="184"/>
      <c r="JGM80" s="184"/>
      <c r="JGN80" s="184"/>
      <c r="JGO80" s="184"/>
      <c r="JGP80" s="184"/>
      <c r="JGQ80" s="184"/>
      <c r="JGR80" s="184"/>
      <c r="JGS80" s="184"/>
      <c r="JGT80" s="184"/>
      <c r="JGU80" s="184"/>
      <c r="JGV80" s="184"/>
      <c r="JGW80" s="184"/>
      <c r="JGX80" s="184"/>
      <c r="JGY80" s="184"/>
      <c r="JGZ80" s="184"/>
      <c r="JHA80" s="184"/>
      <c r="JHB80" s="184"/>
      <c r="JHC80" s="184"/>
      <c r="JHD80" s="184"/>
      <c r="JHE80" s="184"/>
      <c r="JHF80" s="184"/>
      <c r="JHG80" s="184"/>
      <c r="JHH80" s="184"/>
      <c r="JHI80" s="184"/>
      <c r="JHJ80" s="184"/>
      <c r="JHK80" s="184"/>
      <c r="JHL80" s="184"/>
      <c r="JHM80" s="184"/>
      <c r="JHN80" s="184"/>
      <c r="JHO80" s="184"/>
      <c r="JHP80" s="184"/>
      <c r="JHQ80" s="184"/>
      <c r="JHR80" s="184"/>
      <c r="JHS80" s="184"/>
      <c r="JHT80" s="184"/>
      <c r="JHU80" s="184"/>
      <c r="JHV80" s="184"/>
      <c r="JHW80" s="184"/>
      <c r="JHX80" s="184"/>
      <c r="JHY80" s="184"/>
      <c r="JHZ80" s="184"/>
      <c r="JIA80" s="184"/>
      <c r="JIB80" s="184"/>
      <c r="JIC80" s="184"/>
      <c r="JID80" s="184"/>
      <c r="JIE80" s="184"/>
      <c r="JIF80" s="184"/>
      <c r="JIG80" s="184"/>
      <c r="JIH80" s="184"/>
      <c r="JII80" s="184"/>
      <c r="JIJ80" s="184"/>
      <c r="JIK80" s="184"/>
      <c r="JIL80" s="184"/>
      <c r="JIM80" s="184"/>
      <c r="JIN80" s="184"/>
      <c r="JIO80" s="184"/>
      <c r="JIP80" s="184"/>
      <c r="JIQ80" s="184"/>
      <c r="JIR80" s="184"/>
      <c r="JIS80" s="184"/>
      <c r="JIT80" s="184"/>
      <c r="JIU80" s="184"/>
      <c r="JIV80" s="184"/>
      <c r="JIW80" s="184"/>
      <c r="JIX80" s="184"/>
      <c r="JIY80" s="184"/>
      <c r="JIZ80" s="184"/>
      <c r="JJA80" s="184"/>
      <c r="JJB80" s="184"/>
      <c r="JJC80" s="184"/>
      <c r="JJD80" s="184"/>
      <c r="JJE80" s="184"/>
      <c r="JJF80" s="184"/>
      <c r="JJG80" s="184"/>
      <c r="JJH80" s="184"/>
      <c r="JJI80" s="184"/>
      <c r="JJJ80" s="184"/>
      <c r="JJK80" s="184"/>
      <c r="JJL80" s="184"/>
      <c r="JJM80" s="184"/>
      <c r="JJN80" s="184"/>
      <c r="JJO80" s="184"/>
      <c r="JJP80" s="184"/>
      <c r="JJQ80" s="184"/>
      <c r="JJR80" s="184"/>
      <c r="JJS80" s="184"/>
      <c r="JJT80" s="184"/>
      <c r="JJU80" s="184"/>
      <c r="JJV80" s="184"/>
      <c r="JJW80" s="184"/>
      <c r="JJX80" s="184"/>
      <c r="JJY80" s="184"/>
      <c r="JJZ80" s="184"/>
      <c r="JKA80" s="184"/>
      <c r="JKB80" s="184"/>
      <c r="JKC80" s="184"/>
      <c r="JKD80" s="184"/>
      <c r="JKE80" s="184"/>
      <c r="JKF80" s="184"/>
      <c r="JKG80" s="184"/>
      <c r="JKH80" s="184"/>
      <c r="JKI80" s="184"/>
      <c r="JKJ80" s="184"/>
      <c r="JKK80" s="184"/>
      <c r="JKL80" s="184"/>
      <c r="JKM80" s="184"/>
      <c r="JKN80" s="184"/>
      <c r="JKO80" s="184"/>
      <c r="JKP80" s="184"/>
      <c r="JKQ80" s="184"/>
      <c r="JKR80" s="184"/>
      <c r="JKS80" s="184"/>
      <c r="JKT80" s="184"/>
      <c r="JKU80" s="184"/>
      <c r="JKV80" s="184"/>
      <c r="JKW80" s="184"/>
      <c r="JKX80" s="184"/>
      <c r="JKY80" s="184"/>
      <c r="JKZ80" s="184"/>
      <c r="JLA80" s="184"/>
      <c r="JLB80" s="184"/>
      <c r="JLC80" s="184"/>
      <c r="JLD80" s="184"/>
      <c r="JLE80" s="184"/>
      <c r="JLF80" s="184"/>
      <c r="JLG80" s="184"/>
      <c r="JLH80" s="184"/>
      <c r="JLI80" s="184"/>
      <c r="JLJ80" s="184"/>
      <c r="JLK80" s="184"/>
      <c r="JLL80" s="184"/>
      <c r="JLM80" s="184"/>
      <c r="JLN80" s="184"/>
      <c r="JLO80" s="184"/>
      <c r="JLP80" s="184"/>
      <c r="JLQ80" s="184"/>
      <c r="JLR80" s="184"/>
      <c r="JLS80" s="184"/>
      <c r="JLT80" s="184"/>
      <c r="JLU80" s="184"/>
      <c r="JLV80" s="184"/>
      <c r="JLW80" s="184"/>
      <c r="JLX80" s="184"/>
      <c r="JLY80" s="184"/>
      <c r="JLZ80" s="184"/>
      <c r="JMA80" s="184"/>
      <c r="JMB80" s="184"/>
      <c r="JMC80" s="184"/>
      <c r="JMD80" s="184"/>
      <c r="JME80" s="184"/>
      <c r="JMF80" s="184"/>
      <c r="JMG80" s="184"/>
      <c r="JMH80" s="184"/>
      <c r="JMI80" s="184"/>
      <c r="JMJ80" s="184"/>
      <c r="JMK80" s="184"/>
      <c r="JML80" s="184"/>
      <c r="JMM80" s="184"/>
      <c r="JMN80" s="184"/>
      <c r="JMO80" s="184"/>
      <c r="JMP80" s="184"/>
      <c r="JMQ80" s="184"/>
      <c r="JMR80" s="184"/>
      <c r="JMS80" s="184"/>
      <c r="JMT80" s="184"/>
      <c r="JMU80" s="184"/>
      <c r="JMV80" s="184"/>
      <c r="JMW80" s="184"/>
      <c r="JMX80" s="184"/>
      <c r="JMY80" s="184"/>
      <c r="JMZ80" s="184"/>
      <c r="JNA80" s="184"/>
      <c r="JNB80" s="184"/>
      <c r="JNC80" s="184"/>
      <c r="JND80" s="184"/>
      <c r="JNE80" s="184"/>
      <c r="JNF80" s="184"/>
      <c r="JNG80" s="184"/>
      <c r="JNH80" s="184"/>
      <c r="JNI80" s="184"/>
      <c r="JNJ80" s="184"/>
      <c r="JNK80" s="184"/>
      <c r="JNL80" s="184"/>
      <c r="JNM80" s="184"/>
      <c r="JNN80" s="184"/>
      <c r="JNO80" s="184"/>
      <c r="JNP80" s="184"/>
      <c r="JNQ80" s="184"/>
      <c r="JNR80" s="184"/>
      <c r="JNS80" s="184"/>
      <c r="JNT80" s="184"/>
      <c r="JNU80" s="184"/>
      <c r="JNV80" s="184"/>
      <c r="JNW80" s="184"/>
      <c r="JNX80" s="184"/>
      <c r="JNY80" s="184"/>
      <c r="JNZ80" s="184"/>
      <c r="JOA80" s="184"/>
      <c r="JOB80" s="184"/>
      <c r="JOC80" s="184"/>
      <c r="JOD80" s="184"/>
      <c r="JOE80" s="184"/>
      <c r="JOF80" s="184"/>
      <c r="JOG80" s="184"/>
      <c r="JOH80" s="184"/>
      <c r="JOI80" s="184"/>
      <c r="JOJ80" s="184"/>
      <c r="JOK80" s="184"/>
      <c r="JOL80" s="184"/>
      <c r="JOM80" s="184"/>
      <c r="JON80" s="184"/>
      <c r="JOO80" s="184"/>
      <c r="JOP80" s="184"/>
      <c r="JOQ80" s="184"/>
      <c r="JOR80" s="184"/>
      <c r="JOS80" s="184"/>
      <c r="JOT80" s="184"/>
      <c r="JOU80" s="184"/>
      <c r="JOV80" s="184"/>
      <c r="JOW80" s="184"/>
      <c r="JOX80" s="184"/>
      <c r="JOY80" s="184"/>
      <c r="JOZ80" s="184"/>
      <c r="JPA80" s="184"/>
      <c r="JPB80" s="184"/>
      <c r="JPC80" s="184"/>
      <c r="JPD80" s="184"/>
      <c r="JPE80" s="184"/>
      <c r="JPF80" s="184"/>
      <c r="JPG80" s="184"/>
      <c r="JPH80" s="184"/>
      <c r="JPI80" s="184"/>
      <c r="JPJ80" s="184"/>
      <c r="JPK80" s="184"/>
      <c r="JPL80" s="184"/>
      <c r="JPM80" s="184"/>
      <c r="JPN80" s="184"/>
      <c r="JPO80" s="184"/>
      <c r="JPP80" s="184"/>
      <c r="JPQ80" s="184"/>
      <c r="JPR80" s="184"/>
      <c r="JPS80" s="184"/>
      <c r="JPT80" s="184"/>
      <c r="JPU80" s="184"/>
      <c r="JPV80" s="184"/>
      <c r="JPW80" s="184"/>
      <c r="JPX80" s="184"/>
      <c r="JPY80" s="184"/>
      <c r="JPZ80" s="184"/>
      <c r="JQA80" s="184"/>
      <c r="JQB80" s="184"/>
      <c r="JQC80" s="184"/>
      <c r="JQD80" s="184"/>
      <c r="JQE80" s="184"/>
      <c r="JQF80" s="184"/>
      <c r="JQG80" s="184"/>
      <c r="JQH80" s="184"/>
      <c r="JQI80" s="184"/>
      <c r="JQJ80" s="184"/>
      <c r="JQK80" s="184"/>
      <c r="JQL80" s="184"/>
      <c r="JQM80" s="184"/>
      <c r="JQN80" s="184"/>
      <c r="JQO80" s="184"/>
      <c r="JQP80" s="184"/>
      <c r="JQQ80" s="184"/>
      <c r="JQR80" s="184"/>
      <c r="JQS80" s="184"/>
      <c r="JQT80" s="184"/>
      <c r="JQU80" s="184"/>
      <c r="JQV80" s="184"/>
      <c r="JQW80" s="184"/>
      <c r="JQX80" s="184"/>
      <c r="JQY80" s="184"/>
      <c r="JQZ80" s="184"/>
      <c r="JRA80" s="184"/>
      <c r="JRB80" s="184"/>
      <c r="JRC80" s="184"/>
      <c r="JRD80" s="184"/>
      <c r="JRE80" s="184"/>
      <c r="JRF80" s="184"/>
      <c r="JRG80" s="184"/>
      <c r="JRH80" s="184"/>
      <c r="JRI80" s="184"/>
      <c r="JRJ80" s="184"/>
      <c r="JRK80" s="184"/>
      <c r="JRL80" s="184"/>
      <c r="JRM80" s="184"/>
      <c r="JRN80" s="184"/>
      <c r="JRO80" s="184"/>
      <c r="JRP80" s="184"/>
      <c r="JRQ80" s="184"/>
      <c r="JRR80" s="184"/>
      <c r="JRS80" s="184"/>
      <c r="JRT80" s="184"/>
      <c r="JRU80" s="184"/>
      <c r="JRV80" s="184"/>
      <c r="JRW80" s="184"/>
      <c r="JRX80" s="184"/>
      <c r="JRY80" s="184"/>
      <c r="JRZ80" s="184"/>
      <c r="JSA80" s="184"/>
      <c r="JSB80" s="184"/>
      <c r="JSC80" s="184"/>
      <c r="JSD80" s="184"/>
      <c r="JSE80" s="184"/>
      <c r="JSF80" s="184"/>
      <c r="JSG80" s="184"/>
      <c r="JSH80" s="184"/>
      <c r="JSI80" s="184"/>
      <c r="JSJ80" s="184"/>
      <c r="JSK80" s="184"/>
      <c r="JSL80" s="184"/>
      <c r="JSM80" s="184"/>
      <c r="JSN80" s="184"/>
      <c r="JSO80" s="184"/>
      <c r="JSP80" s="184"/>
      <c r="JSQ80" s="184"/>
      <c r="JSR80" s="184"/>
      <c r="JSS80" s="184"/>
      <c r="JST80" s="184"/>
      <c r="JSU80" s="184"/>
      <c r="JSV80" s="184"/>
      <c r="JSW80" s="184"/>
      <c r="JSX80" s="184"/>
      <c r="JSY80" s="184"/>
      <c r="JSZ80" s="184"/>
      <c r="JTA80" s="184"/>
      <c r="JTB80" s="184"/>
      <c r="JTC80" s="184"/>
      <c r="JTD80" s="184"/>
      <c r="JTE80" s="184"/>
      <c r="JTF80" s="184"/>
      <c r="JTG80" s="184"/>
      <c r="JTH80" s="184"/>
      <c r="JTI80" s="184"/>
      <c r="JTJ80" s="184"/>
      <c r="JTK80" s="184"/>
      <c r="JTL80" s="184"/>
      <c r="JTM80" s="184"/>
      <c r="JTN80" s="184"/>
      <c r="JTO80" s="184"/>
      <c r="JTP80" s="184"/>
      <c r="JTQ80" s="184"/>
      <c r="JTR80" s="184"/>
      <c r="JTS80" s="184"/>
      <c r="JTT80" s="184"/>
      <c r="JTU80" s="184"/>
      <c r="JTV80" s="184"/>
      <c r="JTW80" s="184"/>
      <c r="JTX80" s="184"/>
      <c r="JTY80" s="184"/>
      <c r="JTZ80" s="184"/>
      <c r="JUA80" s="184"/>
      <c r="JUB80" s="184"/>
      <c r="JUC80" s="184"/>
      <c r="JUD80" s="184"/>
      <c r="JUE80" s="184"/>
      <c r="JUF80" s="184"/>
      <c r="JUG80" s="184"/>
      <c r="JUH80" s="184"/>
      <c r="JUI80" s="184"/>
      <c r="JUJ80" s="184"/>
      <c r="JUK80" s="184"/>
      <c r="JUL80" s="184"/>
      <c r="JUM80" s="184"/>
      <c r="JUN80" s="184"/>
      <c r="JUO80" s="184"/>
      <c r="JUP80" s="184"/>
      <c r="JUQ80" s="184"/>
      <c r="JUR80" s="184"/>
      <c r="JUS80" s="184"/>
      <c r="JUT80" s="184"/>
      <c r="JUU80" s="184"/>
      <c r="JUV80" s="184"/>
      <c r="JUW80" s="184"/>
      <c r="JUX80" s="184"/>
      <c r="JUY80" s="184"/>
      <c r="JUZ80" s="184"/>
      <c r="JVA80" s="184"/>
      <c r="JVB80" s="184"/>
      <c r="JVC80" s="184"/>
      <c r="JVD80" s="184"/>
      <c r="JVE80" s="184"/>
      <c r="JVF80" s="184"/>
      <c r="JVG80" s="184"/>
      <c r="JVH80" s="184"/>
      <c r="JVI80" s="184"/>
      <c r="JVJ80" s="184"/>
      <c r="JVK80" s="184"/>
      <c r="JVL80" s="184"/>
      <c r="JVM80" s="184"/>
      <c r="JVN80" s="184"/>
      <c r="JVO80" s="184"/>
      <c r="JVP80" s="184"/>
      <c r="JVQ80" s="184"/>
      <c r="JVR80" s="184"/>
      <c r="JVS80" s="184"/>
      <c r="JVT80" s="184"/>
      <c r="JVU80" s="184"/>
      <c r="JVV80" s="184"/>
      <c r="JVW80" s="184"/>
      <c r="JVX80" s="184"/>
      <c r="JVY80" s="184"/>
      <c r="JVZ80" s="184"/>
      <c r="JWA80" s="184"/>
      <c r="JWB80" s="184"/>
      <c r="JWC80" s="184"/>
      <c r="JWD80" s="184"/>
      <c r="JWE80" s="184"/>
      <c r="JWF80" s="184"/>
      <c r="JWG80" s="184"/>
      <c r="JWH80" s="184"/>
      <c r="JWI80" s="184"/>
      <c r="JWJ80" s="184"/>
      <c r="JWK80" s="184"/>
      <c r="JWL80" s="184"/>
      <c r="JWM80" s="184"/>
      <c r="JWN80" s="184"/>
      <c r="JWO80" s="184"/>
      <c r="JWP80" s="184"/>
      <c r="JWQ80" s="184"/>
      <c r="JWR80" s="184"/>
      <c r="JWS80" s="184"/>
      <c r="JWT80" s="184"/>
      <c r="JWU80" s="184"/>
      <c r="JWV80" s="184"/>
      <c r="JWW80" s="184"/>
      <c r="JWX80" s="184"/>
      <c r="JWY80" s="184"/>
      <c r="JWZ80" s="184"/>
      <c r="JXA80" s="184"/>
      <c r="JXB80" s="184"/>
      <c r="JXC80" s="184"/>
      <c r="JXD80" s="184"/>
      <c r="JXE80" s="184"/>
      <c r="JXF80" s="184"/>
      <c r="JXG80" s="184"/>
      <c r="JXH80" s="184"/>
      <c r="JXI80" s="184"/>
      <c r="JXJ80" s="184"/>
      <c r="JXK80" s="184"/>
      <c r="JXL80" s="184"/>
      <c r="JXM80" s="184"/>
      <c r="JXN80" s="184"/>
      <c r="JXO80" s="184"/>
      <c r="JXP80" s="184"/>
      <c r="JXQ80" s="184"/>
      <c r="JXR80" s="184"/>
      <c r="JXS80" s="184"/>
      <c r="JXT80" s="184"/>
      <c r="JXU80" s="184"/>
      <c r="JXV80" s="184"/>
      <c r="JXW80" s="184"/>
      <c r="JXX80" s="184"/>
      <c r="JXY80" s="184"/>
      <c r="JXZ80" s="184"/>
      <c r="JYA80" s="184"/>
      <c r="JYB80" s="184"/>
      <c r="JYC80" s="184"/>
      <c r="JYD80" s="184"/>
      <c r="JYE80" s="184"/>
      <c r="JYF80" s="184"/>
      <c r="JYG80" s="184"/>
      <c r="JYH80" s="184"/>
      <c r="JYI80" s="184"/>
      <c r="JYJ80" s="184"/>
      <c r="JYK80" s="184"/>
      <c r="JYL80" s="184"/>
      <c r="JYM80" s="184"/>
      <c r="JYN80" s="184"/>
      <c r="JYO80" s="184"/>
      <c r="JYP80" s="184"/>
      <c r="JYQ80" s="184"/>
      <c r="JYR80" s="184"/>
      <c r="JYS80" s="184"/>
      <c r="JYT80" s="184"/>
      <c r="JYU80" s="184"/>
      <c r="JYV80" s="184"/>
      <c r="JYW80" s="184"/>
      <c r="JYX80" s="184"/>
      <c r="JYY80" s="184"/>
      <c r="JYZ80" s="184"/>
      <c r="JZA80" s="184"/>
      <c r="JZB80" s="184"/>
      <c r="JZC80" s="184"/>
      <c r="JZD80" s="184"/>
      <c r="JZE80" s="184"/>
      <c r="JZF80" s="184"/>
      <c r="JZG80" s="184"/>
      <c r="JZH80" s="184"/>
      <c r="JZI80" s="184"/>
      <c r="JZJ80" s="184"/>
      <c r="JZK80" s="184"/>
      <c r="JZL80" s="184"/>
      <c r="JZM80" s="184"/>
      <c r="JZN80" s="184"/>
      <c r="JZO80" s="184"/>
      <c r="JZP80" s="184"/>
      <c r="JZQ80" s="184"/>
      <c r="JZR80" s="184"/>
      <c r="JZS80" s="184"/>
      <c r="JZT80" s="184"/>
      <c r="JZU80" s="184"/>
      <c r="JZV80" s="184"/>
      <c r="JZW80" s="184"/>
      <c r="JZX80" s="184"/>
      <c r="JZY80" s="184"/>
      <c r="JZZ80" s="184"/>
      <c r="KAA80" s="184"/>
      <c r="KAB80" s="184"/>
      <c r="KAC80" s="184"/>
      <c r="KAD80" s="184"/>
      <c r="KAE80" s="184"/>
      <c r="KAF80" s="184"/>
      <c r="KAG80" s="184"/>
      <c r="KAH80" s="184"/>
      <c r="KAI80" s="184"/>
      <c r="KAJ80" s="184"/>
      <c r="KAK80" s="184"/>
      <c r="KAL80" s="184"/>
      <c r="KAM80" s="184"/>
      <c r="KAN80" s="184"/>
      <c r="KAO80" s="184"/>
      <c r="KAP80" s="184"/>
      <c r="KAQ80" s="184"/>
      <c r="KAR80" s="184"/>
      <c r="KAS80" s="184"/>
      <c r="KAT80" s="184"/>
      <c r="KAU80" s="184"/>
      <c r="KAV80" s="184"/>
      <c r="KAW80" s="184"/>
      <c r="KAX80" s="184"/>
      <c r="KAY80" s="184"/>
      <c r="KAZ80" s="184"/>
      <c r="KBA80" s="184"/>
      <c r="KBB80" s="184"/>
      <c r="KBC80" s="184"/>
      <c r="KBD80" s="184"/>
      <c r="KBE80" s="184"/>
      <c r="KBF80" s="184"/>
      <c r="KBG80" s="184"/>
      <c r="KBH80" s="184"/>
      <c r="KBI80" s="184"/>
      <c r="KBJ80" s="184"/>
      <c r="KBK80" s="184"/>
      <c r="KBL80" s="184"/>
      <c r="KBM80" s="184"/>
      <c r="KBN80" s="184"/>
      <c r="KBO80" s="184"/>
      <c r="KBP80" s="184"/>
      <c r="KBQ80" s="184"/>
      <c r="KBR80" s="184"/>
      <c r="KBS80" s="184"/>
      <c r="KBT80" s="184"/>
      <c r="KBU80" s="184"/>
      <c r="KBV80" s="184"/>
      <c r="KBW80" s="184"/>
      <c r="KBX80" s="184"/>
      <c r="KBY80" s="184"/>
      <c r="KBZ80" s="184"/>
      <c r="KCA80" s="184"/>
      <c r="KCB80" s="184"/>
      <c r="KCC80" s="184"/>
      <c r="KCD80" s="184"/>
      <c r="KCE80" s="184"/>
      <c r="KCF80" s="184"/>
      <c r="KCG80" s="184"/>
      <c r="KCH80" s="184"/>
      <c r="KCI80" s="184"/>
      <c r="KCJ80" s="184"/>
      <c r="KCK80" s="184"/>
      <c r="KCL80" s="184"/>
      <c r="KCM80" s="184"/>
      <c r="KCN80" s="184"/>
      <c r="KCO80" s="184"/>
      <c r="KCP80" s="184"/>
      <c r="KCQ80" s="184"/>
      <c r="KCR80" s="184"/>
      <c r="KCS80" s="184"/>
      <c r="KCT80" s="184"/>
      <c r="KCU80" s="184"/>
      <c r="KCV80" s="184"/>
      <c r="KCW80" s="184"/>
      <c r="KCX80" s="184"/>
      <c r="KCY80" s="184"/>
      <c r="KCZ80" s="184"/>
      <c r="KDA80" s="184"/>
      <c r="KDB80" s="184"/>
      <c r="KDC80" s="184"/>
      <c r="KDD80" s="184"/>
      <c r="KDE80" s="184"/>
      <c r="KDF80" s="184"/>
      <c r="KDG80" s="184"/>
      <c r="KDH80" s="184"/>
      <c r="KDI80" s="184"/>
      <c r="KDJ80" s="184"/>
      <c r="KDK80" s="184"/>
      <c r="KDL80" s="184"/>
      <c r="KDM80" s="184"/>
      <c r="KDN80" s="184"/>
      <c r="KDO80" s="184"/>
      <c r="KDP80" s="184"/>
      <c r="KDQ80" s="184"/>
      <c r="KDR80" s="184"/>
      <c r="KDS80" s="184"/>
      <c r="KDT80" s="184"/>
      <c r="KDU80" s="184"/>
      <c r="KDV80" s="184"/>
      <c r="KDW80" s="184"/>
      <c r="KDX80" s="184"/>
      <c r="KDY80" s="184"/>
      <c r="KDZ80" s="184"/>
      <c r="KEA80" s="184"/>
      <c r="KEB80" s="184"/>
      <c r="KEC80" s="184"/>
      <c r="KED80" s="184"/>
      <c r="KEE80" s="184"/>
      <c r="KEF80" s="184"/>
      <c r="KEG80" s="184"/>
      <c r="KEH80" s="184"/>
      <c r="KEI80" s="184"/>
      <c r="KEJ80" s="184"/>
      <c r="KEK80" s="184"/>
      <c r="KEL80" s="184"/>
      <c r="KEM80" s="184"/>
      <c r="KEN80" s="184"/>
      <c r="KEO80" s="184"/>
      <c r="KEP80" s="184"/>
      <c r="KEQ80" s="184"/>
      <c r="KER80" s="184"/>
      <c r="KES80" s="184"/>
      <c r="KET80" s="184"/>
      <c r="KEU80" s="184"/>
      <c r="KEV80" s="184"/>
      <c r="KEW80" s="184"/>
      <c r="KEX80" s="184"/>
      <c r="KEY80" s="184"/>
      <c r="KEZ80" s="184"/>
      <c r="KFA80" s="184"/>
      <c r="KFB80" s="184"/>
      <c r="KFC80" s="184"/>
      <c r="KFD80" s="184"/>
      <c r="KFE80" s="184"/>
      <c r="KFF80" s="184"/>
      <c r="KFG80" s="184"/>
      <c r="KFH80" s="184"/>
      <c r="KFI80" s="184"/>
      <c r="KFJ80" s="184"/>
      <c r="KFK80" s="184"/>
      <c r="KFL80" s="184"/>
      <c r="KFM80" s="184"/>
      <c r="KFN80" s="184"/>
      <c r="KFO80" s="184"/>
      <c r="KFP80" s="184"/>
      <c r="KFQ80" s="184"/>
      <c r="KFR80" s="184"/>
      <c r="KFS80" s="184"/>
      <c r="KFT80" s="184"/>
      <c r="KFU80" s="184"/>
      <c r="KFV80" s="184"/>
      <c r="KFW80" s="184"/>
      <c r="KFX80" s="184"/>
      <c r="KFY80" s="184"/>
      <c r="KFZ80" s="184"/>
      <c r="KGA80" s="184"/>
      <c r="KGB80" s="184"/>
      <c r="KGC80" s="184"/>
      <c r="KGD80" s="184"/>
      <c r="KGE80" s="184"/>
      <c r="KGF80" s="184"/>
      <c r="KGG80" s="184"/>
      <c r="KGH80" s="184"/>
      <c r="KGI80" s="184"/>
      <c r="KGJ80" s="184"/>
      <c r="KGK80" s="184"/>
      <c r="KGL80" s="184"/>
      <c r="KGM80" s="184"/>
      <c r="KGN80" s="184"/>
      <c r="KGO80" s="184"/>
      <c r="KGP80" s="184"/>
      <c r="KGQ80" s="184"/>
      <c r="KGR80" s="184"/>
      <c r="KGS80" s="184"/>
      <c r="KGT80" s="184"/>
      <c r="KGU80" s="184"/>
      <c r="KGV80" s="184"/>
      <c r="KGW80" s="184"/>
      <c r="KGX80" s="184"/>
      <c r="KGY80" s="184"/>
      <c r="KGZ80" s="184"/>
      <c r="KHA80" s="184"/>
      <c r="KHB80" s="184"/>
      <c r="KHC80" s="184"/>
      <c r="KHD80" s="184"/>
      <c r="KHE80" s="184"/>
      <c r="KHF80" s="184"/>
      <c r="KHG80" s="184"/>
      <c r="KHH80" s="184"/>
      <c r="KHI80" s="184"/>
      <c r="KHJ80" s="184"/>
      <c r="KHK80" s="184"/>
      <c r="KHL80" s="184"/>
      <c r="KHM80" s="184"/>
      <c r="KHN80" s="184"/>
      <c r="KHO80" s="184"/>
      <c r="KHP80" s="184"/>
      <c r="KHQ80" s="184"/>
      <c r="KHR80" s="184"/>
      <c r="KHS80" s="184"/>
      <c r="KHT80" s="184"/>
      <c r="KHU80" s="184"/>
      <c r="KHV80" s="184"/>
      <c r="KHW80" s="184"/>
      <c r="KHX80" s="184"/>
      <c r="KHY80" s="184"/>
      <c r="KHZ80" s="184"/>
      <c r="KIA80" s="184"/>
      <c r="KIB80" s="184"/>
      <c r="KIC80" s="184"/>
      <c r="KID80" s="184"/>
      <c r="KIE80" s="184"/>
      <c r="KIF80" s="184"/>
      <c r="KIG80" s="184"/>
      <c r="KIH80" s="184"/>
      <c r="KII80" s="184"/>
      <c r="KIJ80" s="184"/>
      <c r="KIK80" s="184"/>
      <c r="KIL80" s="184"/>
      <c r="KIM80" s="184"/>
      <c r="KIN80" s="184"/>
      <c r="KIO80" s="184"/>
      <c r="KIP80" s="184"/>
      <c r="KIQ80" s="184"/>
      <c r="KIR80" s="184"/>
      <c r="KIS80" s="184"/>
      <c r="KIT80" s="184"/>
      <c r="KIU80" s="184"/>
      <c r="KIV80" s="184"/>
      <c r="KIW80" s="184"/>
      <c r="KIX80" s="184"/>
      <c r="KIY80" s="184"/>
      <c r="KIZ80" s="184"/>
      <c r="KJA80" s="184"/>
      <c r="KJB80" s="184"/>
      <c r="KJC80" s="184"/>
      <c r="KJD80" s="184"/>
      <c r="KJE80" s="184"/>
      <c r="KJF80" s="184"/>
      <c r="KJG80" s="184"/>
      <c r="KJH80" s="184"/>
      <c r="KJI80" s="184"/>
      <c r="KJJ80" s="184"/>
      <c r="KJK80" s="184"/>
      <c r="KJL80" s="184"/>
      <c r="KJM80" s="184"/>
      <c r="KJN80" s="184"/>
      <c r="KJO80" s="184"/>
      <c r="KJP80" s="184"/>
      <c r="KJQ80" s="184"/>
      <c r="KJR80" s="184"/>
      <c r="KJS80" s="184"/>
      <c r="KJT80" s="184"/>
      <c r="KJU80" s="184"/>
      <c r="KJV80" s="184"/>
      <c r="KJW80" s="184"/>
      <c r="KJX80" s="184"/>
      <c r="KJY80" s="184"/>
      <c r="KJZ80" s="184"/>
      <c r="KKA80" s="184"/>
      <c r="KKB80" s="184"/>
      <c r="KKC80" s="184"/>
      <c r="KKD80" s="184"/>
      <c r="KKE80" s="184"/>
      <c r="KKF80" s="184"/>
      <c r="KKG80" s="184"/>
      <c r="KKH80" s="184"/>
      <c r="KKI80" s="184"/>
      <c r="KKJ80" s="184"/>
      <c r="KKK80" s="184"/>
      <c r="KKL80" s="184"/>
      <c r="KKM80" s="184"/>
      <c r="KKN80" s="184"/>
      <c r="KKO80" s="184"/>
      <c r="KKP80" s="184"/>
      <c r="KKQ80" s="184"/>
      <c r="KKR80" s="184"/>
      <c r="KKS80" s="184"/>
      <c r="KKT80" s="184"/>
      <c r="KKU80" s="184"/>
      <c r="KKV80" s="184"/>
      <c r="KKW80" s="184"/>
      <c r="KKX80" s="184"/>
      <c r="KKY80" s="184"/>
      <c r="KKZ80" s="184"/>
      <c r="KLA80" s="184"/>
      <c r="KLB80" s="184"/>
      <c r="KLC80" s="184"/>
      <c r="KLD80" s="184"/>
      <c r="KLE80" s="184"/>
      <c r="KLF80" s="184"/>
      <c r="KLG80" s="184"/>
      <c r="KLH80" s="184"/>
      <c r="KLI80" s="184"/>
      <c r="KLJ80" s="184"/>
      <c r="KLK80" s="184"/>
      <c r="KLL80" s="184"/>
      <c r="KLM80" s="184"/>
      <c r="KLN80" s="184"/>
      <c r="KLO80" s="184"/>
      <c r="KLP80" s="184"/>
      <c r="KLQ80" s="184"/>
      <c r="KLR80" s="184"/>
      <c r="KLS80" s="184"/>
      <c r="KLT80" s="184"/>
      <c r="KLU80" s="184"/>
      <c r="KLV80" s="184"/>
      <c r="KLW80" s="184"/>
      <c r="KLX80" s="184"/>
      <c r="KLY80" s="184"/>
      <c r="KLZ80" s="184"/>
      <c r="KMA80" s="184"/>
      <c r="KMB80" s="184"/>
      <c r="KMC80" s="184"/>
      <c r="KMD80" s="184"/>
      <c r="KME80" s="184"/>
      <c r="KMF80" s="184"/>
      <c r="KMG80" s="184"/>
      <c r="KMH80" s="184"/>
      <c r="KMI80" s="184"/>
      <c r="KMJ80" s="184"/>
      <c r="KMK80" s="184"/>
      <c r="KML80" s="184"/>
      <c r="KMM80" s="184"/>
      <c r="KMN80" s="184"/>
      <c r="KMO80" s="184"/>
      <c r="KMP80" s="184"/>
      <c r="KMQ80" s="184"/>
      <c r="KMR80" s="184"/>
      <c r="KMS80" s="184"/>
      <c r="KMT80" s="184"/>
      <c r="KMU80" s="184"/>
      <c r="KMV80" s="184"/>
      <c r="KMW80" s="184"/>
      <c r="KMX80" s="184"/>
      <c r="KMY80" s="184"/>
      <c r="KMZ80" s="184"/>
      <c r="KNA80" s="184"/>
      <c r="KNB80" s="184"/>
      <c r="KNC80" s="184"/>
      <c r="KND80" s="184"/>
      <c r="KNE80" s="184"/>
      <c r="KNF80" s="184"/>
      <c r="KNG80" s="184"/>
      <c r="KNH80" s="184"/>
      <c r="KNI80" s="184"/>
      <c r="KNJ80" s="184"/>
      <c r="KNK80" s="184"/>
      <c r="KNL80" s="184"/>
      <c r="KNM80" s="184"/>
      <c r="KNN80" s="184"/>
      <c r="KNO80" s="184"/>
      <c r="KNP80" s="184"/>
      <c r="KNQ80" s="184"/>
      <c r="KNR80" s="184"/>
      <c r="KNS80" s="184"/>
      <c r="KNT80" s="184"/>
      <c r="KNU80" s="184"/>
      <c r="KNV80" s="184"/>
      <c r="KNW80" s="184"/>
      <c r="KNX80" s="184"/>
      <c r="KNY80" s="184"/>
      <c r="KNZ80" s="184"/>
      <c r="KOA80" s="184"/>
      <c r="KOB80" s="184"/>
      <c r="KOC80" s="184"/>
      <c r="KOD80" s="184"/>
      <c r="KOE80" s="184"/>
      <c r="KOF80" s="184"/>
      <c r="KOG80" s="184"/>
      <c r="KOH80" s="184"/>
      <c r="KOI80" s="184"/>
      <c r="KOJ80" s="184"/>
      <c r="KOK80" s="184"/>
      <c r="KOL80" s="184"/>
      <c r="KOM80" s="184"/>
      <c r="KON80" s="184"/>
      <c r="KOO80" s="184"/>
      <c r="KOP80" s="184"/>
      <c r="KOQ80" s="184"/>
      <c r="KOR80" s="184"/>
      <c r="KOS80" s="184"/>
      <c r="KOT80" s="184"/>
      <c r="KOU80" s="184"/>
      <c r="KOV80" s="184"/>
      <c r="KOW80" s="184"/>
      <c r="KOX80" s="184"/>
      <c r="KOY80" s="184"/>
      <c r="KOZ80" s="184"/>
      <c r="KPA80" s="184"/>
      <c r="KPB80" s="184"/>
      <c r="KPC80" s="184"/>
      <c r="KPD80" s="184"/>
      <c r="KPE80" s="184"/>
      <c r="KPF80" s="184"/>
      <c r="KPG80" s="184"/>
      <c r="KPH80" s="184"/>
      <c r="KPI80" s="184"/>
      <c r="KPJ80" s="184"/>
      <c r="KPK80" s="184"/>
      <c r="KPL80" s="184"/>
      <c r="KPM80" s="184"/>
      <c r="KPN80" s="184"/>
      <c r="KPO80" s="184"/>
      <c r="KPP80" s="184"/>
      <c r="KPQ80" s="184"/>
      <c r="KPR80" s="184"/>
      <c r="KPS80" s="184"/>
      <c r="KPT80" s="184"/>
      <c r="KPU80" s="184"/>
      <c r="KPV80" s="184"/>
      <c r="KPW80" s="184"/>
      <c r="KPX80" s="184"/>
      <c r="KPY80" s="184"/>
      <c r="KPZ80" s="184"/>
      <c r="KQA80" s="184"/>
      <c r="KQB80" s="184"/>
      <c r="KQC80" s="184"/>
      <c r="KQD80" s="184"/>
      <c r="KQE80" s="184"/>
      <c r="KQF80" s="184"/>
      <c r="KQG80" s="184"/>
      <c r="KQH80" s="184"/>
      <c r="KQI80" s="184"/>
      <c r="KQJ80" s="184"/>
      <c r="KQK80" s="184"/>
      <c r="KQL80" s="184"/>
      <c r="KQM80" s="184"/>
      <c r="KQN80" s="184"/>
      <c r="KQO80" s="184"/>
      <c r="KQP80" s="184"/>
      <c r="KQQ80" s="184"/>
      <c r="KQR80" s="184"/>
      <c r="KQS80" s="184"/>
      <c r="KQT80" s="184"/>
      <c r="KQU80" s="184"/>
      <c r="KQV80" s="184"/>
      <c r="KQW80" s="184"/>
      <c r="KQX80" s="184"/>
      <c r="KQY80" s="184"/>
      <c r="KQZ80" s="184"/>
      <c r="KRA80" s="184"/>
      <c r="KRB80" s="184"/>
      <c r="KRC80" s="184"/>
      <c r="KRD80" s="184"/>
      <c r="KRE80" s="184"/>
      <c r="KRF80" s="184"/>
      <c r="KRG80" s="184"/>
      <c r="KRH80" s="184"/>
      <c r="KRI80" s="184"/>
      <c r="KRJ80" s="184"/>
      <c r="KRK80" s="184"/>
      <c r="KRL80" s="184"/>
      <c r="KRM80" s="184"/>
      <c r="KRN80" s="184"/>
      <c r="KRO80" s="184"/>
      <c r="KRP80" s="184"/>
      <c r="KRQ80" s="184"/>
      <c r="KRR80" s="184"/>
      <c r="KRS80" s="184"/>
      <c r="KRT80" s="184"/>
      <c r="KRU80" s="184"/>
      <c r="KRV80" s="184"/>
      <c r="KRW80" s="184"/>
      <c r="KRX80" s="184"/>
      <c r="KRY80" s="184"/>
      <c r="KRZ80" s="184"/>
      <c r="KSA80" s="184"/>
      <c r="KSB80" s="184"/>
      <c r="KSC80" s="184"/>
      <c r="KSD80" s="184"/>
      <c r="KSE80" s="184"/>
      <c r="KSF80" s="184"/>
      <c r="KSG80" s="184"/>
      <c r="KSH80" s="184"/>
      <c r="KSI80" s="184"/>
      <c r="KSJ80" s="184"/>
      <c r="KSK80" s="184"/>
      <c r="KSL80" s="184"/>
      <c r="KSM80" s="184"/>
      <c r="KSN80" s="184"/>
      <c r="KSO80" s="184"/>
      <c r="KSP80" s="184"/>
      <c r="KSQ80" s="184"/>
      <c r="KSR80" s="184"/>
      <c r="KSS80" s="184"/>
      <c r="KST80" s="184"/>
      <c r="KSU80" s="184"/>
      <c r="KSV80" s="184"/>
      <c r="KSW80" s="184"/>
      <c r="KSX80" s="184"/>
      <c r="KSY80" s="184"/>
      <c r="KSZ80" s="184"/>
      <c r="KTA80" s="184"/>
      <c r="KTB80" s="184"/>
      <c r="KTC80" s="184"/>
      <c r="KTD80" s="184"/>
      <c r="KTE80" s="184"/>
      <c r="KTF80" s="184"/>
      <c r="KTG80" s="184"/>
      <c r="KTH80" s="184"/>
      <c r="KTI80" s="184"/>
      <c r="KTJ80" s="184"/>
      <c r="KTK80" s="184"/>
      <c r="KTL80" s="184"/>
      <c r="KTM80" s="184"/>
      <c r="KTN80" s="184"/>
      <c r="KTO80" s="184"/>
      <c r="KTP80" s="184"/>
      <c r="KTQ80" s="184"/>
      <c r="KTR80" s="184"/>
      <c r="KTS80" s="184"/>
      <c r="KTT80" s="184"/>
      <c r="KTU80" s="184"/>
      <c r="KTV80" s="184"/>
      <c r="KTW80" s="184"/>
      <c r="KTX80" s="184"/>
      <c r="KTY80" s="184"/>
      <c r="KTZ80" s="184"/>
      <c r="KUA80" s="184"/>
      <c r="KUB80" s="184"/>
      <c r="KUC80" s="184"/>
      <c r="KUD80" s="184"/>
      <c r="KUE80" s="184"/>
      <c r="KUF80" s="184"/>
      <c r="KUG80" s="184"/>
      <c r="KUH80" s="184"/>
      <c r="KUI80" s="184"/>
      <c r="KUJ80" s="184"/>
      <c r="KUK80" s="184"/>
      <c r="KUL80" s="184"/>
      <c r="KUM80" s="184"/>
      <c r="KUN80" s="184"/>
      <c r="KUO80" s="184"/>
      <c r="KUP80" s="184"/>
      <c r="KUQ80" s="184"/>
      <c r="KUR80" s="184"/>
      <c r="KUS80" s="184"/>
      <c r="KUT80" s="184"/>
      <c r="KUU80" s="184"/>
      <c r="KUV80" s="184"/>
      <c r="KUW80" s="184"/>
      <c r="KUX80" s="184"/>
      <c r="KUY80" s="184"/>
      <c r="KUZ80" s="184"/>
      <c r="KVA80" s="184"/>
      <c r="KVB80" s="184"/>
      <c r="KVC80" s="184"/>
      <c r="KVD80" s="184"/>
      <c r="KVE80" s="184"/>
      <c r="KVF80" s="184"/>
      <c r="KVG80" s="184"/>
      <c r="KVH80" s="184"/>
      <c r="KVI80" s="184"/>
      <c r="KVJ80" s="184"/>
      <c r="KVK80" s="184"/>
      <c r="KVL80" s="184"/>
      <c r="KVM80" s="184"/>
      <c r="KVN80" s="184"/>
      <c r="KVO80" s="184"/>
      <c r="KVP80" s="184"/>
      <c r="KVQ80" s="184"/>
      <c r="KVR80" s="184"/>
      <c r="KVS80" s="184"/>
      <c r="KVT80" s="184"/>
      <c r="KVU80" s="184"/>
      <c r="KVV80" s="184"/>
      <c r="KVW80" s="184"/>
      <c r="KVX80" s="184"/>
      <c r="KVY80" s="184"/>
      <c r="KVZ80" s="184"/>
      <c r="KWA80" s="184"/>
      <c r="KWB80" s="184"/>
      <c r="KWC80" s="184"/>
      <c r="KWD80" s="184"/>
      <c r="KWE80" s="184"/>
      <c r="KWF80" s="184"/>
      <c r="KWG80" s="184"/>
      <c r="KWH80" s="184"/>
      <c r="KWI80" s="184"/>
      <c r="KWJ80" s="184"/>
      <c r="KWK80" s="184"/>
      <c r="KWL80" s="184"/>
      <c r="KWM80" s="184"/>
      <c r="KWN80" s="184"/>
      <c r="KWO80" s="184"/>
      <c r="KWP80" s="184"/>
      <c r="KWQ80" s="184"/>
      <c r="KWR80" s="184"/>
      <c r="KWS80" s="184"/>
      <c r="KWT80" s="184"/>
      <c r="KWU80" s="184"/>
      <c r="KWV80" s="184"/>
      <c r="KWW80" s="184"/>
      <c r="KWX80" s="184"/>
      <c r="KWY80" s="184"/>
      <c r="KWZ80" s="184"/>
      <c r="KXA80" s="184"/>
      <c r="KXB80" s="184"/>
      <c r="KXC80" s="184"/>
      <c r="KXD80" s="184"/>
      <c r="KXE80" s="184"/>
      <c r="KXF80" s="184"/>
      <c r="KXG80" s="184"/>
      <c r="KXH80" s="184"/>
      <c r="KXI80" s="184"/>
      <c r="KXJ80" s="184"/>
      <c r="KXK80" s="184"/>
      <c r="KXL80" s="184"/>
      <c r="KXM80" s="184"/>
      <c r="KXN80" s="184"/>
      <c r="KXO80" s="184"/>
      <c r="KXP80" s="184"/>
      <c r="KXQ80" s="184"/>
      <c r="KXR80" s="184"/>
      <c r="KXS80" s="184"/>
      <c r="KXT80" s="184"/>
      <c r="KXU80" s="184"/>
      <c r="KXV80" s="184"/>
      <c r="KXW80" s="184"/>
      <c r="KXX80" s="184"/>
      <c r="KXY80" s="184"/>
      <c r="KXZ80" s="184"/>
      <c r="KYA80" s="184"/>
      <c r="KYB80" s="184"/>
      <c r="KYC80" s="184"/>
      <c r="KYD80" s="184"/>
      <c r="KYE80" s="184"/>
      <c r="KYF80" s="184"/>
      <c r="KYG80" s="184"/>
      <c r="KYH80" s="184"/>
      <c r="KYI80" s="184"/>
      <c r="KYJ80" s="184"/>
      <c r="KYK80" s="184"/>
      <c r="KYL80" s="184"/>
      <c r="KYM80" s="184"/>
      <c r="KYN80" s="184"/>
      <c r="KYO80" s="184"/>
      <c r="KYP80" s="184"/>
      <c r="KYQ80" s="184"/>
      <c r="KYR80" s="184"/>
      <c r="KYS80" s="184"/>
      <c r="KYT80" s="184"/>
      <c r="KYU80" s="184"/>
      <c r="KYV80" s="184"/>
      <c r="KYW80" s="184"/>
      <c r="KYX80" s="184"/>
      <c r="KYY80" s="184"/>
      <c r="KYZ80" s="184"/>
      <c r="KZA80" s="184"/>
      <c r="KZB80" s="184"/>
      <c r="KZC80" s="184"/>
      <c r="KZD80" s="184"/>
      <c r="KZE80" s="184"/>
      <c r="KZF80" s="184"/>
      <c r="KZG80" s="184"/>
      <c r="KZH80" s="184"/>
      <c r="KZI80" s="184"/>
      <c r="KZJ80" s="184"/>
      <c r="KZK80" s="184"/>
      <c r="KZL80" s="184"/>
      <c r="KZM80" s="184"/>
      <c r="KZN80" s="184"/>
      <c r="KZO80" s="184"/>
      <c r="KZP80" s="184"/>
      <c r="KZQ80" s="184"/>
      <c r="KZR80" s="184"/>
      <c r="KZS80" s="184"/>
      <c r="KZT80" s="184"/>
      <c r="KZU80" s="184"/>
      <c r="KZV80" s="184"/>
      <c r="KZW80" s="184"/>
      <c r="KZX80" s="184"/>
      <c r="KZY80" s="184"/>
      <c r="KZZ80" s="184"/>
      <c r="LAA80" s="184"/>
      <c r="LAB80" s="184"/>
      <c r="LAC80" s="184"/>
      <c r="LAD80" s="184"/>
      <c r="LAE80" s="184"/>
      <c r="LAF80" s="184"/>
      <c r="LAG80" s="184"/>
      <c r="LAH80" s="184"/>
      <c r="LAI80" s="184"/>
      <c r="LAJ80" s="184"/>
      <c r="LAK80" s="184"/>
      <c r="LAL80" s="184"/>
      <c r="LAM80" s="184"/>
      <c r="LAN80" s="184"/>
      <c r="LAO80" s="184"/>
      <c r="LAP80" s="184"/>
      <c r="LAQ80" s="184"/>
      <c r="LAR80" s="184"/>
      <c r="LAS80" s="184"/>
      <c r="LAT80" s="184"/>
      <c r="LAU80" s="184"/>
      <c r="LAV80" s="184"/>
      <c r="LAW80" s="184"/>
      <c r="LAX80" s="184"/>
      <c r="LAY80" s="184"/>
      <c r="LAZ80" s="184"/>
      <c r="LBA80" s="184"/>
      <c r="LBB80" s="184"/>
      <c r="LBC80" s="184"/>
      <c r="LBD80" s="184"/>
      <c r="LBE80" s="184"/>
      <c r="LBF80" s="184"/>
      <c r="LBG80" s="184"/>
      <c r="LBH80" s="184"/>
      <c r="LBI80" s="184"/>
      <c r="LBJ80" s="184"/>
      <c r="LBK80" s="184"/>
      <c r="LBL80" s="184"/>
      <c r="LBM80" s="184"/>
      <c r="LBN80" s="184"/>
      <c r="LBO80" s="184"/>
      <c r="LBP80" s="184"/>
      <c r="LBQ80" s="184"/>
      <c r="LBR80" s="184"/>
      <c r="LBS80" s="184"/>
      <c r="LBT80" s="184"/>
      <c r="LBU80" s="184"/>
      <c r="LBV80" s="184"/>
      <c r="LBW80" s="184"/>
      <c r="LBX80" s="184"/>
      <c r="LBY80" s="184"/>
      <c r="LBZ80" s="184"/>
      <c r="LCA80" s="184"/>
      <c r="LCB80" s="184"/>
      <c r="LCC80" s="184"/>
      <c r="LCD80" s="184"/>
      <c r="LCE80" s="184"/>
      <c r="LCF80" s="184"/>
      <c r="LCG80" s="184"/>
      <c r="LCH80" s="184"/>
      <c r="LCI80" s="184"/>
      <c r="LCJ80" s="184"/>
      <c r="LCK80" s="184"/>
      <c r="LCL80" s="184"/>
      <c r="LCM80" s="184"/>
      <c r="LCN80" s="184"/>
      <c r="LCO80" s="184"/>
      <c r="LCP80" s="184"/>
      <c r="LCQ80" s="184"/>
      <c r="LCR80" s="184"/>
      <c r="LCS80" s="184"/>
      <c r="LCT80" s="184"/>
      <c r="LCU80" s="184"/>
      <c r="LCV80" s="184"/>
      <c r="LCW80" s="184"/>
      <c r="LCX80" s="184"/>
      <c r="LCY80" s="184"/>
      <c r="LCZ80" s="184"/>
      <c r="LDA80" s="184"/>
      <c r="LDB80" s="184"/>
      <c r="LDC80" s="184"/>
      <c r="LDD80" s="184"/>
      <c r="LDE80" s="184"/>
      <c r="LDF80" s="184"/>
      <c r="LDG80" s="184"/>
      <c r="LDH80" s="184"/>
      <c r="LDI80" s="184"/>
      <c r="LDJ80" s="184"/>
      <c r="LDK80" s="184"/>
      <c r="LDL80" s="184"/>
      <c r="LDM80" s="184"/>
      <c r="LDN80" s="184"/>
      <c r="LDO80" s="184"/>
      <c r="LDP80" s="184"/>
      <c r="LDQ80" s="184"/>
      <c r="LDR80" s="184"/>
      <c r="LDS80" s="184"/>
      <c r="LDT80" s="184"/>
      <c r="LDU80" s="184"/>
      <c r="LDV80" s="184"/>
      <c r="LDW80" s="184"/>
      <c r="LDX80" s="184"/>
      <c r="LDY80" s="184"/>
      <c r="LDZ80" s="184"/>
      <c r="LEA80" s="184"/>
      <c r="LEB80" s="184"/>
      <c r="LEC80" s="184"/>
      <c r="LED80" s="184"/>
      <c r="LEE80" s="184"/>
      <c r="LEF80" s="184"/>
      <c r="LEG80" s="184"/>
      <c r="LEH80" s="184"/>
      <c r="LEI80" s="184"/>
      <c r="LEJ80" s="184"/>
      <c r="LEK80" s="184"/>
      <c r="LEL80" s="184"/>
      <c r="LEM80" s="184"/>
      <c r="LEN80" s="184"/>
      <c r="LEO80" s="184"/>
      <c r="LEP80" s="184"/>
      <c r="LEQ80" s="184"/>
      <c r="LER80" s="184"/>
      <c r="LES80" s="184"/>
      <c r="LET80" s="184"/>
      <c r="LEU80" s="184"/>
      <c r="LEV80" s="184"/>
      <c r="LEW80" s="184"/>
      <c r="LEX80" s="184"/>
      <c r="LEY80" s="184"/>
      <c r="LEZ80" s="184"/>
      <c r="LFA80" s="184"/>
      <c r="LFB80" s="184"/>
      <c r="LFC80" s="184"/>
      <c r="LFD80" s="184"/>
      <c r="LFE80" s="184"/>
      <c r="LFF80" s="184"/>
      <c r="LFG80" s="184"/>
      <c r="LFH80" s="184"/>
      <c r="LFI80" s="184"/>
      <c r="LFJ80" s="184"/>
      <c r="LFK80" s="184"/>
      <c r="LFL80" s="184"/>
      <c r="LFM80" s="184"/>
      <c r="LFN80" s="184"/>
      <c r="LFO80" s="184"/>
      <c r="LFP80" s="184"/>
      <c r="LFQ80" s="184"/>
      <c r="LFR80" s="184"/>
      <c r="LFS80" s="184"/>
      <c r="LFT80" s="184"/>
      <c r="LFU80" s="184"/>
      <c r="LFV80" s="184"/>
      <c r="LFW80" s="184"/>
      <c r="LFX80" s="184"/>
      <c r="LFY80" s="184"/>
      <c r="LFZ80" s="184"/>
      <c r="LGA80" s="184"/>
      <c r="LGB80" s="184"/>
      <c r="LGC80" s="184"/>
      <c r="LGD80" s="184"/>
      <c r="LGE80" s="184"/>
      <c r="LGF80" s="184"/>
      <c r="LGG80" s="184"/>
      <c r="LGH80" s="184"/>
      <c r="LGI80" s="184"/>
      <c r="LGJ80" s="184"/>
      <c r="LGK80" s="184"/>
      <c r="LGL80" s="184"/>
      <c r="LGM80" s="184"/>
      <c r="LGN80" s="184"/>
      <c r="LGO80" s="184"/>
      <c r="LGP80" s="184"/>
      <c r="LGQ80" s="184"/>
      <c r="LGR80" s="184"/>
      <c r="LGS80" s="184"/>
      <c r="LGT80" s="184"/>
      <c r="LGU80" s="184"/>
      <c r="LGV80" s="184"/>
      <c r="LGW80" s="184"/>
      <c r="LGX80" s="184"/>
      <c r="LGY80" s="184"/>
      <c r="LGZ80" s="184"/>
      <c r="LHA80" s="184"/>
      <c r="LHB80" s="184"/>
      <c r="LHC80" s="184"/>
      <c r="LHD80" s="184"/>
      <c r="LHE80" s="184"/>
      <c r="LHF80" s="184"/>
      <c r="LHG80" s="184"/>
      <c r="LHH80" s="184"/>
      <c r="LHI80" s="184"/>
      <c r="LHJ80" s="184"/>
      <c r="LHK80" s="184"/>
      <c r="LHL80" s="184"/>
      <c r="LHM80" s="184"/>
      <c r="LHN80" s="184"/>
      <c r="LHO80" s="184"/>
      <c r="LHP80" s="184"/>
      <c r="LHQ80" s="184"/>
      <c r="LHR80" s="184"/>
      <c r="LHS80" s="184"/>
      <c r="LHT80" s="184"/>
      <c r="LHU80" s="184"/>
      <c r="LHV80" s="184"/>
      <c r="LHW80" s="184"/>
      <c r="LHX80" s="184"/>
      <c r="LHY80" s="184"/>
      <c r="LHZ80" s="184"/>
      <c r="LIA80" s="184"/>
      <c r="LIB80" s="184"/>
      <c r="LIC80" s="184"/>
      <c r="LID80" s="184"/>
      <c r="LIE80" s="184"/>
      <c r="LIF80" s="184"/>
      <c r="LIG80" s="184"/>
      <c r="LIH80" s="184"/>
      <c r="LII80" s="184"/>
      <c r="LIJ80" s="184"/>
      <c r="LIK80" s="184"/>
      <c r="LIL80" s="184"/>
      <c r="LIM80" s="184"/>
      <c r="LIN80" s="184"/>
      <c r="LIO80" s="184"/>
      <c r="LIP80" s="184"/>
      <c r="LIQ80" s="184"/>
      <c r="LIR80" s="184"/>
      <c r="LIS80" s="184"/>
      <c r="LIT80" s="184"/>
      <c r="LIU80" s="184"/>
      <c r="LIV80" s="184"/>
      <c r="LIW80" s="184"/>
      <c r="LIX80" s="184"/>
      <c r="LIY80" s="184"/>
      <c r="LIZ80" s="184"/>
      <c r="LJA80" s="184"/>
      <c r="LJB80" s="184"/>
      <c r="LJC80" s="184"/>
      <c r="LJD80" s="184"/>
      <c r="LJE80" s="184"/>
      <c r="LJF80" s="184"/>
      <c r="LJG80" s="184"/>
      <c r="LJH80" s="184"/>
      <c r="LJI80" s="184"/>
      <c r="LJJ80" s="184"/>
      <c r="LJK80" s="184"/>
      <c r="LJL80" s="184"/>
      <c r="LJM80" s="184"/>
      <c r="LJN80" s="184"/>
      <c r="LJO80" s="184"/>
      <c r="LJP80" s="184"/>
      <c r="LJQ80" s="184"/>
      <c r="LJR80" s="184"/>
      <c r="LJS80" s="184"/>
      <c r="LJT80" s="184"/>
      <c r="LJU80" s="184"/>
      <c r="LJV80" s="184"/>
      <c r="LJW80" s="184"/>
      <c r="LJX80" s="184"/>
      <c r="LJY80" s="184"/>
      <c r="LJZ80" s="184"/>
      <c r="LKA80" s="184"/>
      <c r="LKB80" s="184"/>
      <c r="LKC80" s="184"/>
      <c r="LKD80" s="184"/>
      <c r="LKE80" s="184"/>
      <c r="LKF80" s="184"/>
      <c r="LKG80" s="184"/>
      <c r="LKH80" s="184"/>
      <c r="LKI80" s="184"/>
      <c r="LKJ80" s="184"/>
      <c r="LKK80" s="184"/>
      <c r="LKL80" s="184"/>
      <c r="LKM80" s="184"/>
      <c r="LKN80" s="184"/>
      <c r="LKO80" s="184"/>
      <c r="LKP80" s="184"/>
      <c r="LKQ80" s="184"/>
      <c r="LKR80" s="184"/>
      <c r="LKS80" s="184"/>
      <c r="LKT80" s="184"/>
      <c r="LKU80" s="184"/>
      <c r="LKV80" s="184"/>
      <c r="LKW80" s="184"/>
      <c r="LKX80" s="184"/>
      <c r="LKY80" s="184"/>
      <c r="LKZ80" s="184"/>
      <c r="LLA80" s="184"/>
      <c r="LLB80" s="184"/>
      <c r="LLC80" s="184"/>
      <c r="LLD80" s="184"/>
      <c r="LLE80" s="184"/>
      <c r="LLF80" s="184"/>
      <c r="LLG80" s="184"/>
      <c r="LLH80" s="184"/>
      <c r="LLI80" s="184"/>
      <c r="LLJ80" s="184"/>
      <c r="LLK80" s="184"/>
      <c r="LLL80" s="184"/>
      <c r="LLM80" s="184"/>
      <c r="LLN80" s="184"/>
      <c r="LLO80" s="184"/>
      <c r="LLP80" s="184"/>
      <c r="LLQ80" s="184"/>
      <c r="LLR80" s="184"/>
      <c r="LLS80" s="184"/>
      <c r="LLT80" s="184"/>
      <c r="LLU80" s="184"/>
      <c r="LLV80" s="184"/>
      <c r="LLW80" s="184"/>
      <c r="LLX80" s="184"/>
      <c r="LLY80" s="184"/>
      <c r="LLZ80" s="184"/>
      <c r="LMA80" s="184"/>
      <c r="LMB80" s="184"/>
      <c r="LMC80" s="184"/>
      <c r="LMD80" s="184"/>
      <c r="LME80" s="184"/>
      <c r="LMF80" s="184"/>
      <c r="LMG80" s="184"/>
      <c r="LMH80" s="184"/>
      <c r="LMI80" s="184"/>
      <c r="LMJ80" s="184"/>
      <c r="LMK80" s="184"/>
      <c r="LML80" s="184"/>
      <c r="LMM80" s="184"/>
      <c r="LMN80" s="184"/>
      <c r="LMO80" s="184"/>
      <c r="LMP80" s="184"/>
      <c r="LMQ80" s="184"/>
      <c r="LMR80" s="184"/>
      <c r="LMS80" s="184"/>
      <c r="LMT80" s="184"/>
      <c r="LMU80" s="184"/>
      <c r="LMV80" s="184"/>
      <c r="LMW80" s="184"/>
      <c r="LMX80" s="184"/>
      <c r="LMY80" s="184"/>
      <c r="LMZ80" s="184"/>
      <c r="LNA80" s="184"/>
      <c r="LNB80" s="184"/>
      <c r="LNC80" s="184"/>
      <c r="LND80" s="184"/>
      <c r="LNE80" s="184"/>
      <c r="LNF80" s="184"/>
      <c r="LNG80" s="184"/>
      <c r="LNH80" s="184"/>
      <c r="LNI80" s="184"/>
      <c r="LNJ80" s="184"/>
      <c r="LNK80" s="184"/>
      <c r="LNL80" s="184"/>
      <c r="LNM80" s="184"/>
      <c r="LNN80" s="184"/>
      <c r="LNO80" s="184"/>
      <c r="LNP80" s="184"/>
      <c r="LNQ80" s="184"/>
      <c r="LNR80" s="184"/>
      <c r="LNS80" s="184"/>
      <c r="LNT80" s="184"/>
      <c r="LNU80" s="184"/>
      <c r="LNV80" s="184"/>
      <c r="LNW80" s="184"/>
      <c r="LNX80" s="184"/>
      <c r="LNY80" s="184"/>
      <c r="LNZ80" s="184"/>
      <c r="LOA80" s="184"/>
      <c r="LOB80" s="184"/>
      <c r="LOC80" s="184"/>
      <c r="LOD80" s="184"/>
      <c r="LOE80" s="184"/>
      <c r="LOF80" s="184"/>
      <c r="LOG80" s="184"/>
      <c r="LOH80" s="184"/>
      <c r="LOI80" s="184"/>
      <c r="LOJ80" s="184"/>
      <c r="LOK80" s="184"/>
      <c r="LOL80" s="184"/>
      <c r="LOM80" s="184"/>
      <c r="LON80" s="184"/>
      <c r="LOO80" s="184"/>
      <c r="LOP80" s="184"/>
      <c r="LOQ80" s="184"/>
      <c r="LOR80" s="184"/>
      <c r="LOS80" s="184"/>
      <c r="LOT80" s="184"/>
      <c r="LOU80" s="184"/>
      <c r="LOV80" s="184"/>
      <c r="LOW80" s="184"/>
      <c r="LOX80" s="184"/>
      <c r="LOY80" s="184"/>
      <c r="LOZ80" s="184"/>
      <c r="LPA80" s="184"/>
      <c r="LPB80" s="184"/>
      <c r="LPC80" s="184"/>
      <c r="LPD80" s="184"/>
      <c r="LPE80" s="184"/>
      <c r="LPF80" s="184"/>
      <c r="LPG80" s="184"/>
      <c r="LPH80" s="184"/>
      <c r="LPI80" s="184"/>
      <c r="LPJ80" s="184"/>
      <c r="LPK80" s="184"/>
      <c r="LPL80" s="184"/>
      <c r="LPM80" s="184"/>
      <c r="LPN80" s="184"/>
      <c r="LPO80" s="184"/>
      <c r="LPP80" s="184"/>
      <c r="LPQ80" s="184"/>
      <c r="LPR80" s="184"/>
      <c r="LPS80" s="184"/>
      <c r="LPT80" s="184"/>
      <c r="LPU80" s="184"/>
      <c r="LPV80" s="184"/>
      <c r="LPW80" s="184"/>
      <c r="LPX80" s="184"/>
      <c r="LPY80" s="184"/>
      <c r="LPZ80" s="184"/>
      <c r="LQA80" s="184"/>
      <c r="LQB80" s="184"/>
      <c r="LQC80" s="184"/>
      <c r="LQD80" s="184"/>
      <c r="LQE80" s="184"/>
      <c r="LQF80" s="184"/>
      <c r="LQG80" s="184"/>
      <c r="LQH80" s="184"/>
      <c r="LQI80" s="184"/>
      <c r="LQJ80" s="184"/>
      <c r="LQK80" s="184"/>
      <c r="LQL80" s="184"/>
      <c r="LQM80" s="184"/>
      <c r="LQN80" s="184"/>
      <c r="LQO80" s="184"/>
      <c r="LQP80" s="184"/>
      <c r="LQQ80" s="184"/>
      <c r="LQR80" s="184"/>
      <c r="LQS80" s="184"/>
      <c r="LQT80" s="184"/>
      <c r="LQU80" s="184"/>
      <c r="LQV80" s="184"/>
      <c r="LQW80" s="184"/>
      <c r="LQX80" s="184"/>
      <c r="LQY80" s="184"/>
      <c r="LQZ80" s="184"/>
      <c r="LRA80" s="184"/>
      <c r="LRB80" s="184"/>
      <c r="LRC80" s="184"/>
      <c r="LRD80" s="184"/>
      <c r="LRE80" s="184"/>
      <c r="LRF80" s="184"/>
      <c r="LRG80" s="184"/>
      <c r="LRH80" s="184"/>
      <c r="LRI80" s="184"/>
      <c r="LRJ80" s="184"/>
      <c r="LRK80" s="184"/>
      <c r="LRL80" s="184"/>
      <c r="LRM80" s="184"/>
      <c r="LRN80" s="184"/>
      <c r="LRO80" s="184"/>
      <c r="LRP80" s="184"/>
      <c r="LRQ80" s="184"/>
      <c r="LRR80" s="184"/>
      <c r="LRS80" s="184"/>
      <c r="LRT80" s="184"/>
      <c r="LRU80" s="184"/>
      <c r="LRV80" s="184"/>
      <c r="LRW80" s="184"/>
      <c r="LRX80" s="184"/>
      <c r="LRY80" s="184"/>
      <c r="LRZ80" s="184"/>
      <c r="LSA80" s="184"/>
      <c r="LSB80" s="184"/>
      <c r="LSC80" s="184"/>
      <c r="LSD80" s="184"/>
      <c r="LSE80" s="184"/>
      <c r="LSF80" s="184"/>
      <c r="LSG80" s="184"/>
      <c r="LSH80" s="184"/>
      <c r="LSI80" s="184"/>
      <c r="LSJ80" s="184"/>
      <c r="LSK80" s="184"/>
      <c r="LSL80" s="184"/>
      <c r="LSM80" s="184"/>
      <c r="LSN80" s="184"/>
      <c r="LSO80" s="184"/>
      <c r="LSP80" s="184"/>
      <c r="LSQ80" s="184"/>
      <c r="LSR80" s="184"/>
      <c r="LSS80" s="184"/>
      <c r="LST80" s="184"/>
      <c r="LSU80" s="184"/>
      <c r="LSV80" s="184"/>
      <c r="LSW80" s="184"/>
      <c r="LSX80" s="184"/>
      <c r="LSY80" s="184"/>
      <c r="LSZ80" s="184"/>
      <c r="LTA80" s="184"/>
      <c r="LTB80" s="184"/>
      <c r="LTC80" s="184"/>
      <c r="LTD80" s="184"/>
      <c r="LTE80" s="184"/>
      <c r="LTF80" s="184"/>
      <c r="LTG80" s="184"/>
      <c r="LTH80" s="184"/>
      <c r="LTI80" s="184"/>
      <c r="LTJ80" s="184"/>
      <c r="LTK80" s="184"/>
      <c r="LTL80" s="184"/>
      <c r="LTM80" s="184"/>
      <c r="LTN80" s="184"/>
      <c r="LTO80" s="184"/>
      <c r="LTP80" s="184"/>
      <c r="LTQ80" s="184"/>
      <c r="LTR80" s="184"/>
      <c r="LTS80" s="184"/>
      <c r="LTT80" s="184"/>
      <c r="LTU80" s="184"/>
      <c r="LTV80" s="184"/>
      <c r="LTW80" s="184"/>
      <c r="LTX80" s="184"/>
      <c r="LTY80" s="184"/>
      <c r="LTZ80" s="184"/>
      <c r="LUA80" s="184"/>
      <c r="LUB80" s="184"/>
      <c r="LUC80" s="184"/>
      <c r="LUD80" s="184"/>
      <c r="LUE80" s="184"/>
      <c r="LUF80" s="184"/>
      <c r="LUG80" s="184"/>
      <c r="LUH80" s="184"/>
      <c r="LUI80" s="184"/>
      <c r="LUJ80" s="184"/>
      <c r="LUK80" s="184"/>
      <c r="LUL80" s="184"/>
      <c r="LUM80" s="184"/>
      <c r="LUN80" s="184"/>
      <c r="LUO80" s="184"/>
      <c r="LUP80" s="184"/>
      <c r="LUQ80" s="184"/>
      <c r="LUR80" s="184"/>
      <c r="LUS80" s="184"/>
      <c r="LUT80" s="184"/>
      <c r="LUU80" s="184"/>
      <c r="LUV80" s="184"/>
      <c r="LUW80" s="184"/>
      <c r="LUX80" s="184"/>
      <c r="LUY80" s="184"/>
      <c r="LUZ80" s="184"/>
      <c r="LVA80" s="184"/>
      <c r="LVB80" s="184"/>
      <c r="LVC80" s="184"/>
      <c r="LVD80" s="184"/>
      <c r="LVE80" s="184"/>
      <c r="LVF80" s="184"/>
      <c r="LVG80" s="184"/>
      <c r="LVH80" s="184"/>
      <c r="LVI80" s="184"/>
      <c r="LVJ80" s="184"/>
      <c r="LVK80" s="184"/>
      <c r="LVL80" s="184"/>
      <c r="LVM80" s="184"/>
      <c r="LVN80" s="184"/>
      <c r="LVO80" s="184"/>
      <c r="LVP80" s="184"/>
      <c r="LVQ80" s="184"/>
      <c r="LVR80" s="184"/>
      <c r="LVS80" s="184"/>
      <c r="LVT80" s="184"/>
      <c r="LVU80" s="184"/>
      <c r="LVV80" s="184"/>
      <c r="LVW80" s="184"/>
      <c r="LVX80" s="184"/>
      <c r="LVY80" s="184"/>
      <c r="LVZ80" s="184"/>
      <c r="LWA80" s="184"/>
      <c r="LWB80" s="184"/>
      <c r="LWC80" s="184"/>
      <c r="LWD80" s="184"/>
      <c r="LWE80" s="184"/>
      <c r="LWF80" s="184"/>
      <c r="LWG80" s="184"/>
      <c r="LWH80" s="184"/>
      <c r="LWI80" s="184"/>
      <c r="LWJ80" s="184"/>
      <c r="LWK80" s="184"/>
      <c r="LWL80" s="184"/>
      <c r="LWM80" s="184"/>
      <c r="LWN80" s="184"/>
      <c r="LWO80" s="184"/>
      <c r="LWP80" s="184"/>
      <c r="LWQ80" s="184"/>
      <c r="LWR80" s="184"/>
      <c r="LWS80" s="184"/>
      <c r="LWT80" s="184"/>
      <c r="LWU80" s="184"/>
      <c r="LWV80" s="184"/>
      <c r="LWW80" s="184"/>
      <c r="LWX80" s="184"/>
      <c r="LWY80" s="184"/>
      <c r="LWZ80" s="184"/>
      <c r="LXA80" s="184"/>
      <c r="LXB80" s="184"/>
      <c r="LXC80" s="184"/>
      <c r="LXD80" s="184"/>
      <c r="LXE80" s="184"/>
      <c r="LXF80" s="184"/>
      <c r="LXG80" s="184"/>
      <c r="LXH80" s="184"/>
      <c r="LXI80" s="184"/>
      <c r="LXJ80" s="184"/>
      <c r="LXK80" s="184"/>
      <c r="LXL80" s="184"/>
      <c r="LXM80" s="184"/>
      <c r="LXN80" s="184"/>
      <c r="LXO80" s="184"/>
      <c r="LXP80" s="184"/>
      <c r="LXQ80" s="184"/>
      <c r="LXR80" s="184"/>
      <c r="LXS80" s="184"/>
      <c r="LXT80" s="184"/>
      <c r="LXU80" s="184"/>
      <c r="LXV80" s="184"/>
      <c r="LXW80" s="184"/>
      <c r="LXX80" s="184"/>
      <c r="LXY80" s="184"/>
      <c r="LXZ80" s="184"/>
      <c r="LYA80" s="184"/>
      <c r="LYB80" s="184"/>
      <c r="LYC80" s="184"/>
      <c r="LYD80" s="184"/>
      <c r="LYE80" s="184"/>
      <c r="LYF80" s="184"/>
      <c r="LYG80" s="184"/>
      <c r="LYH80" s="184"/>
      <c r="LYI80" s="184"/>
      <c r="LYJ80" s="184"/>
      <c r="LYK80" s="184"/>
      <c r="LYL80" s="184"/>
      <c r="LYM80" s="184"/>
      <c r="LYN80" s="184"/>
      <c r="LYO80" s="184"/>
      <c r="LYP80" s="184"/>
      <c r="LYQ80" s="184"/>
      <c r="LYR80" s="184"/>
      <c r="LYS80" s="184"/>
      <c r="LYT80" s="184"/>
      <c r="LYU80" s="184"/>
      <c r="LYV80" s="184"/>
      <c r="LYW80" s="184"/>
      <c r="LYX80" s="184"/>
      <c r="LYY80" s="184"/>
      <c r="LYZ80" s="184"/>
      <c r="LZA80" s="184"/>
      <c r="LZB80" s="184"/>
      <c r="LZC80" s="184"/>
      <c r="LZD80" s="184"/>
      <c r="LZE80" s="184"/>
      <c r="LZF80" s="184"/>
      <c r="LZG80" s="184"/>
      <c r="LZH80" s="184"/>
      <c r="LZI80" s="184"/>
      <c r="LZJ80" s="184"/>
      <c r="LZK80" s="184"/>
      <c r="LZL80" s="184"/>
      <c r="LZM80" s="184"/>
      <c r="LZN80" s="184"/>
      <c r="LZO80" s="184"/>
      <c r="LZP80" s="184"/>
      <c r="LZQ80" s="184"/>
      <c r="LZR80" s="184"/>
      <c r="LZS80" s="184"/>
      <c r="LZT80" s="184"/>
      <c r="LZU80" s="184"/>
      <c r="LZV80" s="184"/>
      <c r="LZW80" s="184"/>
      <c r="LZX80" s="184"/>
      <c r="LZY80" s="184"/>
      <c r="LZZ80" s="184"/>
      <c r="MAA80" s="184"/>
      <c r="MAB80" s="184"/>
      <c r="MAC80" s="184"/>
      <c r="MAD80" s="184"/>
      <c r="MAE80" s="184"/>
      <c r="MAF80" s="184"/>
      <c r="MAG80" s="184"/>
      <c r="MAH80" s="184"/>
      <c r="MAI80" s="184"/>
      <c r="MAJ80" s="184"/>
      <c r="MAK80" s="184"/>
      <c r="MAL80" s="184"/>
      <c r="MAM80" s="184"/>
      <c r="MAN80" s="184"/>
      <c r="MAO80" s="184"/>
      <c r="MAP80" s="184"/>
      <c r="MAQ80" s="184"/>
      <c r="MAR80" s="184"/>
      <c r="MAS80" s="184"/>
      <c r="MAT80" s="184"/>
      <c r="MAU80" s="184"/>
      <c r="MAV80" s="184"/>
      <c r="MAW80" s="184"/>
      <c r="MAX80" s="184"/>
      <c r="MAY80" s="184"/>
      <c r="MAZ80" s="184"/>
      <c r="MBA80" s="184"/>
      <c r="MBB80" s="184"/>
      <c r="MBC80" s="184"/>
      <c r="MBD80" s="184"/>
      <c r="MBE80" s="184"/>
      <c r="MBF80" s="184"/>
      <c r="MBG80" s="184"/>
      <c r="MBH80" s="184"/>
      <c r="MBI80" s="184"/>
      <c r="MBJ80" s="184"/>
      <c r="MBK80" s="184"/>
      <c r="MBL80" s="184"/>
      <c r="MBM80" s="184"/>
      <c r="MBN80" s="184"/>
      <c r="MBO80" s="184"/>
      <c r="MBP80" s="184"/>
      <c r="MBQ80" s="184"/>
      <c r="MBR80" s="184"/>
      <c r="MBS80" s="184"/>
      <c r="MBT80" s="184"/>
      <c r="MBU80" s="184"/>
      <c r="MBV80" s="184"/>
      <c r="MBW80" s="184"/>
      <c r="MBX80" s="184"/>
      <c r="MBY80" s="184"/>
      <c r="MBZ80" s="184"/>
      <c r="MCA80" s="184"/>
      <c r="MCB80" s="184"/>
      <c r="MCC80" s="184"/>
      <c r="MCD80" s="184"/>
      <c r="MCE80" s="184"/>
      <c r="MCF80" s="184"/>
      <c r="MCG80" s="184"/>
      <c r="MCH80" s="184"/>
      <c r="MCI80" s="184"/>
      <c r="MCJ80" s="184"/>
      <c r="MCK80" s="184"/>
      <c r="MCL80" s="184"/>
      <c r="MCM80" s="184"/>
      <c r="MCN80" s="184"/>
      <c r="MCO80" s="184"/>
      <c r="MCP80" s="184"/>
      <c r="MCQ80" s="184"/>
      <c r="MCR80" s="184"/>
      <c r="MCS80" s="184"/>
      <c r="MCT80" s="184"/>
      <c r="MCU80" s="184"/>
      <c r="MCV80" s="184"/>
      <c r="MCW80" s="184"/>
      <c r="MCX80" s="184"/>
      <c r="MCY80" s="184"/>
      <c r="MCZ80" s="184"/>
      <c r="MDA80" s="184"/>
      <c r="MDB80" s="184"/>
      <c r="MDC80" s="184"/>
      <c r="MDD80" s="184"/>
      <c r="MDE80" s="184"/>
      <c r="MDF80" s="184"/>
      <c r="MDG80" s="184"/>
      <c r="MDH80" s="184"/>
      <c r="MDI80" s="184"/>
      <c r="MDJ80" s="184"/>
      <c r="MDK80" s="184"/>
      <c r="MDL80" s="184"/>
      <c r="MDM80" s="184"/>
      <c r="MDN80" s="184"/>
      <c r="MDO80" s="184"/>
      <c r="MDP80" s="184"/>
      <c r="MDQ80" s="184"/>
      <c r="MDR80" s="184"/>
      <c r="MDS80" s="184"/>
      <c r="MDT80" s="184"/>
      <c r="MDU80" s="184"/>
      <c r="MDV80" s="184"/>
      <c r="MDW80" s="184"/>
      <c r="MDX80" s="184"/>
      <c r="MDY80" s="184"/>
      <c r="MDZ80" s="184"/>
      <c r="MEA80" s="184"/>
      <c r="MEB80" s="184"/>
      <c r="MEC80" s="184"/>
      <c r="MED80" s="184"/>
      <c r="MEE80" s="184"/>
      <c r="MEF80" s="184"/>
      <c r="MEG80" s="184"/>
      <c r="MEH80" s="184"/>
      <c r="MEI80" s="184"/>
      <c r="MEJ80" s="184"/>
      <c r="MEK80" s="184"/>
      <c r="MEL80" s="184"/>
      <c r="MEM80" s="184"/>
      <c r="MEN80" s="184"/>
      <c r="MEO80" s="184"/>
      <c r="MEP80" s="184"/>
      <c r="MEQ80" s="184"/>
      <c r="MER80" s="184"/>
      <c r="MES80" s="184"/>
      <c r="MET80" s="184"/>
      <c r="MEU80" s="184"/>
      <c r="MEV80" s="184"/>
      <c r="MEW80" s="184"/>
      <c r="MEX80" s="184"/>
      <c r="MEY80" s="184"/>
      <c r="MEZ80" s="184"/>
      <c r="MFA80" s="184"/>
      <c r="MFB80" s="184"/>
      <c r="MFC80" s="184"/>
      <c r="MFD80" s="184"/>
      <c r="MFE80" s="184"/>
      <c r="MFF80" s="184"/>
      <c r="MFG80" s="184"/>
      <c r="MFH80" s="184"/>
      <c r="MFI80" s="184"/>
      <c r="MFJ80" s="184"/>
      <c r="MFK80" s="184"/>
      <c r="MFL80" s="184"/>
      <c r="MFM80" s="184"/>
      <c r="MFN80" s="184"/>
      <c r="MFO80" s="184"/>
      <c r="MFP80" s="184"/>
      <c r="MFQ80" s="184"/>
      <c r="MFR80" s="184"/>
      <c r="MFS80" s="184"/>
      <c r="MFT80" s="184"/>
      <c r="MFU80" s="184"/>
      <c r="MFV80" s="184"/>
      <c r="MFW80" s="184"/>
      <c r="MFX80" s="184"/>
      <c r="MFY80" s="184"/>
      <c r="MFZ80" s="184"/>
      <c r="MGA80" s="184"/>
      <c r="MGB80" s="184"/>
      <c r="MGC80" s="184"/>
      <c r="MGD80" s="184"/>
      <c r="MGE80" s="184"/>
      <c r="MGF80" s="184"/>
      <c r="MGG80" s="184"/>
      <c r="MGH80" s="184"/>
      <c r="MGI80" s="184"/>
      <c r="MGJ80" s="184"/>
      <c r="MGK80" s="184"/>
      <c r="MGL80" s="184"/>
      <c r="MGM80" s="184"/>
      <c r="MGN80" s="184"/>
      <c r="MGO80" s="184"/>
      <c r="MGP80" s="184"/>
      <c r="MGQ80" s="184"/>
      <c r="MGR80" s="184"/>
      <c r="MGS80" s="184"/>
      <c r="MGT80" s="184"/>
      <c r="MGU80" s="184"/>
      <c r="MGV80" s="184"/>
      <c r="MGW80" s="184"/>
      <c r="MGX80" s="184"/>
      <c r="MGY80" s="184"/>
      <c r="MGZ80" s="184"/>
      <c r="MHA80" s="184"/>
      <c r="MHB80" s="184"/>
      <c r="MHC80" s="184"/>
      <c r="MHD80" s="184"/>
      <c r="MHE80" s="184"/>
      <c r="MHF80" s="184"/>
      <c r="MHG80" s="184"/>
      <c r="MHH80" s="184"/>
      <c r="MHI80" s="184"/>
      <c r="MHJ80" s="184"/>
      <c r="MHK80" s="184"/>
      <c r="MHL80" s="184"/>
      <c r="MHM80" s="184"/>
      <c r="MHN80" s="184"/>
      <c r="MHO80" s="184"/>
      <c r="MHP80" s="184"/>
      <c r="MHQ80" s="184"/>
      <c r="MHR80" s="184"/>
      <c r="MHS80" s="184"/>
      <c r="MHT80" s="184"/>
      <c r="MHU80" s="184"/>
      <c r="MHV80" s="184"/>
      <c r="MHW80" s="184"/>
      <c r="MHX80" s="184"/>
      <c r="MHY80" s="184"/>
      <c r="MHZ80" s="184"/>
      <c r="MIA80" s="184"/>
      <c r="MIB80" s="184"/>
      <c r="MIC80" s="184"/>
      <c r="MID80" s="184"/>
      <c r="MIE80" s="184"/>
      <c r="MIF80" s="184"/>
      <c r="MIG80" s="184"/>
      <c r="MIH80" s="184"/>
      <c r="MII80" s="184"/>
      <c r="MIJ80" s="184"/>
      <c r="MIK80" s="184"/>
      <c r="MIL80" s="184"/>
      <c r="MIM80" s="184"/>
      <c r="MIN80" s="184"/>
      <c r="MIO80" s="184"/>
      <c r="MIP80" s="184"/>
      <c r="MIQ80" s="184"/>
      <c r="MIR80" s="184"/>
      <c r="MIS80" s="184"/>
      <c r="MIT80" s="184"/>
      <c r="MIU80" s="184"/>
      <c r="MIV80" s="184"/>
      <c r="MIW80" s="184"/>
      <c r="MIX80" s="184"/>
      <c r="MIY80" s="184"/>
      <c r="MIZ80" s="184"/>
      <c r="MJA80" s="184"/>
      <c r="MJB80" s="184"/>
      <c r="MJC80" s="184"/>
      <c r="MJD80" s="184"/>
      <c r="MJE80" s="184"/>
      <c r="MJF80" s="184"/>
      <c r="MJG80" s="184"/>
      <c r="MJH80" s="184"/>
      <c r="MJI80" s="184"/>
      <c r="MJJ80" s="184"/>
      <c r="MJK80" s="184"/>
      <c r="MJL80" s="184"/>
      <c r="MJM80" s="184"/>
      <c r="MJN80" s="184"/>
      <c r="MJO80" s="184"/>
      <c r="MJP80" s="184"/>
      <c r="MJQ80" s="184"/>
      <c r="MJR80" s="184"/>
      <c r="MJS80" s="184"/>
      <c r="MJT80" s="184"/>
      <c r="MJU80" s="184"/>
      <c r="MJV80" s="184"/>
      <c r="MJW80" s="184"/>
      <c r="MJX80" s="184"/>
      <c r="MJY80" s="184"/>
      <c r="MJZ80" s="184"/>
      <c r="MKA80" s="184"/>
      <c r="MKB80" s="184"/>
      <c r="MKC80" s="184"/>
      <c r="MKD80" s="184"/>
      <c r="MKE80" s="184"/>
      <c r="MKF80" s="184"/>
      <c r="MKG80" s="184"/>
      <c r="MKH80" s="184"/>
      <c r="MKI80" s="184"/>
      <c r="MKJ80" s="184"/>
      <c r="MKK80" s="184"/>
      <c r="MKL80" s="184"/>
      <c r="MKM80" s="184"/>
      <c r="MKN80" s="184"/>
      <c r="MKO80" s="184"/>
      <c r="MKP80" s="184"/>
      <c r="MKQ80" s="184"/>
      <c r="MKR80" s="184"/>
      <c r="MKS80" s="184"/>
      <c r="MKT80" s="184"/>
      <c r="MKU80" s="184"/>
      <c r="MKV80" s="184"/>
      <c r="MKW80" s="184"/>
      <c r="MKX80" s="184"/>
      <c r="MKY80" s="184"/>
      <c r="MKZ80" s="184"/>
      <c r="MLA80" s="184"/>
      <c r="MLB80" s="184"/>
      <c r="MLC80" s="184"/>
      <c r="MLD80" s="184"/>
      <c r="MLE80" s="184"/>
      <c r="MLF80" s="184"/>
      <c r="MLG80" s="184"/>
      <c r="MLH80" s="184"/>
      <c r="MLI80" s="184"/>
      <c r="MLJ80" s="184"/>
      <c r="MLK80" s="184"/>
      <c r="MLL80" s="184"/>
      <c r="MLM80" s="184"/>
      <c r="MLN80" s="184"/>
      <c r="MLO80" s="184"/>
      <c r="MLP80" s="184"/>
      <c r="MLQ80" s="184"/>
      <c r="MLR80" s="184"/>
      <c r="MLS80" s="184"/>
      <c r="MLT80" s="184"/>
      <c r="MLU80" s="184"/>
      <c r="MLV80" s="184"/>
      <c r="MLW80" s="184"/>
      <c r="MLX80" s="184"/>
      <c r="MLY80" s="184"/>
      <c r="MLZ80" s="184"/>
      <c r="MMA80" s="184"/>
      <c r="MMB80" s="184"/>
      <c r="MMC80" s="184"/>
      <c r="MMD80" s="184"/>
      <c r="MME80" s="184"/>
      <c r="MMF80" s="184"/>
      <c r="MMG80" s="184"/>
      <c r="MMH80" s="184"/>
      <c r="MMI80" s="184"/>
      <c r="MMJ80" s="184"/>
      <c r="MMK80" s="184"/>
      <c r="MML80" s="184"/>
      <c r="MMM80" s="184"/>
      <c r="MMN80" s="184"/>
      <c r="MMO80" s="184"/>
      <c r="MMP80" s="184"/>
      <c r="MMQ80" s="184"/>
      <c r="MMR80" s="184"/>
      <c r="MMS80" s="184"/>
      <c r="MMT80" s="184"/>
      <c r="MMU80" s="184"/>
      <c r="MMV80" s="184"/>
      <c r="MMW80" s="184"/>
      <c r="MMX80" s="184"/>
      <c r="MMY80" s="184"/>
      <c r="MMZ80" s="184"/>
      <c r="MNA80" s="184"/>
      <c r="MNB80" s="184"/>
      <c r="MNC80" s="184"/>
      <c r="MND80" s="184"/>
      <c r="MNE80" s="184"/>
      <c r="MNF80" s="184"/>
      <c r="MNG80" s="184"/>
      <c r="MNH80" s="184"/>
      <c r="MNI80" s="184"/>
      <c r="MNJ80" s="184"/>
      <c r="MNK80" s="184"/>
      <c r="MNL80" s="184"/>
      <c r="MNM80" s="184"/>
      <c r="MNN80" s="184"/>
      <c r="MNO80" s="184"/>
      <c r="MNP80" s="184"/>
      <c r="MNQ80" s="184"/>
      <c r="MNR80" s="184"/>
      <c r="MNS80" s="184"/>
      <c r="MNT80" s="184"/>
      <c r="MNU80" s="184"/>
      <c r="MNV80" s="184"/>
      <c r="MNW80" s="184"/>
      <c r="MNX80" s="184"/>
      <c r="MNY80" s="184"/>
      <c r="MNZ80" s="184"/>
      <c r="MOA80" s="184"/>
      <c r="MOB80" s="184"/>
      <c r="MOC80" s="184"/>
      <c r="MOD80" s="184"/>
      <c r="MOE80" s="184"/>
      <c r="MOF80" s="184"/>
      <c r="MOG80" s="184"/>
      <c r="MOH80" s="184"/>
      <c r="MOI80" s="184"/>
      <c r="MOJ80" s="184"/>
      <c r="MOK80" s="184"/>
      <c r="MOL80" s="184"/>
      <c r="MOM80" s="184"/>
      <c r="MON80" s="184"/>
      <c r="MOO80" s="184"/>
      <c r="MOP80" s="184"/>
      <c r="MOQ80" s="184"/>
      <c r="MOR80" s="184"/>
      <c r="MOS80" s="184"/>
      <c r="MOT80" s="184"/>
      <c r="MOU80" s="184"/>
      <c r="MOV80" s="184"/>
      <c r="MOW80" s="184"/>
      <c r="MOX80" s="184"/>
      <c r="MOY80" s="184"/>
      <c r="MOZ80" s="184"/>
      <c r="MPA80" s="184"/>
      <c r="MPB80" s="184"/>
      <c r="MPC80" s="184"/>
      <c r="MPD80" s="184"/>
      <c r="MPE80" s="184"/>
      <c r="MPF80" s="184"/>
      <c r="MPG80" s="184"/>
      <c r="MPH80" s="184"/>
      <c r="MPI80" s="184"/>
      <c r="MPJ80" s="184"/>
      <c r="MPK80" s="184"/>
      <c r="MPL80" s="184"/>
      <c r="MPM80" s="184"/>
      <c r="MPN80" s="184"/>
      <c r="MPO80" s="184"/>
      <c r="MPP80" s="184"/>
      <c r="MPQ80" s="184"/>
      <c r="MPR80" s="184"/>
      <c r="MPS80" s="184"/>
      <c r="MPT80" s="184"/>
      <c r="MPU80" s="184"/>
      <c r="MPV80" s="184"/>
      <c r="MPW80" s="184"/>
      <c r="MPX80" s="184"/>
      <c r="MPY80" s="184"/>
      <c r="MPZ80" s="184"/>
      <c r="MQA80" s="184"/>
      <c r="MQB80" s="184"/>
      <c r="MQC80" s="184"/>
      <c r="MQD80" s="184"/>
      <c r="MQE80" s="184"/>
      <c r="MQF80" s="184"/>
      <c r="MQG80" s="184"/>
      <c r="MQH80" s="184"/>
      <c r="MQI80" s="184"/>
      <c r="MQJ80" s="184"/>
      <c r="MQK80" s="184"/>
      <c r="MQL80" s="184"/>
      <c r="MQM80" s="184"/>
      <c r="MQN80" s="184"/>
      <c r="MQO80" s="184"/>
      <c r="MQP80" s="184"/>
      <c r="MQQ80" s="184"/>
      <c r="MQR80" s="184"/>
      <c r="MQS80" s="184"/>
      <c r="MQT80" s="184"/>
      <c r="MQU80" s="184"/>
      <c r="MQV80" s="184"/>
      <c r="MQW80" s="184"/>
      <c r="MQX80" s="184"/>
      <c r="MQY80" s="184"/>
      <c r="MQZ80" s="184"/>
      <c r="MRA80" s="184"/>
      <c r="MRB80" s="184"/>
      <c r="MRC80" s="184"/>
      <c r="MRD80" s="184"/>
      <c r="MRE80" s="184"/>
      <c r="MRF80" s="184"/>
      <c r="MRG80" s="184"/>
      <c r="MRH80" s="184"/>
      <c r="MRI80" s="184"/>
      <c r="MRJ80" s="184"/>
      <c r="MRK80" s="184"/>
      <c r="MRL80" s="184"/>
      <c r="MRM80" s="184"/>
      <c r="MRN80" s="184"/>
      <c r="MRO80" s="184"/>
      <c r="MRP80" s="184"/>
      <c r="MRQ80" s="184"/>
      <c r="MRR80" s="184"/>
      <c r="MRS80" s="184"/>
      <c r="MRT80" s="184"/>
      <c r="MRU80" s="184"/>
      <c r="MRV80" s="184"/>
      <c r="MRW80" s="184"/>
      <c r="MRX80" s="184"/>
      <c r="MRY80" s="184"/>
      <c r="MRZ80" s="184"/>
      <c r="MSA80" s="184"/>
      <c r="MSB80" s="184"/>
      <c r="MSC80" s="184"/>
      <c r="MSD80" s="184"/>
      <c r="MSE80" s="184"/>
      <c r="MSF80" s="184"/>
      <c r="MSG80" s="184"/>
      <c r="MSH80" s="184"/>
      <c r="MSI80" s="184"/>
      <c r="MSJ80" s="184"/>
      <c r="MSK80" s="184"/>
      <c r="MSL80" s="184"/>
      <c r="MSM80" s="184"/>
      <c r="MSN80" s="184"/>
      <c r="MSO80" s="184"/>
      <c r="MSP80" s="184"/>
      <c r="MSQ80" s="184"/>
      <c r="MSR80" s="184"/>
      <c r="MSS80" s="184"/>
      <c r="MST80" s="184"/>
      <c r="MSU80" s="184"/>
      <c r="MSV80" s="184"/>
      <c r="MSW80" s="184"/>
      <c r="MSX80" s="184"/>
      <c r="MSY80" s="184"/>
      <c r="MSZ80" s="184"/>
      <c r="MTA80" s="184"/>
      <c r="MTB80" s="184"/>
      <c r="MTC80" s="184"/>
      <c r="MTD80" s="184"/>
      <c r="MTE80" s="184"/>
      <c r="MTF80" s="184"/>
      <c r="MTG80" s="184"/>
      <c r="MTH80" s="184"/>
      <c r="MTI80" s="184"/>
      <c r="MTJ80" s="184"/>
      <c r="MTK80" s="184"/>
      <c r="MTL80" s="184"/>
      <c r="MTM80" s="184"/>
      <c r="MTN80" s="184"/>
      <c r="MTO80" s="184"/>
      <c r="MTP80" s="184"/>
      <c r="MTQ80" s="184"/>
      <c r="MTR80" s="184"/>
      <c r="MTS80" s="184"/>
      <c r="MTT80" s="184"/>
      <c r="MTU80" s="184"/>
      <c r="MTV80" s="184"/>
      <c r="MTW80" s="184"/>
      <c r="MTX80" s="184"/>
      <c r="MTY80" s="184"/>
      <c r="MTZ80" s="184"/>
      <c r="MUA80" s="184"/>
      <c r="MUB80" s="184"/>
      <c r="MUC80" s="184"/>
      <c r="MUD80" s="184"/>
      <c r="MUE80" s="184"/>
      <c r="MUF80" s="184"/>
      <c r="MUG80" s="184"/>
      <c r="MUH80" s="184"/>
      <c r="MUI80" s="184"/>
      <c r="MUJ80" s="184"/>
      <c r="MUK80" s="184"/>
      <c r="MUL80" s="184"/>
      <c r="MUM80" s="184"/>
      <c r="MUN80" s="184"/>
      <c r="MUO80" s="184"/>
      <c r="MUP80" s="184"/>
      <c r="MUQ80" s="184"/>
      <c r="MUR80" s="184"/>
      <c r="MUS80" s="184"/>
      <c r="MUT80" s="184"/>
      <c r="MUU80" s="184"/>
      <c r="MUV80" s="184"/>
      <c r="MUW80" s="184"/>
      <c r="MUX80" s="184"/>
      <c r="MUY80" s="184"/>
      <c r="MUZ80" s="184"/>
      <c r="MVA80" s="184"/>
      <c r="MVB80" s="184"/>
      <c r="MVC80" s="184"/>
      <c r="MVD80" s="184"/>
      <c r="MVE80" s="184"/>
      <c r="MVF80" s="184"/>
      <c r="MVG80" s="184"/>
      <c r="MVH80" s="184"/>
      <c r="MVI80" s="184"/>
      <c r="MVJ80" s="184"/>
      <c r="MVK80" s="184"/>
      <c r="MVL80" s="184"/>
      <c r="MVM80" s="184"/>
      <c r="MVN80" s="184"/>
      <c r="MVO80" s="184"/>
      <c r="MVP80" s="184"/>
      <c r="MVQ80" s="184"/>
      <c r="MVR80" s="184"/>
      <c r="MVS80" s="184"/>
      <c r="MVT80" s="184"/>
      <c r="MVU80" s="184"/>
      <c r="MVV80" s="184"/>
      <c r="MVW80" s="184"/>
      <c r="MVX80" s="184"/>
      <c r="MVY80" s="184"/>
      <c r="MVZ80" s="184"/>
      <c r="MWA80" s="184"/>
      <c r="MWB80" s="184"/>
      <c r="MWC80" s="184"/>
      <c r="MWD80" s="184"/>
      <c r="MWE80" s="184"/>
      <c r="MWF80" s="184"/>
      <c r="MWG80" s="184"/>
      <c r="MWH80" s="184"/>
      <c r="MWI80" s="184"/>
      <c r="MWJ80" s="184"/>
      <c r="MWK80" s="184"/>
      <c r="MWL80" s="184"/>
      <c r="MWM80" s="184"/>
      <c r="MWN80" s="184"/>
      <c r="MWO80" s="184"/>
      <c r="MWP80" s="184"/>
      <c r="MWQ80" s="184"/>
      <c r="MWR80" s="184"/>
      <c r="MWS80" s="184"/>
      <c r="MWT80" s="184"/>
      <c r="MWU80" s="184"/>
      <c r="MWV80" s="184"/>
      <c r="MWW80" s="184"/>
      <c r="MWX80" s="184"/>
      <c r="MWY80" s="184"/>
      <c r="MWZ80" s="184"/>
      <c r="MXA80" s="184"/>
      <c r="MXB80" s="184"/>
      <c r="MXC80" s="184"/>
      <c r="MXD80" s="184"/>
      <c r="MXE80" s="184"/>
      <c r="MXF80" s="184"/>
      <c r="MXG80" s="184"/>
      <c r="MXH80" s="184"/>
      <c r="MXI80" s="184"/>
      <c r="MXJ80" s="184"/>
      <c r="MXK80" s="184"/>
      <c r="MXL80" s="184"/>
      <c r="MXM80" s="184"/>
      <c r="MXN80" s="184"/>
      <c r="MXO80" s="184"/>
      <c r="MXP80" s="184"/>
      <c r="MXQ80" s="184"/>
      <c r="MXR80" s="184"/>
      <c r="MXS80" s="184"/>
      <c r="MXT80" s="184"/>
      <c r="MXU80" s="184"/>
      <c r="MXV80" s="184"/>
      <c r="MXW80" s="184"/>
      <c r="MXX80" s="184"/>
      <c r="MXY80" s="184"/>
      <c r="MXZ80" s="184"/>
      <c r="MYA80" s="184"/>
      <c r="MYB80" s="184"/>
      <c r="MYC80" s="184"/>
      <c r="MYD80" s="184"/>
      <c r="MYE80" s="184"/>
      <c r="MYF80" s="184"/>
      <c r="MYG80" s="184"/>
      <c r="MYH80" s="184"/>
      <c r="MYI80" s="184"/>
      <c r="MYJ80" s="184"/>
      <c r="MYK80" s="184"/>
      <c r="MYL80" s="184"/>
      <c r="MYM80" s="184"/>
      <c r="MYN80" s="184"/>
      <c r="MYO80" s="184"/>
      <c r="MYP80" s="184"/>
      <c r="MYQ80" s="184"/>
      <c r="MYR80" s="184"/>
      <c r="MYS80" s="184"/>
      <c r="MYT80" s="184"/>
      <c r="MYU80" s="184"/>
      <c r="MYV80" s="184"/>
      <c r="MYW80" s="184"/>
      <c r="MYX80" s="184"/>
      <c r="MYY80" s="184"/>
      <c r="MYZ80" s="184"/>
      <c r="MZA80" s="184"/>
      <c r="MZB80" s="184"/>
      <c r="MZC80" s="184"/>
      <c r="MZD80" s="184"/>
      <c r="MZE80" s="184"/>
      <c r="MZF80" s="184"/>
      <c r="MZG80" s="184"/>
      <c r="MZH80" s="184"/>
      <c r="MZI80" s="184"/>
      <c r="MZJ80" s="184"/>
      <c r="MZK80" s="184"/>
      <c r="MZL80" s="184"/>
      <c r="MZM80" s="184"/>
      <c r="MZN80" s="184"/>
      <c r="MZO80" s="184"/>
      <c r="MZP80" s="184"/>
      <c r="MZQ80" s="184"/>
      <c r="MZR80" s="184"/>
      <c r="MZS80" s="184"/>
      <c r="MZT80" s="184"/>
      <c r="MZU80" s="184"/>
      <c r="MZV80" s="184"/>
      <c r="MZW80" s="184"/>
      <c r="MZX80" s="184"/>
      <c r="MZY80" s="184"/>
      <c r="MZZ80" s="184"/>
      <c r="NAA80" s="184"/>
      <c r="NAB80" s="184"/>
      <c r="NAC80" s="184"/>
      <c r="NAD80" s="184"/>
      <c r="NAE80" s="184"/>
      <c r="NAF80" s="184"/>
      <c r="NAG80" s="184"/>
      <c r="NAH80" s="184"/>
      <c r="NAI80" s="184"/>
      <c r="NAJ80" s="184"/>
      <c r="NAK80" s="184"/>
      <c r="NAL80" s="184"/>
      <c r="NAM80" s="184"/>
      <c r="NAN80" s="184"/>
      <c r="NAO80" s="184"/>
      <c r="NAP80" s="184"/>
      <c r="NAQ80" s="184"/>
      <c r="NAR80" s="184"/>
      <c r="NAS80" s="184"/>
      <c r="NAT80" s="184"/>
      <c r="NAU80" s="184"/>
      <c r="NAV80" s="184"/>
      <c r="NAW80" s="184"/>
      <c r="NAX80" s="184"/>
      <c r="NAY80" s="184"/>
      <c r="NAZ80" s="184"/>
      <c r="NBA80" s="184"/>
      <c r="NBB80" s="184"/>
      <c r="NBC80" s="184"/>
      <c r="NBD80" s="184"/>
      <c r="NBE80" s="184"/>
      <c r="NBF80" s="184"/>
      <c r="NBG80" s="184"/>
      <c r="NBH80" s="184"/>
      <c r="NBI80" s="184"/>
      <c r="NBJ80" s="184"/>
      <c r="NBK80" s="184"/>
      <c r="NBL80" s="184"/>
      <c r="NBM80" s="184"/>
      <c r="NBN80" s="184"/>
      <c r="NBO80" s="184"/>
      <c r="NBP80" s="184"/>
      <c r="NBQ80" s="184"/>
      <c r="NBR80" s="184"/>
      <c r="NBS80" s="184"/>
      <c r="NBT80" s="184"/>
      <c r="NBU80" s="184"/>
      <c r="NBV80" s="184"/>
      <c r="NBW80" s="184"/>
      <c r="NBX80" s="184"/>
      <c r="NBY80" s="184"/>
      <c r="NBZ80" s="184"/>
      <c r="NCA80" s="184"/>
      <c r="NCB80" s="184"/>
      <c r="NCC80" s="184"/>
      <c r="NCD80" s="184"/>
      <c r="NCE80" s="184"/>
      <c r="NCF80" s="184"/>
      <c r="NCG80" s="184"/>
      <c r="NCH80" s="184"/>
      <c r="NCI80" s="184"/>
      <c r="NCJ80" s="184"/>
      <c r="NCK80" s="184"/>
      <c r="NCL80" s="184"/>
      <c r="NCM80" s="184"/>
      <c r="NCN80" s="184"/>
      <c r="NCO80" s="184"/>
      <c r="NCP80" s="184"/>
      <c r="NCQ80" s="184"/>
      <c r="NCR80" s="184"/>
      <c r="NCS80" s="184"/>
      <c r="NCT80" s="184"/>
      <c r="NCU80" s="184"/>
      <c r="NCV80" s="184"/>
      <c r="NCW80" s="184"/>
      <c r="NCX80" s="184"/>
      <c r="NCY80" s="184"/>
      <c r="NCZ80" s="184"/>
      <c r="NDA80" s="184"/>
      <c r="NDB80" s="184"/>
      <c r="NDC80" s="184"/>
      <c r="NDD80" s="184"/>
      <c r="NDE80" s="184"/>
      <c r="NDF80" s="184"/>
      <c r="NDG80" s="184"/>
      <c r="NDH80" s="184"/>
      <c r="NDI80" s="184"/>
      <c r="NDJ80" s="184"/>
      <c r="NDK80" s="184"/>
      <c r="NDL80" s="184"/>
      <c r="NDM80" s="184"/>
      <c r="NDN80" s="184"/>
      <c r="NDO80" s="184"/>
      <c r="NDP80" s="184"/>
      <c r="NDQ80" s="184"/>
      <c r="NDR80" s="184"/>
      <c r="NDS80" s="184"/>
      <c r="NDT80" s="184"/>
      <c r="NDU80" s="184"/>
      <c r="NDV80" s="184"/>
      <c r="NDW80" s="184"/>
      <c r="NDX80" s="184"/>
      <c r="NDY80" s="184"/>
      <c r="NDZ80" s="184"/>
      <c r="NEA80" s="184"/>
      <c r="NEB80" s="184"/>
      <c r="NEC80" s="184"/>
      <c r="NED80" s="184"/>
      <c r="NEE80" s="184"/>
      <c r="NEF80" s="184"/>
      <c r="NEG80" s="184"/>
      <c r="NEH80" s="184"/>
      <c r="NEI80" s="184"/>
      <c r="NEJ80" s="184"/>
      <c r="NEK80" s="184"/>
      <c r="NEL80" s="184"/>
      <c r="NEM80" s="184"/>
      <c r="NEN80" s="184"/>
      <c r="NEO80" s="184"/>
      <c r="NEP80" s="184"/>
      <c r="NEQ80" s="184"/>
      <c r="NER80" s="184"/>
      <c r="NES80" s="184"/>
      <c r="NET80" s="184"/>
      <c r="NEU80" s="184"/>
      <c r="NEV80" s="184"/>
      <c r="NEW80" s="184"/>
      <c r="NEX80" s="184"/>
      <c r="NEY80" s="184"/>
      <c r="NEZ80" s="184"/>
      <c r="NFA80" s="184"/>
      <c r="NFB80" s="184"/>
      <c r="NFC80" s="184"/>
      <c r="NFD80" s="184"/>
      <c r="NFE80" s="184"/>
      <c r="NFF80" s="184"/>
      <c r="NFG80" s="184"/>
      <c r="NFH80" s="184"/>
      <c r="NFI80" s="184"/>
      <c r="NFJ80" s="184"/>
      <c r="NFK80" s="184"/>
      <c r="NFL80" s="184"/>
      <c r="NFM80" s="184"/>
      <c r="NFN80" s="184"/>
      <c r="NFO80" s="184"/>
      <c r="NFP80" s="184"/>
      <c r="NFQ80" s="184"/>
      <c r="NFR80" s="184"/>
      <c r="NFS80" s="184"/>
      <c r="NFT80" s="184"/>
      <c r="NFU80" s="184"/>
      <c r="NFV80" s="184"/>
      <c r="NFW80" s="184"/>
      <c r="NFX80" s="184"/>
      <c r="NFY80" s="184"/>
      <c r="NFZ80" s="184"/>
      <c r="NGA80" s="184"/>
      <c r="NGB80" s="184"/>
      <c r="NGC80" s="184"/>
      <c r="NGD80" s="184"/>
      <c r="NGE80" s="184"/>
      <c r="NGF80" s="184"/>
      <c r="NGG80" s="184"/>
      <c r="NGH80" s="184"/>
      <c r="NGI80" s="184"/>
      <c r="NGJ80" s="184"/>
      <c r="NGK80" s="184"/>
      <c r="NGL80" s="184"/>
      <c r="NGM80" s="184"/>
      <c r="NGN80" s="184"/>
      <c r="NGO80" s="184"/>
      <c r="NGP80" s="184"/>
      <c r="NGQ80" s="184"/>
      <c r="NGR80" s="184"/>
      <c r="NGS80" s="184"/>
      <c r="NGT80" s="184"/>
      <c r="NGU80" s="184"/>
      <c r="NGV80" s="184"/>
      <c r="NGW80" s="184"/>
      <c r="NGX80" s="184"/>
      <c r="NGY80" s="184"/>
      <c r="NGZ80" s="184"/>
      <c r="NHA80" s="184"/>
      <c r="NHB80" s="184"/>
      <c r="NHC80" s="184"/>
      <c r="NHD80" s="184"/>
      <c r="NHE80" s="184"/>
      <c r="NHF80" s="184"/>
      <c r="NHG80" s="184"/>
      <c r="NHH80" s="184"/>
      <c r="NHI80" s="184"/>
      <c r="NHJ80" s="184"/>
      <c r="NHK80" s="184"/>
      <c r="NHL80" s="184"/>
      <c r="NHM80" s="184"/>
      <c r="NHN80" s="184"/>
      <c r="NHO80" s="184"/>
      <c r="NHP80" s="184"/>
      <c r="NHQ80" s="184"/>
      <c r="NHR80" s="184"/>
      <c r="NHS80" s="184"/>
      <c r="NHT80" s="184"/>
      <c r="NHU80" s="184"/>
      <c r="NHV80" s="184"/>
      <c r="NHW80" s="184"/>
      <c r="NHX80" s="184"/>
      <c r="NHY80" s="184"/>
      <c r="NHZ80" s="184"/>
      <c r="NIA80" s="184"/>
      <c r="NIB80" s="184"/>
      <c r="NIC80" s="184"/>
      <c r="NID80" s="184"/>
      <c r="NIE80" s="184"/>
      <c r="NIF80" s="184"/>
      <c r="NIG80" s="184"/>
      <c r="NIH80" s="184"/>
      <c r="NII80" s="184"/>
      <c r="NIJ80" s="184"/>
      <c r="NIK80" s="184"/>
      <c r="NIL80" s="184"/>
      <c r="NIM80" s="184"/>
      <c r="NIN80" s="184"/>
      <c r="NIO80" s="184"/>
      <c r="NIP80" s="184"/>
      <c r="NIQ80" s="184"/>
      <c r="NIR80" s="184"/>
      <c r="NIS80" s="184"/>
      <c r="NIT80" s="184"/>
      <c r="NIU80" s="184"/>
      <c r="NIV80" s="184"/>
      <c r="NIW80" s="184"/>
      <c r="NIX80" s="184"/>
      <c r="NIY80" s="184"/>
      <c r="NIZ80" s="184"/>
      <c r="NJA80" s="184"/>
      <c r="NJB80" s="184"/>
      <c r="NJC80" s="184"/>
      <c r="NJD80" s="184"/>
      <c r="NJE80" s="184"/>
      <c r="NJF80" s="184"/>
      <c r="NJG80" s="184"/>
      <c r="NJH80" s="184"/>
      <c r="NJI80" s="184"/>
      <c r="NJJ80" s="184"/>
      <c r="NJK80" s="184"/>
      <c r="NJL80" s="184"/>
      <c r="NJM80" s="184"/>
      <c r="NJN80" s="184"/>
      <c r="NJO80" s="184"/>
      <c r="NJP80" s="184"/>
      <c r="NJQ80" s="184"/>
      <c r="NJR80" s="184"/>
      <c r="NJS80" s="184"/>
      <c r="NJT80" s="184"/>
      <c r="NJU80" s="184"/>
      <c r="NJV80" s="184"/>
      <c r="NJW80" s="184"/>
      <c r="NJX80" s="184"/>
      <c r="NJY80" s="184"/>
      <c r="NJZ80" s="184"/>
      <c r="NKA80" s="184"/>
      <c r="NKB80" s="184"/>
      <c r="NKC80" s="184"/>
      <c r="NKD80" s="184"/>
      <c r="NKE80" s="184"/>
      <c r="NKF80" s="184"/>
      <c r="NKG80" s="184"/>
      <c r="NKH80" s="184"/>
      <c r="NKI80" s="184"/>
      <c r="NKJ80" s="184"/>
      <c r="NKK80" s="184"/>
      <c r="NKL80" s="184"/>
      <c r="NKM80" s="184"/>
      <c r="NKN80" s="184"/>
      <c r="NKO80" s="184"/>
      <c r="NKP80" s="184"/>
      <c r="NKQ80" s="184"/>
      <c r="NKR80" s="184"/>
      <c r="NKS80" s="184"/>
      <c r="NKT80" s="184"/>
      <c r="NKU80" s="184"/>
      <c r="NKV80" s="184"/>
      <c r="NKW80" s="184"/>
      <c r="NKX80" s="184"/>
      <c r="NKY80" s="184"/>
      <c r="NKZ80" s="184"/>
      <c r="NLA80" s="184"/>
      <c r="NLB80" s="184"/>
      <c r="NLC80" s="184"/>
      <c r="NLD80" s="184"/>
      <c r="NLE80" s="184"/>
      <c r="NLF80" s="184"/>
      <c r="NLG80" s="184"/>
      <c r="NLH80" s="184"/>
      <c r="NLI80" s="184"/>
      <c r="NLJ80" s="184"/>
      <c r="NLK80" s="184"/>
      <c r="NLL80" s="184"/>
      <c r="NLM80" s="184"/>
      <c r="NLN80" s="184"/>
      <c r="NLO80" s="184"/>
      <c r="NLP80" s="184"/>
      <c r="NLQ80" s="184"/>
      <c r="NLR80" s="184"/>
      <c r="NLS80" s="184"/>
      <c r="NLT80" s="184"/>
      <c r="NLU80" s="184"/>
      <c r="NLV80" s="184"/>
      <c r="NLW80" s="184"/>
      <c r="NLX80" s="184"/>
      <c r="NLY80" s="184"/>
      <c r="NLZ80" s="184"/>
      <c r="NMA80" s="184"/>
      <c r="NMB80" s="184"/>
      <c r="NMC80" s="184"/>
      <c r="NMD80" s="184"/>
      <c r="NME80" s="184"/>
      <c r="NMF80" s="184"/>
      <c r="NMG80" s="184"/>
      <c r="NMH80" s="184"/>
      <c r="NMI80" s="184"/>
      <c r="NMJ80" s="184"/>
      <c r="NMK80" s="184"/>
      <c r="NML80" s="184"/>
      <c r="NMM80" s="184"/>
      <c r="NMN80" s="184"/>
      <c r="NMO80" s="184"/>
      <c r="NMP80" s="184"/>
      <c r="NMQ80" s="184"/>
      <c r="NMR80" s="184"/>
      <c r="NMS80" s="184"/>
      <c r="NMT80" s="184"/>
      <c r="NMU80" s="184"/>
      <c r="NMV80" s="184"/>
      <c r="NMW80" s="184"/>
      <c r="NMX80" s="184"/>
      <c r="NMY80" s="184"/>
      <c r="NMZ80" s="184"/>
      <c r="NNA80" s="184"/>
      <c r="NNB80" s="184"/>
      <c r="NNC80" s="184"/>
      <c r="NND80" s="184"/>
      <c r="NNE80" s="184"/>
      <c r="NNF80" s="184"/>
      <c r="NNG80" s="184"/>
      <c r="NNH80" s="184"/>
      <c r="NNI80" s="184"/>
      <c r="NNJ80" s="184"/>
      <c r="NNK80" s="184"/>
      <c r="NNL80" s="184"/>
      <c r="NNM80" s="184"/>
      <c r="NNN80" s="184"/>
      <c r="NNO80" s="184"/>
      <c r="NNP80" s="184"/>
      <c r="NNQ80" s="184"/>
      <c r="NNR80" s="184"/>
      <c r="NNS80" s="184"/>
      <c r="NNT80" s="184"/>
      <c r="NNU80" s="184"/>
      <c r="NNV80" s="184"/>
      <c r="NNW80" s="184"/>
      <c r="NNX80" s="184"/>
      <c r="NNY80" s="184"/>
      <c r="NNZ80" s="184"/>
      <c r="NOA80" s="184"/>
      <c r="NOB80" s="184"/>
      <c r="NOC80" s="184"/>
      <c r="NOD80" s="184"/>
      <c r="NOE80" s="184"/>
      <c r="NOF80" s="184"/>
      <c r="NOG80" s="184"/>
      <c r="NOH80" s="184"/>
      <c r="NOI80" s="184"/>
      <c r="NOJ80" s="184"/>
      <c r="NOK80" s="184"/>
      <c r="NOL80" s="184"/>
      <c r="NOM80" s="184"/>
      <c r="NON80" s="184"/>
      <c r="NOO80" s="184"/>
      <c r="NOP80" s="184"/>
      <c r="NOQ80" s="184"/>
      <c r="NOR80" s="184"/>
      <c r="NOS80" s="184"/>
      <c r="NOT80" s="184"/>
      <c r="NOU80" s="184"/>
      <c r="NOV80" s="184"/>
      <c r="NOW80" s="184"/>
      <c r="NOX80" s="184"/>
      <c r="NOY80" s="184"/>
      <c r="NOZ80" s="184"/>
      <c r="NPA80" s="184"/>
      <c r="NPB80" s="184"/>
      <c r="NPC80" s="184"/>
      <c r="NPD80" s="184"/>
      <c r="NPE80" s="184"/>
      <c r="NPF80" s="184"/>
      <c r="NPG80" s="184"/>
      <c r="NPH80" s="184"/>
      <c r="NPI80" s="184"/>
      <c r="NPJ80" s="184"/>
      <c r="NPK80" s="184"/>
      <c r="NPL80" s="184"/>
      <c r="NPM80" s="184"/>
      <c r="NPN80" s="184"/>
      <c r="NPO80" s="184"/>
      <c r="NPP80" s="184"/>
      <c r="NPQ80" s="184"/>
      <c r="NPR80" s="184"/>
      <c r="NPS80" s="184"/>
      <c r="NPT80" s="184"/>
      <c r="NPU80" s="184"/>
      <c r="NPV80" s="184"/>
      <c r="NPW80" s="184"/>
      <c r="NPX80" s="184"/>
      <c r="NPY80" s="184"/>
      <c r="NPZ80" s="184"/>
      <c r="NQA80" s="184"/>
      <c r="NQB80" s="184"/>
      <c r="NQC80" s="184"/>
      <c r="NQD80" s="184"/>
      <c r="NQE80" s="184"/>
      <c r="NQF80" s="184"/>
      <c r="NQG80" s="184"/>
      <c r="NQH80" s="184"/>
      <c r="NQI80" s="184"/>
      <c r="NQJ80" s="184"/>
      <c r="NQK80" s="184"/>
      <c r="NQL80" s="184"/>
      <c r="NQM80" s="184"/>
      <c r="NQN80" s="184"/>
      <c r="NQO80" s="184"/>
      <c r="NQP80" s="184"/>
      <c r="NQQ80" s="184"/>
      <c r="NQR80" s="184"/>
      <c r="NQS80" s="184"/>
      <c r="NQT80" s="184"/>
      <c r="NQU80" s="184"/>
      <c r="NQV80" s="184"/>
      <c r="NQW80" s="184"/>
      <c r="NQX80" s="184"/>
      <c r="NQY80" s="184"/>
      <c r="NQZ80" s="184"/>
      <c r="NRA80" s="184"/>
      <c r="NRB80" s="184"/>
      <c r="NRC80" s="184"/>
      <c r="NRD80" s="184"/>
      <c r="NRE80" s="184"/>
      <c r="NRF80" s="184"/>
      <c r="NRG80" s="184"/>
      <c r="NRH80" s="184"/>
      <c r="NRI80" s="184"/>
      <c r="NRJ80" s="184"/>
      <c r="NRK80" s="184"/>
      <c r="NRL80" s="184"/>
      <c r="NRM80" s="184"/>
      <c r="NRN80" s="184"/>
      <c r="NRO80" s="184"/>
      <c r="NRP80" s="184"/>
      <c r="NRQ80" s="184"/>
      <c r="NRR80" s="184"/>
      <c r="NRS80" s="184"/>
      <c r="NRT80" s="184"/>
      <c r="NRU80" s="184"/>
      <c r="NRV80" s="184"/>
      <c r="NRW80" s="184"/>
      <c r="NRX80" s="184"/>
      <c r="NRY80" s="184"/>
      <c r="NRZ80" s="184"/>
      <c r="NSA80" s="184"/>
      <c r="NSB80" s="184"/>
      <c r="NSC80" s="184"/>
      <c r="NSD80" s="184"/>
      <c r="NSE80" s="184"/>
      <c r="NSF80" s="184"/>
      <c r="NSG80" s="184"/>
      <c r="NSH80" s="184"/>
      <c r="NSI80" s="184"/>
      <c r="NSJ80" s="184"/>
      <c r="NSK80" s="184"/>
      <c r="NSL80" s="184"/>
      <c r="NSM80" s="184"/>
      <c r="NSN80" s="184"/>
      <c r="NSO80" s="184"/>
      <c r="NSP80" s="184"/>
      <c r="NSQ80" s="184"/>
      <c r="NSR80" s="184"/>
      <c r="NSS80" s="184"/>
      <c r="NST80" s="184"/>
      <c r="NSU80" s="184"/>
      <c r="NSV80" s="184"/>
      <c r="NSW80" s="184"/>
      <c r="NSX80" s="184"/>
      <c r="NSY80" s="184"/>
      <c r="NSZ80" s="184"/>
      <c r="NTA80" s="184"/>
      <c r="NTB80" s="184"/>
      <c r="NTC80" s="184"/>
      <c r="NTD80" s="184"/>
      <c r="NTE80" s="184"/>
      <c r="NTF80" s="184"/>
      <c r="NTG80" s="184"/>
      <c r="NTH80" s="184"/>
      <c r="NTI80" s="184"/>
      <c r="NTJ80" s="184"/>
      <c r="NTK80" s="184"/>
      <c r="NTL80" s="184"/>
      <c r="NTM80" s="184"/>
      <c r="NTN80" s="184"/>
      <c r="NTO80" s="184"/>
      <c r="NTP80" s="184"/>
      <c r="NTQ80" s="184"/>
      <c r="NTR80" s="184"/>
      <c r="NTS80" s="184"/>
      <c r="NTT80" s="184"/>
      <c r="NTU80" s="184"/>
      <c r="NTV80" s="184"/>
      <c r="NTW80" s="184"/>
      <c r="NTX80" s="184"/>
      <c r="NTY80" s="184"/>
      <c r="NTZ80" s="184"/>
      <c r="NUA80" s="184"/>
      <c r="NUB80" s="184"/>
      <c r="NUC80" s="184"/>
      <c r="NUD80" s="184"/>
      <c r="NUE80" s="184"/>
      <c r="NUF80" s="184"/>
      <c r="NUG80" s="184"/>
      <c r="NUH80" s="184"/>
      <c r="NUI80" s="184"/>
      <c r="NUJ80" s="184"/>
      <c r="NUK80" s="184"/>
      <c r="NUL80" s="184"/>
      <c r="NUM80" s="184"/>
      <c r="NUN80" s="184"/>
      <c r="NUO80" s="184"/>
      <c r="NUP80" s="184"/>
      <c r="NUQ80" s="184"/>
      <c r="NUR80" s="184"/>
      <c r="NUS80" s="184"/>
      <c r="NUT80" s="184"/>
      <c r="NUU80" s="184"/>
      <c r="NUV80" s="184"/>
      <c r="NUW80" s="184"/>
      <c r="NUX80" s="184"/>
      <c r="NUY80" s="184"/>
      <c r="NUZ80" s="184"/>
      <c r="NVA80" s="184"/>
      <c r="NVB80" s="184"/>
      <c r="NVC80" s="184"/>
      <c r="NVD80" s="184"/>
      <c r="NVE80" s="184"/>
      <c r="NVF80" s="184"/>
      <c r="NVG80" s="184"/>
      <c r="NVH80" s="184"/>
      <c r="NVI80" s="184"/>
      <c r="NVJ80" s="184"/>
      <c r="NVK80" s="184"/>
      <c r="NVL80" s="184"/>
      <c r="NVM80" s="184"/>
      <c r="NVN80" s="184"/>
      <c r="NVO80" s="184"/>
      <c r="NVP80" s="184"/>
      <c r="NVQ80" s="184"/>
      <c r="NVR80" s="184"/>
      <c r="NVS80" s="184"/>
      <c r="NVT80" s="184"/>
      <c r="NVU80" s="184"/>
      <c r="NVV80" s="184"/>
      <c r="NVW80" s="184"/>
      <c r="NVX80" s="184"/>
      <c r="NVY80" s="184"/>
      <c r="NVZ80" s="184"/>
      <c r="NWA80" s="184"/>
      <c r="NWB80" s="184"/>
      <c r="NWC80" s="184"/>
      <c r="NWD80" s="184"/>
      <c r="NWE80" s="184"/>
      <c r="NWF80" s="184"/>
      <c r="NWG80" s="184"/>
      <c r="NWH80" s="184"/>
      <c r="NWI80" s="184"/>
      <c r="NWJ80" s="184"/>
      <c r="NWK80" s="184"/>
      <c r="NWL80" s="184"/>
      <c r="NWM80" s="184"/>
      <c r="NWN80" s="184"/>
      <c r="NWO80" s="184"/>
      <c r="NWP80" s="184"/>
      <c r="NWQ80" s="184"/>
      <c r="NWR80" s="184"/>
      <c r="NWS80" s="184"/>
      <c r="NWT80" s="184"/>
      <c r="NWU80" s="184"/>
      <c r="NWV80" s="184"/>
      <c r="NWW80" s="184"/>
      <c r="NWX80" s="184"/>
      <c r="NWY80" s="184"/>
      <c r="NWZ80" s="184"/>
      <c r="NXA80" s="184"/>
      <c r="NXB80" s="184"/>
      <c r="NXC80" s="184"/>
      <c r="NXD80" s="184"/>
      <c r="NXE80" s="184"/>
      <c r="NXF80" s="184"/>
      <c r="NXG80" s="184"/>
      <c r="NXH80" s="184"/>
      <c r="NXI80" s="184"/>
      <c r="NXJ80" s="184"/>
      <c r="NXK80" s="184"/>
      <c r="NXL80" s="184"/>
      <c r="NXM80" s="184"/>
      <c r="NXN80" s="184"/>
      <c r="NXO80" s="184"/>
      <c r="NXP80" s="184"/>
      <c r="NXQ80" s="184"/>
      <c r="NXR80" s="184"/>
      <c r="NXS80" s="184"/>
      <c r="NXT80" s="184"/>
      <c r="NXU80" s="184"/>
      <c r="NXV80" s="184"/>
      <c r="NXW80" s="184"/>
      <c r="NXX80" s="184"/>
      <c r="NXY80" s="184"/>
      <c r="NXZ80" s="184"/>
      <c r="NYA80" s="184"/>
      <c r="NYB80" s="184"/>
      <c r="NYC80" s="184"/>
      <c r="NYD80" s="184"/>
      <c r="NYE80" s="184"/>
      <c r="NYF80" s="184"/>
      <c r="NYG80" s="184"/>
      <c r="NYH80" s="184"/>
      <c r="NYI80" s="184"/>
      <c r="NYJ80" s="184"/>
      <c r="NYK80" s="184"/>
      <c r="NYL80" s="184"/>
      <c r="NYM80" s="184"/>
      <c r="NYN80" s="184"/>
      <c r="NYO80" s="184"/>
      <c r="NYP80" s="184"/>
      <c r="NYQ80" s="184"/>
      <c r="NYR80" s="184"/>
      <c r="NYS80" s="184"/>
      <c r="NYT80" s="184"/>
      <c r="NYU80" s="184"/>
      <c r="NYV80" s="184"/>
      <c r="NYW80" s="184"/>
      <c r="NYX80" s="184"/>
      <c r="NYY80" s="184"/>
      <c r="NYZ80" s="184"/>
      <c r="NZA80" s="184"/>
      <c r="NZB80" s="184"/>
      <c r="NZC80" s="184"/>
      <c r="NZD80" s="184"/>
      <c r="NZE80" s="184"/>
      <c r="NZF80" s="184"/>
      <c r="NZG80" s="184"/>
      <c r="NZH80" s="184"/>
      <c r="NZI80" s="184"/>
      <c r="NZJ80" s="184"/>
      <c r="NZK80" s="184"/>
      <c r="NZL80" s="184"/>
      <c r="NZM80" s="184"/>
      <c r="NZN80" s="184"/>
      <c r="NZO80" s="184"/>
      <c r="NZP80" s="184"/>
      <c r="NZQ80" s="184"/>
      <c r="NZR80" s="184"/>
      <c r="NZS80" s="184"/>
      <c r="NZT80" s="184"/>
      <c r="NZU80" s="184"/>
      <c r="NZV80" s="184"/>
      <c r="NZW80" s="184"/>
      <c r="NZX80" s="184"/>
      <c r="NZY80" s="184"/>
      <c r="NZZ80" s="184"/>
      <c r="OAA80" s="184"/>
      <c r="OAB80" s="184"/>
      <c r="OAC80" s="184"/>
      <c r="OAD80" s="184"/>
      <c r="OAE80" s="184"/>
      <c r="OAF80" s="184"/>
      <c r="OAG80" s="184"/>
      <c r="OAH80" s="184"/>
      <c r="OAI80" s="184"/>
      <c r="OAJ80" s="184"/>
      <c r="OAK80" s="184"/>
      <c r="OAL80" s="184"/>
      <c r="OAM80" s="184"/>
      <c r="OAN80" s="184"/>
      <c r="OAO80" s="184"/>
      <c r="OAP80" s="184"/>
      <c r="OAQ80" s="184"/>
      <c r="OAR80" s="184"/>
      <c r="OAS80" s="184"/>
      <c r="OAT80" s="184"/>
      <c r="OAU80" s="184"/>
      <c r="OAV80" s="184"/>
      <c r="OAW80" s="184"/>
      <c r="OAX80" s="184"/>
      <c r="OAY80" s="184"/>
      <c r="OAZ80" s="184"/>
      <c r="OBA80" s="184"/>
      <c r="OBB80" s="184"/>
      <c r="OBC80" s="184"/>
      <c r="OBD80" s="184"/>
      <c r="OBE80" s="184"/>
      <c r="OBF80" s="184"/>
      <c r="OBG80" s="184"/>
      <c r="OBH80" s="184"/>
      <c r="OBI80" s="184"/>
      <c r="OBJ80" s="184"/>
      <c r="OBK80" s="184"/>
      <c r="OBL80" s="184"/>
      <c r="OBM80" s="184"/>
      <c r="OBN80" s="184"/>
      <c r="OBO80" s="184"/>
      <c r="OBP80" s="184"/>
      <c r="OBQ80" s="184"/>
      <c r="OBR80" s="184"/>
      <c r="OBS80" s="184"/>
      <c r="OBT80" s="184"/>
      <c r="OBU80" s="184"/>
      <c r="OBV80" s="184"/>
      <c r="OBW80" s="184"/>
      <c r="OBX80" s="184"/>
      <c r="OBY80" s="184"/>
      <c r="OBZ80" s="184"/>
      <c r="OCA80" s="184"/>
      <c r="OCB80" s="184"/>
      <c r="OCC80" s="184"/>
      <c r="OCD80" s="184"/>
      <c r="OCE80" s="184"/>
      <c r="OCF80" s="184"/>
      <c r="OCG80" s="184"/>
      <c r="OCH80" s="184"/>
      <c r="OCI80" s="184"/>
      <c r="OCJ80" s="184"/>
      <c r="OCK80" s="184"/>
      <c r="OCL80" s="184"/>
      <c r="OCM80" s="184"/>
      <c r="OCN80" s="184"/>
      <c r="OCO80" s="184"/>
      <c r="OCP80" s="184"/>
      <c r="OCQ80" s="184"/>
      <c r="OCR80" s="184"/>
      <c r="OCS80" s="184"/>
      <c r="OCT80" s="184"/>
      <c r="OCU80" s="184"/>
      <c r="OCV80" s="184"/>
      <c r="OCW80" s="184"/>
      <c r="OCX80" s="184"/>
      <c r="OCY80" s="184"/>
      <c r="OCZ80" s="184"/>
      <c r="ODA80" s="184"/>
      <c r="ODB80" s="184"/>
      <c r="ODC80" s="184"/>
      <c r="ODD80" s="184"/>
      <c r="ODE80" s="184"/>
      <c r="ODF80" s="184"/>
      <c r="ODG80" s="184"/>
      <c r="ODH80" s="184"/>
      <c r="ODI80" s="184"/>
      <c r="ODJ80" s="184"/>
      <c r="ODK80" s="184"/>
      <c r="ODL80" s="184"/>
      <c r="ODM80" s="184"/>
      <c r="ODN80" s="184"/>
      <c r="ODO80" s="184"/>
      <c r="ODP80" s="184"/>
      <c r="ODQ80" s="184"/>
      <c r="ODR80" s="184"/>
      <c r="ODS80" s="184"/>
      <c r="ODT80" s="184"/>
      <c r="ODU80" s="184"/>
      <c r="ODV80" s="184"/>
      <c r="ODW80" s="184"/>
      <c r="ODX80" s="184"/>
      <c r="ODY80" s="184"/>
      <c r="ODZ80" s="184"/>
      <c r="OEA80" s="184"/>
      <c r="OEB80" s="184"/>
      <c r="OEC80" s="184"/>
      <c r="OED80" s="184"/>
      <c r="OEE80" s="184"/>
      <c r="OEF80" s="184"/>
      <c r="OEG80" s="184"/>
      <c r="OEH80" s="184"/>
      <c r="OEI80" s="184"/>
      <c r="OEJ80" s="184"/>
      <c r="OEK80" s="184"/>
      <c r="OEL80" s="184"/>
      <c r="OEM80" s="184"/>
      <c r="OEN80" s="184"/>
      <c r="OEO80" s="184"/>
      <c r="OEP80" s="184"/>
      <c r="OEQ80" s="184"/>
      <c r="OER80" s="184"/>
      <c r="OES80" s="184"/>
      <c r="OET80" s="184"/>
      <c r="OEU80" s="184"/>
      <c r="OEV80" s="184"/>
      <c r="OEW80" s="184"/>
      <c r="OEX80" s="184"/>
      <c r="OEY80" s="184"/>
      <c r="OEZ80" s="184"/>
      <c r="OFA80" s="184"/>
      <c r="OFB80" s="184"/>
      <c r="OFC80" s="184"/>
      <c r="OFD80" s="184"/>
      <c r="OFE80" s="184"/>
      <c r="OFF80" s="184"/>
      <c r="OFG80" s="184"/>
      <c r="OFH80" s="184"/>
      <c r="OFI80" s="184"/>
      <c r="OFJ80" s="184"/>
      <c r="OFK80" s="184"/>
      <c r="OFL80" s="184"/>
      <c r="OFM80" s="184"/>
      <c r="OFN80" s="184"/>
      <c r="OFO80" s="184"/>
      <c r="OFP80" s="184"/>
      <c r="OFQ80" s="184"/>
      <c r="OFR80" s="184"/>
      <c r="OFS80" s="184"/>
      <c r="OFT80" s="184"/>
      <c r="OFU80" s="184"/>
      <c r="OFV80" s="184"/>
      <c r="OFW80" s="184"/>
      <c r="OFX80" s="184"/>
      <c r="OFY80" s="184"/>
      <c r="OFZ80" s="184"/>
      <c r="OGA80" s="184"/>
      <c r="OGB80" s="184"/>
      <c r="OGC80" s="184"/>
      <c r="OGD80" s="184"/>
      <c r="OGE80" s="184"/>
      <c r="OGF80" s="184"/>
      <c r="OGG80" s="184"/>
      <c r="OGH80" s="184"/>
      <c r="OGI80" s="184"/>
      <c r="OGJ80" s="184"/>
      <c r="OGK80" s="184"/>
      <c r="OGL80" s="184"/>
      <c r="OGM80" s="184"/>
      <c r="OGN80" s="184"/>
      <c r="OGO80" s="184"/>
      <c r="OGP80" s="184"/>
      <c r="OGQ80" s="184"/>
      <c r="OGR80" s="184"/>
      <c r="OGS80" s="184"/>
      <c r="OGT80" s="184"/>
      <c r="OGU80" s="184"/>
      <c r="OGV80" s="184"/>
      <c r="OGW80" s="184"/>
      <c r="OGX80" s="184"/>
      <c r="OGY80" s="184"/>
      <c r="OGZ80" s="184"/>
      <c r="OHA80" s="184"/>
      <c r="OHB80" s="184"/>
      <c r="OHC80" s="184"/>
      <c r="OHD80" s="184"/>
      <c r="OHE80" s="184"/>
      <c r="OHF80" s="184"/>
      <c r="OHG80" s="184"/>
      <c r="OHH80" s="184"/>
      <c r="OHI80" s="184"/>
      <c r="OHJ80" s="184"/>
      <c r="OHK80" s="184"/>
      <c r="OHL80" s="184"/>
      <c r="OHM80" s="184"/>
      <c r="OHN80" s="184"/>
      <c r="OHO80" s="184"/>
      <c r="OHP80" s="184"/>
      <c r="OHQ80" s="184"/>
      <c r="OHR80" s="184"/>
      <c r="OHS80" s="184"/>
      <c r="OHT80" s="184"/>
      <c r="OHU80" s="184"/>
      <c r="OHV80" s="184"/>
      <c r="OHW80" s="184"/>
      <c r="OHX80" s="184"/>
      <c r="OHY80" s="184"/>
      <c r="OHZ80" s="184"/>
      <c r="OIA80" s="184"/>
      <c r="OIB80" s="184"/>
      <c r="OIC80" s="184"/>
      <c r="OID80" s="184"/>
      <c r="OIE80" s="184"/>
      <c r="OIF80" s="184"/>
      <c r="OIG80" s="184"/>
      <c r="OIH80" s="184"/>
      <c r="OII80" s="184"/>
      <c r="OIJ80" s="184"/>
      <c r="OIK80" s="184"/>
      <c r="OIL80" s="184"/>
      <c r="OIM80" s="184"/>
      <c r="OIN80" s="184"/>
      <c r="OIO80" s="184"/>
      <c r="OIP80" s="184"/>
      <c r="OIQ80" s="184"/>
      <c r="OIR80" s="184"/>
      <c r="OIS80" s="184"/>
      <c r="OIT80" s="184"/>
      <c r="OIU80" s="184"/>
      <c r="OIV80" s="184"/>
      <c r="OIW80" s="184"/>
      <c r="OIX80" s="184"/>
      <c r="OIY80" s="184"/>
      <c r="OIZ80" s="184"/>
      <c r="OJA80" s="184"/>
      <c r="OJB80" s="184"/>
      <c r="OJC80" s="184"/>
      <c r="OJD80" s="184"/>
      <c r="OJE80" s="184"/>
      <c r="OJF80" s="184"/>
      <c r="OJG80" s="184"/>
      <c r="OJH80" s="184"/>
      <c r="OJI80" s="184"/>
      <c r="OJJ80" s="184"/>
      <c r="OJK80" s="184"/>
      <c r="OJL80" s="184"/>
      <c r="OJM80" s="184"/>
      <c r="OJN80" s="184"/>
      <c r="OJO80" s="184"/>
      <c r="OJP80" s="184"/>
      <c r="OJQ80" s="184"/>
      <c r="OJR80" s="184"/>
      <c r="OJS80" s="184"/>
      <c r="OJT80" s="184"/>
      <c r="OJU80" s="184"/>
      <c r="OJV80" s="184"/>
      <c r="OJW80" s="184"/>
      <c r="OJX80" s="184"/>
      <c r="OJY80" s="184"/>
      <c r="OJZ80" s="184"/>
      <c r="OKA80" s="184"/>
      <c r="OKB80" s="184"/>
      <c r="OKC80" s="184"/>
      <c r="OKD80" s="184"/>
      <c r="OKE80" s="184"/>
      <c r="OKF80" s="184"/>
      <c r="OKG80" s="184"/>
      <c r="OKH80" s="184"/>
      <c r="OKI80" s="184"/>
      <c r="OKJ80" s="184"/>
      <c r="OKK80" s="184"/>
      <c r="OKL80" s="184"/>
      <c r="OKM80" s="184"/>
      <c r="OKN80" s="184"/>
      <c r="OKO80" s="184"/>
      <c r="OKP80" s="184"/>
      <c r="OKQ80" s="184"/>
      <c r="OKR80" s="184"/>
      <c r="OKS80" s="184"/>
      <c r="OKT80" s="184"/>
      <c r="OKU80" s="184"/>
      <c r="OKV80" s="184"/>
      <c r="OKW80" s="184"/>
      <c r="OKX80" s="184"/>
      <c r="OKY80" s="184"/>
      <c r="OKZ80" s="184"/>
      <c r="OLA80" s="184"/>
      <c r="OLB80" s="184"/>
      <c r="OLC80" s="184"/>
      <c r="OLD80" s="184"/>
      <c r="OLE80" s="184"/>
      <c r="OLF80" s="184"/>
      <c r="OLG80" s="184"/>
      <c r="OLH80" s="184"/>
      <c r="OLI80" s="184"/>
      <c r="OLJ80" s="184"/>
      <c r="OLK80" s="184"/>
      <c r="OLL80" s="184"/>
      <c r="OLM80" s="184"/>
      <c r="OLN80" s="184"/>
      <c r="OLO80" s="184"/>
      <c r="OLP80" s="184"/>
      <c r="OLQ80" s="184"/>
      <c r="OLR80" s="184"/>
      <c r="OLS80" s="184"/>
      <c r="OLT80" s="184"/>
      <c r="OLU80" s="184"/>
      <c r="OLV80" s="184"/>
      <c r="OLW80" s="184"/>
      <c r="OLX80" s="184"/>
      <c r="OLY80" s="184"/>
      <c r="OLZ80" s="184"/>
      <c r="OMA80" s="184"/>
      <c r="OMB80" s="184"/>
      <c r="OMC80" s="184"/>
      <c r="OMD80" s="184"/>
      <c r="OME80" s="184"/>
      <c r="OMF80" s="184"/>
      <c r="OMG80" s="184"/>
      <c r="OMH80" s="184"/>
      <c r="OMI80" s="184"/>
      <c r="OMJ80" s="184"/>
      <c r="OMK80" s="184"/>
      <c r="OML80" s="184"/>
      <c r="OMM80" s="184"/>
      <c r="OMN80" s="184"/>
      <c r="OMO80" s="184"/>
      <c r="OMP80" s="184"/>
      <c r="OMQ80" s="184"/>
      <c r="OMR80" s="184"/>
      <c r="OMS80" s="184"/>
      <c r="OMT80" s="184"/>
      <c r="OMU80" s="184"/>
      <c r="OMV80" s="184"/>
      <c r="OMW80" s="184"/>
      <c r="OMX80" s="184"/>
      <c r="OMY80" s="184"/>
      <c r="OMZ80" s="184"/>
      <c r="ONA80" s="184"/>
      <c r="ONB80" s="184"/>
      <c r="ONC80" s="184"/>
      <c r="OND80" s="184"/>
      <c r="ONE80" s="184"/>
      <c r="ONF80" s="184"/>
      <c r="ONG80" s="184"/>
      <c r="ONH80" s="184"/>
      <c r="ONI80" s="184"/>
      <c r="ONJ80" s="184"/>
      <c r="ONK80" s="184"/>
      <c r="ONL80" s="184"/>
      <c r="ONM80" s="184"/>
      <c r="ONN80" s="184"/>
      <c r="ONO80" s="184"/>
      <c r="ONP80" s="184"/>
      <c r="ONQ80" s="184"/>
      <c r="ONR80" s="184"/>
      <c r="ONS80" s="184"/>
      <c r="ONT80" s="184"/>
      <c r="ONU80" s="184"/>
      <c r="ONV80" s="184"/>
      <c r="ONW80" s="184"/>
      <c r="ONX80" s="184"/>
      <c r="ONY80" s="184"/>
      <c r="ONZ80" s="184"/>
      <c r="OOA80" s="184"/>
      <c r="OOB80" s="184"/>
      <c r="OOC80" s="184"/>
      <c r="OOD80" s="184"/>
      <c r="OOE80" s="184"/>
      <c r="OOF80" s="184"/>
      <c r="OOG80" s="184"/>
      <c r="OOH80" s="184"/>
      <c r="OOI80" s="184"/>
      <c r="OOJ80" s="184"/>
      <c r="OOK80" s="184"/>
      <c r="OOL80" s="184"/>
      <c r="OOM80" s="184"/>
      <c r="OON80" s="184"/>
      <c r="OOO80" s="184"/>
      <c r="OOP80" s="184"/>
      <c r="OOQ80" s="184"/>
      <c r="OOR80" s="184"/>
      <c r="OOS80" s="184"/>
      <c r="OOT80" s="184"/>
      <c r="OOU80" s="184"/>
      <c r="OOV80" s="184"/>
      <c r="OOW80" s="184"/>
      <c r="OOX80" s="184"/>
      <c r="OOY80" s="184"/>
      <c r="OOZ80" s="184"/>
      <c r="OPA80" s="184"/>
      <c r="OPB80" s="184"/>
      <c r="OPC80" s="184"/>
      <c r="OPD80" s="184"/>
      <c r="OPE80" s="184"/>
      <c r="OPF80" s="184"/>
      <c r="OPG80" s="184"/>
      <c r="OPH80" s="184"/>
      <c r="OPI80" s="184"/>
      <c r="OPJ80" s="184"/>
      <c r="OPK80" s="184"/>
      <c r="OPL80" s="184"/>
      <c r="OPM80" s="184"/>
      <c r="OPN80" s="184"/>
      <c r="OPO80" s="184"/>
      <c r="OPP80" s="184"/>
      <c r="OPQ80" s="184"/>
      <c r="OPR80" s="184"/>
      <c r="OPS80" s="184"/>
      <c r="OPT80" s="184"/>
      <c r="OPU80" s="184"/>
      <c r="OPV80" s="184"/>
      <c r="OPW80" s="184"/>
      <c r="OPX80" s="184"/>
      <c r="OPY80" s="184"/>
      <c r="OPZ80" s="184"/>
      <c r="OQA80" s="184"/>
      <c r="OQB80" s="184"/>
      <c r="OQC80" s="184"/>
      <c r="OQD80" s="184"/>
      <c r="OQE80" s="184"/>
      <c r="OQF80" s="184"/>
      <c r="OQG80" s="184"/>
      <c r="OQH80" s="184"/>
      <c r="OQI80" s="184"/>
      <c r="OQJ80" s="184"/>
      <c r="OQK80" s="184"/>
      <c r="OQL80" s="184"/>
      <c r="OQM80" s="184"/>
      <c r="OQN80" s="184"/>
      <c r="OQO80" s="184"/>
      <c r="OQP80" s="184"/>
      <c r="OQQ80" s="184"/>
      <c r="OQR80" s="184"/>
      <c r="OQS80" s="184"/>
      <c r="OQT80" s="184"/>
      <c r="OQU80" s="184"/>
      <c r="OQV80" s="184"/>
      <c r="OQW80" s="184"/>
      <c r="OQX80" s="184"/>
      <c r="OQY80" s="184"/>
      <c r="OQZ80" s="184"/>
      <c r="ORA80" s="184"/>
      <c r="ORB80" s="184"/>
      <c r="ORC80" s="184"/>
      <c r="ORD80" s="184"/>
      <c r="ORE80" s="184"/>
      <c r="ORF80" s="184"/>
      <c r="ORG80" s="184"/>
      <c r="ORH80" s="184"/>
      <c r="ORI80" s="184"/>
      <c r="ORJ80" s="184"/>
      <c r="ORK80" s="184"/>
      <c r="ORL80" s="184"/>
      <c r="ORM80" s="184"/>
      <c r="ORN80" s="184"/>
      <c r="ORO80" s="184"/>
      <c r="ORP80" s="184"/>
      <c r="ORQ80" s="184"/>
      <c r="ORR80" s="184"/>
      <c r="ORS80" s="184"/>
      <c r="ORT80" s="184"/>
      <c r="ORU80" s="184"/>
      <c r="ORV80" s="184"/>
      <c r="ORW80" s="184"/>
      <c r="ORX80" s="184"/>
      <c r="ORY80" s="184"/>
      <c r="ORZ80" s="184"/>
      <c r="OSA80" s="184"/>
      <c r="OSB80" s="184"/>
      <c r="OSC80" s="184"/>
      <c r="OSD80" s="184"/>
      <c r="OSE80" s="184"/>
      <c r="OSF80" s="184"/>
      <c r="OSG80" s="184"/>
      <c r="OSH80" s="184"/>
      <c r="OSI80" s="184"/>
      <c r="OSJ80" s="184"/>
      <c r="OSK80" s="184"/>
      <c r="OSL80" s="184"/>
      <c r="OSM80" s="184"/>
      <c r="OSN80" s="184"/>
      <c r="OSO80" s="184"/>
      <c r="OSP80" s="184"/>
      <c r="OSQ80" s="184"/>
      <c r="OSR80" s="184"/>
      <c r="OSS80" s="184"/>
      <c r="OST80" s="184"/>
      <c r="OSU80" s="184"/>
      <c r="OSV80" s="184"/>
      <c r="OSW80" s="184"/>
      <c r="OSX80" s="184"/>
      <c r="OSY80" s="184"/>
      <c r="OSZ80" s="184"/>
      <c r="OTA80" s="184"/>
      <c r="OTB80" s="184"/>
      <c r="OTC80" s="184"/>
      <c r="OTD80" s="184"/>
      <c r="OTE80" s="184"/>
      <c r="OTF80" s="184"/>
      <c r="OTG80" s="184"/>
      <c r="OTH80" s="184"/>
      <c r="OTI80" s="184"/>
      <c r="OTJ80" s="184"/>
      <c r="OTK80" s="184"/>
      <c r="OTL80" s="184"/>
      <c r="OTM80" s="184"/>
      <c r="OTN80" s="184"/>
      <c r="OTO80" s="184"/>
      <c r="OTP80" s="184"/>
      <c r="OTQ80" s="184"/>
      <c r="OTR80" s="184"/>
      <c r="OTS80" s="184"/>
      <c r="OTT80" s="184"/>
      <c r="OTU80" s="184"/>
      <c r="OTV80" s="184"/>
      <c r="OTW80" s="184"/>
      <c r="OTX80" s="184"/>
      <c r="OTY80" s="184"/>
      <c r="OTZ80" s="184"/>
      <c r="OUA80" s="184"/>
      <c r="OUB80" s="184"/>
      <c r="OUC80" s="184"/>
      <c r="OUD80" s="184"/>
      <c r="OUE80" s="184"/>
      <c r="OUF80" s="184"/>
      <c r="OUG80" s="184"/>
      <c r="OUH80" s="184"/>
      <c r="OUI80" s="184"/>
      <c r="OUJ80" s="184"/>
      <c r="OUK80" s="184"/>
      <c r="OUL80" s="184"/>
      <c r="OUM80" s="184"/>
      <c r="OUN80" s="184"/>
      <c r="OUO80" s="184"/>
      <c r="OUP80" s="184"/>
      <c r="OUQ80" s="184"/>
      <c r="OUR80" s="184"/>
      <c r="OUS80" s="184"/>
      <c r="OUT80" s="184"/>
      <c r="OUU80" s="184"/>
      <c r="OUV80" s="184"/>
      <c r="OUW80" s="184"/>
      <c r="OUX80" s="184"/>
      <c r="OUY80" s="184"/>
      <c r="OUZ80" s="184"/>
      <c r="OVA80" s="184"/>
      <c r="OVB80" s="184"/>
      <c r="OVC80" s="184"/>
      <c r="OVD80" s="184"/>
      <c r="OVE80" s="184"/>
      <c r="OVF80" s="184"/>
      <c r="OVG80" s="184"/>
      <c r="OVH80" s="184"/>
      <c r="OVI80" s="184"/>
      <c r="OVJ80" s="184"/>
      <c r="OVK80" s="184"/>
      <c r="OVL80" s="184"/>
      <c r="OVM80" s="184"/>
      <c r="OVN80" s="184"/>
      <c r="OVO80" s="184"/>
      <c r="OVP80" s="184"/>
      <c r="OVQ80" s="184"/>
      <c r="OVR80" s="184"/>
      <c r="OVS80" s="184"/>
      <c r="OVT80" s="184"/>
      <c r="OVU80" s="184"/>
      <c r="OVV80" s="184"/>
      <c r="OVW80" s="184"/>
      <c r="OVX80" s="184"/>
      <c r="OVY80" s="184"/>
      <c r="OVZ80" s="184"/>
      <c r="OWA80" s="184"/>
      <c r="OWB80" s="184"/>
      <c r="OWC80" s="184"/>
      <c r="OWD80" s="184"/>
      <c r="OWE80" s="184"/>
      <c r="OWF80" s="184"/>
      <c r="OWG80" s="184"/>
      <c r="OWH80" s="184"/>
      <c r="OWI80" s="184"/>
      <c r="OWJ80" s="184"/>
      <c r="OWK80" s="184"/>
      <c r="OWL80" s="184"/>
      <c r="OWM80" s="184"/>
      <c r="OWN80" s="184"/>
      <c r="OWO80" s="184"/>
      <c r="OWP80" s="184"/>
      <c r="OWQ80" s="184"/>
      <c r="OWR80" s="184"/>
      <c r="OWS80" s="184"/>
      <c r="OWT80" s="184"/>
      <c r="OWU80" s="184"/>
      <c r="OWV80" s="184"/>
      <c r="OWW80" s="184"/>
      <c r="OWX80" s="184"/>
      <c r="OWY80" s="184"/>
      <c r="OWZ80" s="184"/>
      <c r="OXA80" s="184"/>
      <c r="OXB80" s="184"/>
      <c r="OXC80" s="184"/>
      <c r="OXD80" s="184"/>
      <c r="OXE80" s="184"/>
      <c r="OXF80" s="184"/>
      <c r="OXG80" s="184"/>
      <c r="OXH80" s="184"/>
      <c r="OXI80" s="184"/>
      <c r="OXJ80" s="184"/>
      <c r="OXK80" s="184"/>
      <c r="OXL80" s="184"/>
      <c r="OXM80" s="184"/>
      <c r="OXN80" s="184"/>
      <c r="OXO80" s="184"/>
      <c r="OXP80" s="184"/>
      <c r="OXQ80" s="184"/>
      <c r="OXR80" s="184"/>
      <c r="OXS80" s="184"/>
      <c r="OXT80" s="184"/>
      <c r="OXU80" s="184"/>
      <c r="OXV80" s="184"/>
      <c r="OXW80" s="184"/>
      <c r="OXX80" s="184"/>
      <c r="OXY80" s="184"/>
      <c r="OXZ80" s="184"/>
      <c r="OYA80" s="184"/>
      <c r="OYB80" s="184"/>
      <c r="OYC80" s="184"/>
      <c r="OYD80" s="184"/>
      <c r="OYE80" s="184"/>
      <c r="OYF80" s="184"/>
      <c r="OYG80" s="184"/>
      <c r="OYH80" s="184"/>
      <c r="OYI80" s="184"/>
      <c r="OYJ80" s="184"/>
      <c r="OYK80" s="184"/>
      <c r="OYL80" s="184"/>
      <c r="OYM80" s="184"/>
      <c r="OYN80" s="184"/>
      <c r="OYO80" s="184"/>
      <c r="OYP80" s="184"/>
      <c r="OYQ80" s="184"/>
      <c r="OYR80" s="184"/>
      <c r="OYS80" s="184"/>
      <c r="OYT80" s="184"/>
      <c r="OYU80" s="184"/>
      <c r="OYV80" s="184"/>
      <c r="OYW80" s="184"/>
      <c r="OYX80" s="184"/>
      <c r="OYY80" s="184"/>
      <c r="OYZ80" s="184"/>
      <c r="OZA80" s="184"/>
      <c r="OZB80" s="184"/>
      <c r="OZC80" s="184"/>
      <c r="OZD80" s="184"/>
      <c r="OZE80" s="184"/>
      <c r="OZF80" s="184"/>
      <c r="OZG80" s="184"/>
      <c r="OZH80" s="184"/>
      <c r="OZI80" s="184"/>
      <c r="OZJ80" s="184"/>
      <c r="OZK80" s="184"/>
      <c r="OZL80" s="184"/>
      <c r="OZM80" s="184"/>
      <c r="OZN80" s="184"/>
      <c r="OZO80" s="184"/>
      <c r="OZP80" s="184"/>
      <c r="OZQ80" s="184"/>
      <c r="OZR80" s="184"/>
      <c r="OZS80" s="184"/>
      <c r="OZT80" s="184"/>
      <c r="OZU80" s="184"/>
      <c r="OZV80" s="184"/>
      <c r="OZW80" s="184"/>
      <c r="OZX80" s="184"/>
      <c r="OZY80" s="184"/>
      <c r="OZZ80" s="184"/>
      <c r="PAA80" s="184"/>
      <c r="PAB80" s="184"/>
      <c r="PAC80" s="184"/>
      <c r="PAD80" s="184"/>
      <c r="PAE80" s="184"/>
      <c r="PAF80" s="184"/>
      <c r="PAG80" s="184"/>
      <c r="PAH80" s="184"/>
      <c r="PAI80" s="184"/>
      <c r="PAJ80" s="184"/>
      <c r="PAK80" s="184"/>
      <c r="PAL80" s="184"/>
      <c r="PAM80" s="184"/>
      <c r="PAN80" s="184"/>
      <c r="PAO80" s="184"/>
      <c r="PAP80" s="184"/>
      <c r="PAQ80" s="184"/>
      <c r="PAR80" s="184"/>
      <c r="PAS80" s="184"/>
      <c r="PAT80" s="184"/>
      <c r="PAU80" s="184"/>
      <c r="PAV80" s="184"/>
      <c r="PAW80" s="184"/>
      <c r="PAX80" s="184"/>
      <c r="PAY80" s="184"/>
      <c r="PAZ80" s="184"/>
      <c r="PBA80" s="184"/>
      <c r="PBB80" s="184"/>
      <c r="PBC80" s="184"/>
      <c r="PBD80" s="184"/>
      <c r="PBE80" s="184"/>
      <c r="PBF80" s="184"/>
      <c r="PBG80" s="184"/>
      <c r="PBH80" s="184"/>
      <c r="PBI80" s="184"/>
      <c r="PBJ80" s="184"/>
      <c r="PBK80" s="184"/>
      <c r="PBL80" s="184"/>
      <c r="PBM80" s="184"/>
      <c r="PBN80" s="184"/>
      <c r="PBO80" s="184"/>
      <c r="PBP80" s="184"/>
      <c r="PBQ80" s="184"/>
      <c r="PBR80" s="184"/>
      <c r="PBS80" s="184"/>
      <c r="PBT80" s="184"/>
      <c r="PBU80" s="184"/>
      <c r="PBV80" s="184"/>
      <c r="PBW80" s="184"/>
      <c r="PBX80" s="184"/>
      <c r="PBY80" s="184"/>
      <c r="PBZ80" s="184"/>
      <c r="PCA80" s="184"/>
      <c r="PCB80" s="184"/>
      <c r="PCC80" s="184"/>
      <c r="PCD80" s="184"/>
      <c r="PCE80" s="184"/>
      <c r="PCF80" s="184"/>
      <c r="PCG80" s="184"/>
      <c r="PCH80" s="184"/>
      <c r="PCI80" s="184"/>
      <c r="PCJ80" s="184"/>
      <c r="PCK80" s="184"/>
      <c r="PCL80" s="184"/>
      <c r="PCM80" s="184"/>
      <c r="PCN80" s="184"/>
      <c r="PCO80" s="184"/>
      <c r="PCP80" s="184"/>
      <c r="PCQ80" s="184"/>
      <c r="PCR80" s="184"/>
      <c r="PCS80" s="184"/>
      <c r="PCT80" s="184"/>
      <c r="PCU80" s="184"/>
      <c r="PCV80" s="184"/>
      <c r="PCW80" s="184"/>
      <c r="PCX80" s="184"/>
      <c r="PCY80" s="184"/>
      <c r="PCZ80" s="184"/>
      <c r="PDA80" s="184"/>
      <c r="PDB80" s="184"/>
      <c r="PDC80" s="184"/>
      <c r="PDD80" s="184"/>
      <c r="PDE80" s="184"/>
      <c r="PDF80" s="184"/>
      <c r="PDG80" s="184"/>
      <c r="PDH80" s="184"/>
      <c r="PDI80" s="184"/>
      <c r="PDJ80" s="184"/>
      <c r="PDK80" s="184"/>
      <c r="PDL80" s="184"/>
      <c r="PDM80" s="184"/>
      <c r="PDN80" s="184"/>
      <c r="PDO80" s="184"/>
      <c r="PDP80" s="184"/>
      <c r="PDQ80" s="184"/>
      <c r="PDR80" s="184"/>
      <c r="PDS80" s="184"/>
      <c r="PDT80" s="184"/>
      <c r="PDU80" s="184"/>
      <c r="PDV80" s="184"/>
      <c r="PDW80" s="184"/>
      <c r="PDX80" s="184"/>
      <c r="PDY80" s="184"/>
      <c r="PDZ80" s="184"/>
      <c r="PEA80" s="184"/>
      <c r="PEB80" s="184"/>
      <c r="PEC80" s="184"/>
      <c r="PED80" s="184"/>
      <c r="PEE80" s="184"/>
      <c r="PEF80" s="184"/>
      <c r="PEG80" s="184"/>
      <c r="PEH80" s="184"/>
      <c r="PEI80" s="184"/>
      <c r="PEJ80" s="184"/>
      <c r="PEK80" s="184"/>
      <c r="PEL80" s="184"/>
      <c r="PEM80" s="184"/>
      <c r="PEN80" s="184"/>
      <c r="PEO80" s="184"/>
      <c r="PEP80" s="184"/>
      <c r="PEQ80" s="184"/>
      <c r="PER80" s="184"/>
      <c r="PES80" s="184"/>
      <c r="PET80" s="184"/>
      <c r="PEU80" s="184"/>
      <c r="PEV80" s="184"/>
      <c r="PEW80" s="184"/>
      <c r="PEX80" s="184"/>
      <c r="PEY80" s="184"/>
      <c r="PEZ80" s="184"/>
      <c r="PFA80" s="184"/>
      <c r="PFB80" s="184"/>
      <c r="PFC80" s="184"/>
      <c r="PFD80" s="184"/>
      <c r="PFE80" s="184"/>
      <c r="PFF80" s="184"/>
      <c r="PFG80" s="184"/>
      <c r="PFH80" s="184"/>
      <c r="PFI80" s="184"/>
      <c r="PFJ80" s="184"/>
      <c r="PFK80" s="184"/>
      <c r="PFL80" s="184"/>
      <c r="PFM80" s="184"/>
      <c r="PFN80" s="184"/>
      <c r="PFO80" s="184"/>
      <c r="PFP80" s="184"/>
      <c r="PFQ80" s="184"/>
      <c r="PFR80" s="184"/>
      <c r="PFS80" s="184"/>
      <c r="PFT80" s="184"/>
      <c r="PFU80" s="184"/>
      <c r="PFV80" s="184"/>
      <c r="PFW80" s="184"/>
      <c r="PFX80" s="184"/>
      <c r="PFY80" s="184"/>
      <c r="PFZ80" s="184"/>
      <c r="PGA80" s="184"/>
      <c r="PGB80" s="184"/>
      <c r="PGC80" s="184"/>
      <c r="PGD80" s="184"/>
      <c r="PGE80" s="184"/>
      <c r="PGF80" s="184"/>
      <c r="PGG80" s="184"/>
      <c r="PGH80" s="184"/>
      <c r="PGI80" s="184"/>
      <c r="PGJ80" s="184"/>
      <c r="PGK80" s="184"/>
      <c r="PGL80" s="184"/>
      <c r="PGM80" s="184"/>
      <c r="PGN80" s="184"/>
      <c r="PGO80" s="184"/>
      <c r="PGP80" s="184"/>
      <c r="PGQ80" s="184"/>
      <c r="PGR80" s="184"/>
      <c r="PGS80" s="184"/>
      <c r="PGT80" s="184"/>
      <c r="PGU80" s="184"/>
      <c r="PGV80" s="184"/>
      <c r="PGW80" s="184"/>
      <c r="PGX80" s="184"/>
      <c r="PGY80" s="184"/>
      <c r="PGZ80" s="184"/>
      <c r="PHA80" s="184"/>
      <c r="PHB80" s="184"/>
      <c r="PHC80" s="184"/>
      <c r="PHD80" s="184"/>
      <c r="PHE80" s="184"/>
      <c r="PHF80" s="184"/>
      <c r="PHG80" s="184"/>
      <c r="PHH80" s="184"/>
      <c r="PHI80" s="184"/>
      <c r="PHJ80" s="184"/>
      <c r="PHK80" s="184"/>
      <c r="PHL80" s="184"/>
      <c r="PHM80" s="184"/>
      <c r="PHN80" s="184"/>
      <c r="PHO80" s="184"/>
      <c r="PHP80" s="184"/>
      <c r="PHQ80" s="184"/>
      <c r="PHR80" s="184"/>
      <c r="PHS80" s="184"/>
      <c r="PHT80" s="184"/>
      <c r="PHU80" s="184"/>
      <c r="PHV80" s="184"/>
      <c r="PHW80" s="184"/>
      <c r="PHX80" s="184"/>
      <c r="PHY80" s="184"/>
      <c r="PHZ80" s="184"/>
      <c r="PIA80" s="184"/>
      <c r="PIB80" s="184"/>
      <c r="PIC80" s="184"/>
      <c r="PID80" s="184"/>
      <c r="PIE80" s="184"/>
      <c r="PIF80" s="184"/>
      <c r="PIG80" s="184"/>
      <c r="PIH80" s="184"/>
      <c r="PII80" s="184"/>
      <c r="PIJ80" s="184"/>
      <c r="PIK80" s="184"/>
      <c r="PIL80" s="184"/>
      <c r="PIM80" s="184"/>
      <c r="PIN80" s="184"/>
      <c r="PIO80" s="184"/>
      <c r="PIP80" s="184"/>
      <c r="PIQ80" s="184"/>
      <c r="PIR80" s="184"/>
      <c r="PIS80" s="184"/>
      <c r="PIT80" s="184"/>
      <c r="PIU80" s="184"/>
      <c r="PIV80" s="184"/>
      <c r="PIW80" s="184"/>
      <c r="PIX80" s="184"/>
      <c r="PIY80" s="184"/>
      <c r="PIZ80" s="184"/>
      <c r="PJA80" s="184"/>
      <c r="PJB80" s="184"/>
      <c r="PJC80" s="184"/>
      <c r="PJD80" s="184"/>
      <c r="PJE80" s="184"/>
      <c r="PJF80" s="184"/>
      <c r="PJG80" s="184"/>
      <c r="PJH80" s="184"/>
      <c r="PJI80" s="184"/>
      <c r="PJJ80" s="184"/>
      <c r="PJK80" s="184"/>
      <c r="PJL80" s="184"/>
      <c r="PJM80" s="184"/>
      <c r="PJN80" s="184"/>
      <c r="PJO80" s="184"/>
      <c r="PJP80" s="184"/>
      <c r="PJQ80" s="184"/>
      <c r="PJR80" s="184"/>
      <c r="PJS80" s="184"/>
      <c r="PJT80" s="184"/>
      <c r="PJU80" s="184"/>
      <c r="PJV80" s="184"/>
      <c r="PJW80" s="184"/>
      <c r="PJX80" s="184"/>
      <c r="PJY80" s="184"/>
      <c r="PJZ80" s="184"/>
      <c r="PKA80" s="184"/>
      <c r="PKB80" s="184"/>
      <c r="PKC80" s="184"/>
      <c r="PKD80" s="184"/>
      <c r="PKE80" s="184"/>
      <c r="PKF80" s="184"/>
      <c r="PKG80" s="184"/>
      <c r="PKH80" s="184"/>
      <c r="PKI80" s="184"/>
      <c r="PKJ80" s="184"/>
      <c r="PKK80" s="184"/>
      <c r="PKL80" s="184"/>
      <c r="PKM80" s="184"/>
      <c r="PKN80" s="184"/>
      <c r="PKO80" s="184"/>
      <c r="PKP80" s="184"/>
      <c r="PKQ80" s="184"/>
      <c r="PKR80" s="184"/>
      <c r="PKS80" s="184"/>
      <c r="PKT80" s="184"/>
      <c r="PKU80" s="184"/>
      <c r="PKV80" s="184"/>
      <c r="PKW80" s="184"/>
      <c r="PKX80" s="184"/>
      <c r="PKY80" s="184"/>
      <c r="PKZ80" s="184"/>
      <c r="PLA80" s="184"/>
      <c r="PLB80" s="184"/>
      <c r="PLC80" s="184"/>
      <c r="PLD80" s="184"/>
      <c r="PLE80" s="184"/>
      <c r="PLF80" s="184"/>
      <c r="PLG80" s="184"/>
      <c r="PLH80" s="184"/>
      <c r="PLI80" s="184"/>
      <c r="PLJ80" s="184"/>
      <c r="PLK80" s="184"/>
      <c r="PLL80" s="184"/>
      <c r="PLM80" s="184"/>
      <c r="PLN80" s="184"/>
      <c r="PLO80" s="184"/>
      <c r="PLP80" s="184"/>
      <c r="PLQ80" s="184"/>
      <c r="PLR80" s="184"/>
      <c r="PLS80" s="184"/>
      <c r="PLT80" s="184"/>
      <c r="PLU80" s="184"/>
      <c r="PLV80" s="184"/>
      <c r="PLW80" s="184"/>
      <c r="PLX80" s="184"/>
      <c r="PLY80" s="184"/>
      <c r="PLZ80" s="184"/>
      <c r="PMA80" s="184"/>
      <c r="PMB80" s="184"/>
      <c r="PMC80" s="184"/>
      <c r="PMD80" s="184"/>
      <c r="PME80" s="184"/>
      <c r="PMF80" s="184"/>
      <c r="PMG80" s="184"/>
      <c r="PMH80" s="184"/>
      <c r="PMI80" s="184"/>
      <c r="PMJ80" s="184"/>
      <c r="PMK80" s="184"/>
      <c r="PML80" s="184"/>
      <c r="PMM80" s="184"/>
      <c r="PMN80" s="184"/>
      <c r="PMO80" s="184"/>
      <c r="PMP80" s="184"/>
      <c r="PMQ80" s="184"/>
      <c r="PMR80" s="184"/>
      <c r="PMS80" s="184"/>
      <c r="PMT80" s="184"/>
      <c r="PMU80" s="184"/>
      <c r="PMV80" s="184"/>
      <c r="PMW80" s="184"/>
      <c r="PMX80" s="184"/>
      <c r="PMY80" s="184"/>
      <c r="PMZ80" s="184"/>
      <c r="PNA80" s="184"/>
      <c r="PNB80" s="184"/>
      <c r="PNC80" s="184"/>
      <c r="PND80" s="184"/>
      <c r="PNE80" s="184"/>
      <c r="PNF80" s="184"/>
      <c r="PNG80" s="184"/>
      <c r="PNH80" s="184"/>
      <c r="PNI80" s="184"/>
      <c r="PNJ80" s="184"/>
      <c r="PNK80" s="184"/>
      <c r="PNL80" s="184"/>
      <c r="PNM80" s="184"/>
      <c r="PNN80" s="184"/>
      <c r="PNO80" s="184"/>
      <c r="PNP80" s="184"/>
      <c r="PNQ80" s="184"/>
      <c r="PNR80" s="184"/>
      <c r="PNS80" s="184"/>
      <c r="PNT80" s="184"/>
      <c r="PNU80" s="184"/>
      <c r="PNV80" s="184"/>
      <c r="PNW80" s="184"/>
      <c r="PNX80" s="184"/>
      <c r="PNY80" s="184"/>
      <c r="PNZ80" s="184"/>
      <c r="POA80" s="184"/>
      <c r="POB80" s="184"/>
      <c r="POC80" s="184"/>
      <c r="POD80" s="184"/>
      <c r="POE80" s="184"/>
      <c r="POF80" s="184"/>
      <c r="POG80" s="184"/>
      <c r="POH80" s="184"/>
      <c r="POI80" s="184"/>
      <c r="POJ80" s="184"/>
      <c r="POK80" s="184"/>
      <c r="POL80" s="184"/>
      <c r="POM80" s="184"/>
      <c r="PON80" s="184"/>
      <c r="POO80" s="184"/>
      <c r="POP80" s="184"/>
      <c r="POQ80" s="184"/>
      <c r="POR80" s="184"/>
      <c r="POS80" s="184"/>
      <c r="POT80" s="184"/>
      <c r="POU80" s="184"/>
      <c r="POV80" s="184"/>
      <c r="POW80" s="184"/>
      <c r="POX80" s="184"/>
      <c r="POY80" s="184"/>
      <c r="POZ80" s="184"/>
      <c r="PPA80" s="184"/>
      <c r="PPB80" s="184"/>
      <c r="PPC80" s="184"/>
      <c r="PPD80" s="184"/>
      <c r="PPE80" s="184"/>
      <c r="PPF80" s="184"/>
      <c r="PPG80" s="184"/>
      <c r="PPH80" s="184"/>
      <c r="PPI80" s="184"/>
      <c r="PPJ80" s="184"/>
      <c r="PPK80" s="184"/>
      <c r="PPL80" s="184"/>
      <c r="PPM80" s="184"/>
      <c r="PPN80" s="184"/>
      <c r="PPO80" s="184"/>
      <c r="PPP80" s="184"/>
      <c r="PPQ80" s="184"/>
      <c r="PPR80" s="184"/>
      <c r="PPS80" s="184"/>
      <c r="PPT80" s="184"/>
      <c r="PPU80" s="184"/>
      <c r="PPV80" s="184"/>
      <c r="PPW80" s="184"/>
      <c r="PPX80" s="184"/>
      <c r="PPY80" s="184"/>
      <c r="PPZ80" s="184"/>
      <c r="PQA80" s="184"/>
      <c r="PQB80" s="184"/>
      <c r="PQC80" s="184"/>
      <c r="PQD80" s="184"/>
      <c r="PQE80" s="184"/>
      <c r="PQF80" s="184"/>
      <c r="PQG80" s="184"/>
      <c r="PQH80" s="184"/>
      <c r="PQI80" s="184"/>
      <c r="PQJ80" s="184"/>
      <c r="PQK80" s="184"/>
      <c r="PQL80" s="184"/>
      <c r="PQM80" s="184"/>
      <c r="PQN80" s="184"/>
      <c r="PQO80" s="184"/>
      <c r="PQP80" s="184"/>
      <c r="PQQ80" s="184"/>
      <c r="PQR80" s="184"/>
      <c r="PQS80" s="184"/>
      <c r="PQT80" s="184"/>
      <c r="PQU80" s="184"/>
      <c r="PQV80" s="184"/>
      <c r="PQW80" s="184"/>
      <c r="PQX80" s="184"/>
      <c r="PQY80" s="184"/>
      <c r="PQZ80" s="184"/>
      <c r="PRA80" s="184"/>
      <c r="PRB80" s="184"/>
      <c r="PRC80" s="184"/>
      <c r="PRD80" s="184"/>
      <c r="PRE80" s="184"/>
      <c r="PRF80" s="184"/>
      <c r="PRG80" s="184"/>
      <c r="PRH80" s="184"/>
      <c r="PRI80" s="184"/>
      <c r="PRJ80" s="184"/>
      <c r="PRK80" s="184"/>
      <c r="PRL80" s="184"/>
      <c r="PRM80" s="184"/>
      <c r="PRN80" s="184"/>
      <c r="PRO80" s="184"/>
      <c r="PRP80" s="184"/>
      <c r="PRQ80" s="184"/>
      <c r="PRR80" s="184"/>
      <c r="PRS80" s="184"/>
      <c r="PRT80" s="184"/>
      <c r="PRU80" s="184"/>
      <c r="PRV80" s="184"/>
      <c r="PRW80" s="184"/>
      <c r="PRX80" s="184"/>
      <c r="PRY80" s="184"/>
      <c r="PRZ80" s="184"/>
      <c r="PSA80" s="184"/>
      <c r="PSB80" s="184"/>
      <c r="PSC80" s="184"/>
      <c r="PSD80" s="184"/>
      <c r="PSE80" s="184"/>
      <c r="PSF80" s="184"/>
      <c r="PSG80" s="184"/>
      <c r="PSH80" s="184"/>
      <c r="PSI80" s="184"/>
      <c r="PSJ80" s="184"/>
      <c r="PSK80" s="184"/>
      <c r="PSL80" s="184"/>
      <c r="PSM80" s="184"/>
      <c r="PSN80" s="184"/>
      <c r="PSO80" s="184"/>
      <c r="PSP80" s="184"/>
      <c r="PSQ80" s="184"/>
      <c r="PSR80" s="184"/>
      <c r="PSS80" s="184"/>
      <c r="PST80" s="184"/>
      <c r="PSU80" s="184"/>
      <c r="PSV80" s="184"/>
      <c r="PSW80" s="184"/>
      <c r="PSX80" s="184"/>
      <c r="PSY80" s="184"/>
      <c r="PSZ80" s="184"/>
      <c r="PTA80" s="184"/>
      <c r="PTB80" s="184"/>
      <c r="PTC80" s="184"/>
      <c r="PTD80" s="184"/>
      <c r="PTE80" s="184"/>
      <c r="PTF80" s="184"/>
      <c r="PTG80" s="184"/>
      <c r="PTH80" s="184"/>
      <c r="PTI80" s="184"/>
      <c r="PTJ80" s="184"/>
      <c r="PTK80" s="184"/>
      <c r="PTL80" s="184"/>
      <c r="PTM80" s="184"/>
      <c r="PTN80" s="184"/>
      <c r="PTO80" s="184"/>
      <c r="PTP80" s="184"/>
      <c r="PTQ80" s="184"/>
      <c r="PTR80" s="184"/>
      <c r="PTS80" s="184"/>
      <c r="PTT80" s="184"/>
      <c r="PTU80" s="184"/>
      <c r="PTV80" s="184"/>
      <c r="PTW80" s="184"/>
      <c r="PTX80" s="184"/>
      <c r="PTY80" s="184"/>
      <c r="PTZ80" s="184"/>
      <c r="PUA80" s="184"/>
      <c r="PUB80" s="184"/>
      <c r="PUC80" s="184"/>
      <c r="PUD80" s="184"/>
      <c r="PUE80" s="184"/>
      <c r="PUF80" s="184"/>
      <c r="PUG80" s="184"/>
      <c r="PUH80" s="184"/>
      <c r="PUI80" s="184"/>
      <c r="PUJ80" s="184"/>
      <c r="PUK80" s="184"/>
      <c r="PUL80" s="184"/>
      <c r="PUM80" s="184"/>
      <c r="PUN80" s="184"/>
      <c r="PUO80" s="184"/>
      <c r="PUP80" s="184"/>
      <c r="PUQ80" s="184"/>
      <c r="PUR80" s="184"/>
      <c r="PUS80" s="184"/>
      <c r="PUT80" s="184"/>
      <c r="PUU80" s="184"/>
      <c r="PUV80" s="184"/>
      <c r="PUW80" s="184"/>
      <c r="PUX80" s="184"/>
      <c r="PUY80" s="184"/>
      <c r="PUZ80" s="184"/>
      <c r="PVA80" s="184"/>
      <c r="PVB80" s="184"/>
      <c r="PVC80" s="184"/>
      <c r="PVD80" s="184"/>
      <c r="PVE80" s="184"/>
      <c r="PVF80" s="184"/>
      <c r="PVG80" s="184"/>
      <c r="PVH80" s="184"/>
      <c r="PVI80" s="184"/>
      <c r="PVJ80" s="184"/>
      <c r="PVK80" s="184"/>
      <c r="PVL80" s="184"/>
      <c r="PVM80" s="184"/>
      <c r="PVN80" s="184"/>
      <c r="PVO80" s="184"/>
      <c r="PVP80" s="184"/>
      <c r="PVQ80" s="184"/>
      <c r="PVR80" s="184"/>
      <c r="PVS80" s="184"/>
      <c r="PVT80" s="184"/>
      <c r="PVU80" s="184"/>
      <c r="PVV80" s="184"/>
      <c r="PVW80" s="184"/>
      <c r="PVX80" s="184"/>
      <c r="PVY80" s="184"/>
      <c r="PVZ80" s="184"/>
      <c r="PWA80" s="184"/>
      <c r="PWB80" s="184"/>
      <c r="PWC80" s="184"/>
      <c r="PWD80" s="184"/>
      <c r="PWE80" s="184"/>
      <c r="PWF80" s="184"/>
      <c r="PWG80" s="184"/>
      <c r="PWH80" s="184"/>
      <c r="PWI80" s="184"/>
      <c r="PWJ80" s="184"/>
      <c r="PWK80" s="184"/>
      <c r="PWL80" s="184"/>
      <c r="PWM80" s="184"/>
      <c r="PWN80" s="184"/>
      <c r="PWO80" s="184"/>
      <c r="PWP80" s="184"/>
      <c r="PWQ80" s="184"/>
      <c r="PWR80" s="184"/>
      <c r="PWS80" s="184"/>
      <c r="PWT80" s="184"/>
      <c r="PWU80" s="184"/>
      <c r="PWV80" s="184"/>
      <c r="PWW80" s="184"/>
      <c r="PWX80" s="184"/>
      <c r="PWY80" s="184"/>
      <c r="PWZ80" s="184"/>
      <c r="PXA80" s="184"/>
      <c r="PXB80" s="184"/>
      <c r="PXC80" s="184"/>
      <c r="PXD80" s="184"/>
      <c r="PXE80" s="184"/>
      <c r="PXF80" s="184"/>
      <c r="PXG80" s="184"/>
      <c r="PXH80" s="184"/>
      <c r="PXI80" s="184"/>
      <c r="PXJ80" s="184"/>
      <c r="PXK80" s="184"/>
      <c r="PXL80" s="184"/>
      <c r="PXM80" s="184"/>
      <c r="PXN80" s="184"/>
      <c r="PXO80" s="184"/>
      <c r="PXP80" s="184"/>
      <c r="PXQ80" s="184"/>
      <c r="PXR80" s="184"/>
      <c r="PXS80" s="184"/>
      <c r="PXT80" s="184"/>
      <c r="PXU80" s="184"/>
      <c r="PXV80" s="184"/>
      <c r="PXW80" s="184"/>
      <c r="PXX80" s="184"/>
      <c r="PXY80" s="184"/>
      <c r="PXZ80" s="184"/>
      <c r="PYA80" s="184"/>
      <c r="PYB80" s="184"/>
      <c r="PYC80" s="184"/>
      <c r="PYD80" s="184"/>
      <c r="PYE80" s="184"/>
      <c r="PYF80" s="184"/>
      <c r="PYG80" s="184"/>
      <c r="PYH80" s="184"/>
      <c r="PYI80" s="184"/>
      <c r="PYJ80" s="184"/>
      <c r="PYK80" s="184"/>
      <c r="PYL80" s="184"/>
      <c r="PYM80" s="184"/>
      <c r="PYN80" s="184"/>
      <c r="PYO80" s="184"/>
      <c r="PYP80" s="184"/>
      <c r="PYQ80" s="184"/>
      <c r="PYR80" s="184"/>
      <c r="PYS80" s="184"/>
      <c r="PYT80" s="184"/>
      <c r="PYU80" s="184"/>
      <c r="PYV80" s="184"/>
      <c r="PYW80" s="184"/>
      <c r="PYX80" s="184"/>
      <c r="PYY80" s="184"/>
      <c r="PYZ80" s="184"/>
      <c r="PZA80" s="184"/>
      <c r="PZB80" s="184"/>
      <c r="PZC80" s="184"/>
      <c r="PZD80" s="184"/>
      <c r="PZE80" s="184"/>
      <c r="PZF80" s="184"/>
      <c r="PZG80" s="184"/>
      <c r="PZH80" s="184"/>
      <c r="PZI80" s="184"/>
      <c r="PZJ80" s="184"/>
      <c r="PZK80" s="184"/>
      <c r="PZL80" s="184"/>
      <c r="PZM80" s="184"/>
      <c r="PZN80" s="184"/>
      <c r="PZO80" s="184"/>
      <c r="PZP80" s="184"/>
      <c r="PZQ80" s="184"/>
      <c r="PZR80" s="184"/>
      <c r="PZS80" s="184"/>
      <c r="PZT80" s="184"/>
      <c r="PZU80" s="184"/>
      <c r="PZV80" s="184"/>
      <c r="PZW80" s="184"/>
      <c r="PZX80" s="184"/>
      <c r="PZY80" s="184"/>
      <c r="PZZ80" s="184"/>
      <c r="QAA80" s="184"/>
      <c r="QAB80" s="184"/>
      <c r="QAC80" s="184"/>
      <c r="QAD80" s="184"/>
      <c r="QAE80" s="184"/>
      <c r="QAF80" s="184"/>
      <c r="QAG80" s="184"/>
      <c r="QAH80" s="184"/>
      <c r="QAI80" s="184"/>
      <c r="QAJ80" s="184"/>
      <c r="QAK80" s="184"/>
      <c r="QAL80" s="184"/>
      <c r="QAM80" s="184"/>
      <c r="QAN80" s="184"/>
      <c r="QAO80" s="184"/>
      <c r="QAP80" s="184"/>
      <c r="QAQ80" s="184"/>
      <c r="QAR80" s="184"/>
      <c r="QAS80" s="184"/>
      <c r="QAT80" s="184"/>
      <c r="QAU80" s="184"/>
      <c r="QAV80" s="184"/>
      <c r="QAW80" s="184"/>
      <c r="QAX80" s="184"/>
      <c r="QAY80" s="184"/>
      <c r="QAZ80" s="184"/>
      <c r="QBA80" s="184"/>
      <c r="QBB80" s="184"/>
      <c r="QBC80" s="184"/>
      <c r="QBD80" s="184"/>
      <c r="QBE80" s="184"/>
      <c r="QBF80" s="184"/>
      <c r="QBG80" s="184"/>
      <c r="QBH80" s="184"/>
      <c r="QBI80" s="184"/>
      <c r="QBJ80" s="184"/>
      <c r="QBK80" s="184"/>
      <c r="QBL80" s="184"/>
      <c r="QBM80" s="184"/>
      <c r="QBN80" s="184"/>
      <c r="QBO80" s="184"/>
      <c r="QBP80" s="184"/>
      <c r="QBQ80" s="184"/>
      <c r="QBR80" s="184"/>
      <c r="QBS80" s="184"/>
      <c r="QBT80" s="184"/>
      <c r="QBU80" s="184"/>
      <c r="QBV80" s="184"/>
      <c r="QBW80" s="184"/>
      <c r="QBX80" s="184"/>
      <c r="QBY80" s="184"/>
      <c r="QBZ80" s="184"/>
      <c r="QCA80" s="184"/>
      <c r="QCB80" s="184"/>
      <c r="QCC80" s="184"/>
      <c r="QCD80" s="184"/>
      <c r="QCE80" s="184"/>
      <c r="QCF80" s="184"/>
      <c r="QCG80" s="184"/>
      <c r="QCH80" s="184"/>
      <c r="QCI80" s="184"/>
      <c r="QCJ80" s="184"/>
      <c r="QCK80" s="184"/>
      <c r="QCL80" s="184"/>
      <c r="QCM80" s="184"/>
      <c r="QCN80" s="184"/>
      <c r="QCO80" s="184"/>
      <c r="QCP80" s="184"/>
      <c r="QCQ80" s="184"/>
      <c r="QCR80" s="184"/>
      <c r="QCS80" s="184"/>
      <c r="QCT80" s="184"/>
      <c r="QCU80" s="184"/>
      <c r="QCV80" s="184"/>
      <c r="QCW80" s="184"/>
      <c r="QCX80" s="184"/>
      <c r="QCY80" s="184"/>
      <c r="QCZ80" s="184"/>
      <c r="QDA80" s="184"/>
      <c r="QDB80" s="184"/>
      <c r="QDC80" s="184"/>
      <c r="QDD80" s="184"/>
      <c r="QDE80" s="184"/>
      <c r="QDF80" s="184"/>
      <c r="QDG80" s="184"/>
      <c r="QDH80" s="184"/>
      <c r="QDI80" s="184"/>
      <c r="QDJ80" s="184"/>
      <c r="QDK80" s="184"/>
      <c r="QDL80" s="184"/>
      <c r="QDM80" s="184"/>
      <c r="QDN80" s="184"/>
      <c r="QDO80" s="184"/>
      <c r="QDP80" s="184"/>
      <c r="QDQ80" s="184"/>
      <c r="QDR80" s="184"/>
      <c r="QDS80" s="184"/>
      <c r="QDT80" s="184"/>
      <c r="QDU80" s="184"/>
      <c r="QDV80" s="184"/>
      <c r="QDW80" s="184"/>
      <c r="QDX80" s="184"/>
      <c r="QDY80" s="184"/>
      <c r="QDZ80" s="184"/>
      <c r="QEA80" s="184"/>
      <c r="QEB80" s="184"/>
      <c r="QEC80" s="184"/>
      <c r="QED80" s="184"/>
      <c r="QEE80" s="184"/>
      <c r="QEF80" s="184"/>
      <c r="QEG80" s="184"/>
      <c r="QEH80" s="184"/>
      <c r="QEI80" s="184"/>
      <c r="QEJ80" s="184"/>
      <c r="QEK80" s="184"/>
      <c r="QEL80" s="184"/>
      <c r="QEM80" s="184"/>
      <c r="QEN80" s="184"/>
      <c r="QEO80" s="184"/>
      <c r="QEP80" s="184"/>
      <c r="QEQ80" s="184"/>
      <c r="QER80" s="184"/>
      <c r="QES80" s="184"/>
      <c r="QET80" s="184"/>
      <c r="QEU80" s="184"/>
      <c r="QEV80" s="184"/>
      <c r="QEW80" s="184"/>
      <c r="QEX80" s="184"/>
      <c r="QEY80" s="184"/>
      <c r="QEZ80" s="184"/>
      <c r="QFA80" s="184"/>
      <c r="QFB80" s="184"/>
      <c r="QFC80" s="184"/>
      <c r="QFD80" s="184"/>
      <c r="QFE80" s="184"/>
      <c r="QFF80" s="184"/>
      <c r="QFG80" s="184"/>
      <c r="QFH80" s="184"/>
      <c r="QFI80" s="184"/>
      <c r="QFJ80" s="184"/>
      <c r="QFK80" s="184"/>
      <c r="QFL80" s="184"/>
      <c r="QFM80" s="184"/>
      <c r="QFN80" s="184"/>
      <c r="QFO80" s="184"/>
      <c r="QFP80" s="184"/>
      <c r="QFQ80" s="184"/>
      <c r="QFR80" s="184"/>
      <c r="QFS80" s="184"/>
      <c r="QFT80" s="184"/>
      <c r="QFU80" s="184"/>
      <c r="QFV80" s="184"/>
      <c r="QFW80" s="184"/>
      <c r="QFX80" s="184"/>
      <c r="QFY80" s="184"/>
      <c r="QFZ80" s="184"/>
      <c r="QGA80" s="184"/>
      <c r="QGB80" s="184"/>
      <c r="QGC80" s="184"/>
      <c r="QGD80" s="184"/>
      <c r="QGE80" s="184"/>
      <c r="QGF80" s="184"/>
      <c r="QGG80" s="184"/>
      <c r="QGH80" s="184"/>
      <c r="QGI80" s="184"/>
      <c r="QGJ80" s="184"/>
      <c r="QGK80" s="184"/>
      <c r="QGL80" s="184"/>
      <c r="QGM80" s="184"/>
      <c r="QGN80" s="184"/>
      <c r="QGO80" s="184"/>
      <c r="QGP80" s="184"/>
      <c r="QGQ80" s="184"/>
      <c r="QGR80" s="184"/>
      <c r="QGS80" s="184"/>
      <c r="QGT80" s="184"/>
      <c r="QGU80" s="184"/>
      <c r="QGV80" s="184"/>
      <c r="QGW80" s="184"/>
      <c r="QGX80" s="184"/>
      <c r="QGY80" s="184"/>
      <c r="QGZ80" s="184"/>
      <c r="QHA80" s="184"/>
      <c r="QHB80" s="184"/>
      <c r="QHC80" s="184"/>
      <c r="QHD80" s="184"/>
      <c r="QHE80" s="184"/>
      <c r="QHF80" s="184"/>
      <c r="QHG80" s="184"/>
      <c r="QHH80" s="184"/>
      <c r="QHI80" s="184"/>
      <c r="QHJ80" s="184"/>
      <c r="QHK80" s="184"/>
      <c r="QHL80" s="184"/>
      <c r="QHM80" s="184"/>
      <c r="QHN80" s="184"/>
      <c r="QHO80" s="184"/>
      <c r="QHP80" s="184"/>
      <c r="QHQ80" s="184"/>
      <c r="QHR80" s="184"/>
      <c r="QHS80" s="184"/>
      <c r="QHT80" s="184"/>
      <c r="QHU80" s="184"/>
      <c r="QHV80" s="184"/>
      <c r="QHW80" s="184"/>
      <c r="QHX80" s="184"/>
      <c r="QHY80" s="184"/>
      <c r="QHZ80" s="184"/>
      <c r="QIA80" s="184"/>
      <c r="QIB80" s="184"/>
      <c r="QIC80" s="184"/>
      <c r="QID80" s="184"/>
      <c r="QIE80" s="184"/>
      <c r="QIF80" s="184"/>
      <c r="QIG80" s="184"/>
      <c r="QIH80" s="184"/>
      <c r="QII80" s="184"/>
      <c r="QIJ80" s="184"/>
      <c r="QIK80" s="184"/>
      <c r="QIL80" s="184"/>
      <c r="QIM80" s="184"/>
      <c r="QIN80" s="184"/>
      <c r="QIO80" s="184"/>
      <c r="QIP80" s="184"/>
      <c r="QIQ80" s="184"/>
      <c r="QIR80" s="184"/>
      <c r="QIS80" s="184"/>
      <c r="QIT80" s="184"/>
      <c r="QIU80" s="184"/>
      <c r="QIV80" s="184"/>
      <c r="QIW80" s="184"/>
      <c r="QIX80" s="184"/>
      <c r="QIY80" s="184"/>
      <c r="QIZ80" s="184"/>
      <c r="QJA80" s="184"/>
      <c r="QJB80" s="184"/>
      <c r="QJC80" s="184"/>
      <c r="QJD80" s="184"/>
      <c r="QJE80" s="184"/>
      <c r="QJF80" s="184"/>
      <c r="QJG80" s="184"/>
      <c r="QJH80" s="184"/>
      <c r="QJI80" s="184"/>
      <c r="QJJ80" s="184"/>
      <c r="QJK80" s="184"/>
      <c r="QJL80" s="184"/>
      <c r="QJM80" s="184"/>
      <c r="QJN80" s="184"/>
      <c r="QJO80" s="184"/>
      <c r="QJP80" s="184"/>
      <c r="QJQ80" s="184"/>
      <c r="QJR80" s="184"/>
      <c r="QJS80" s="184"/>
      <c r="QJT80" s="184"/>
      <c r="QJU80" s="184"/>
      <c r="QJV80" s="184"/>
      <c r="QJW80" s="184"/>
      <c r="QJX80" s="184"/>
      <c r="QJY80" s="184"/>
      <c r="QJZ80" s="184"/>
      <c r="QKA80" s="184"/>
      <c r="QKB80" s="184"/>
      <c r="QKC80" s="184"/>
      <c r="QKD80" s="184"/>
      <c r="QKE80" s="184"/>
      <c r="QKF80" s="184"/>
      <c r="QKG80" s="184"/>
      <c r="QKH80" s="184"/>
      <c r="QKI80" s="184"/>
      <c r="QKJ80" s="184"/>
      <c r="QKK80" s="184"/>
      <c r="QKL80" s="184"/>
      <c r="QKM80" s="184"/>
      <c r="QKN80" s="184"/>
      <c r="QKO80" s="184"/>
      <c r="QKP80" s="184"/>
      <c r="QKQ80" s="184"/>
      <c r="QKR80" s="184"/>
      <c r="QKS80" s="184"/>
      <c r="QKT80" s="184"/>
      <c r="QKU80" s="184"/>
      <c r="QKV80" s="184"/>
      <c r="QKW80" s="184"/>
      <c r="QKX80" s="184"/>
      <c r="QKY80" s="184"/>
      <c r="QKZ80" s="184"/>
      <c r="QLA80" s="184"/>
      <c r="QLB80" s="184"/>
      <c r="QLC80" s="184"/>
      <c r="QLD80" s="184"/>
      <c r="QLE80" s="184"/>
      <c r="QLF80" s="184"/>
      <c r="QLG80" s="184"/>
      <c r="QLH80" s="184"/>
      <c r="QLI80" s="184"/>
      <c r="QLJ80" s="184"/>
      <c r="QLK80" s="184"/>
      <c r="QLL80" s="184"/>
      <c r="QLM80" s="184"/>
      <c r="QLN80" s="184"/>
      <c r="QLO80" s="184"/>
      <c r="QLP80" s="184"/>
      <c r="QLQ80" s="184"/>
      <c r="QLR80" s="184"/>
      <c r="QLS80" s="184"/>
      <c r="QLT80" s="184"/>
      <c r="QLU80" s="184"/>
      <c r="QLV80" s="184"/>
      <c r="QLW80" s="184"/>
      <c r="QLX80" s="184"/>
      <c r="QLY80" s="184"/>
      <c r="QLZ80" s="184"/>
      <c r="QMA80" s="184"/>
      <c r="QMB80" s="184"/>
      <c r="QMC80" s="184"/>
      <c r="QMD80" s="184"/>
      <c r="QME80" s="184"/>
      <c r="QMF80" s="184"/>
      <c r="QMG80" s="184"/>
      <c r="QMH80" s="184"/>
      <c r="QMI80" s="184"/>
      <c r="QMJ80" s="184"/>
      <c r="QMK80" s="184"/>
      <c r="QML80" s="184"/>
      <c r="QMM80" s="184"/>
      <c r="QMN80" s="184"/>
      <c r="QMO80" s="184"/>
      <c r="QMP80" s="184"/>
      <c r="QMQ80" s="184"/>
      <c r="QMR80" s="184"/>
      <c r="QMS80" s="184"/>
      <c r="QMT80" s="184"/>
      <c r="QMU80" s="184"/>
      <c r="QMV80" s="184"/>
      <c r="QMW80" s="184"/>
      <c r="QMX80" s="184"/>
      <c r="QMY80" s="184"/>
      <c r="QMZ80" s="184"/>
      <c r="QNA80" s="184"/>
      <c r="QNB80" s="184"/>
      <c r="QNC80" s="184"/>
      <c r="QND80" s="184"/>
      <c r="QNE80" s="184"/>
      <c r="QNF80" s="184"/>
      <c r="QNG80" s="184"/>
      <c r="QNH80" s="184"/>
      <c r="QNI80" s="184"/>
      <c r="QNJ80" s="184"/>
      <c r="QNK80" s="184"/>
      <c r="QNL80" s="184"/>
      <c r="QNM80" s="184"/>
      <c r="QNN80" s="184"/>
      <c r="QNO80" s="184"/>
      <c r="QNP80" s="184"/>
      <c r="QNQ80" s="184"/>
      <c r="QNR80" s="184"/>
      <c r="QNS80" s="184"/>
      <c r="QNT80" s="184"/>
      <c r="QNU80" s="184"/>
      <c r="QNV80" s="184"/>
      <c r="QNW80" s="184"/>
      <c r="QNX80" s="184"/>
      <c r="QNY80" s="184"/>
      <c r="QNZ80" s="184"/>
      <c r="QOA80" s="184"/>
      <c r="QOB80" s="184"/>
      <c r="QOC80" s="184"/>
      <c r="QOD80" s="184"/>
      <c r="QOE80" s="184"/>
      <c r="QOF80" s="184"/>
      <c r="QOG80" s="184"/>
      <c r="QOH80" s="184"/>
      <c r="QOI80" s="184"/>
      <c r="QOJ80" s="184"/>
      <c r="QOK80" s="184"/>
      <c r="QOL80" s="184"/>
      <c r="QOM80" s="184"/>
      <c r="QON80" s="184"/>
      <c r="QOO80" s="184"/>
      <c r="QOP80" s="184"/>
      <c r="QOQ80" s="184"/>
      <c r="QOR80" s="184"/>
      <c r="QOS80" s="184"/>
      <c r="QOT80" s="184"/>
      <c r="QOU80" s="184"/>
      <c r="QOV80" s="184"/>
      <c r="QOW80" s="184"/>
      <c r="QOX80" s="184"/>
      <c r="QOY80" s="184"/>
      <c r="QOZ80" s="184"/>
      <c r="QPA80" s="184"/>
      <c r="QPB80" s="184"/>
      <c r="QPC80" s="184"/>
      <c r="QPD80" s="184"/>
      <c r="QPE80" s="184"/>
      <c r="QPF80" s="184"/>
      <c r="QPG80" s="184"/>
      <c r="QPH80" s="184"/>
      <c r="QPI80" s="184"/>
      <c r="QPJ80" s="184"/>
      <c r="QPK80" s="184"/>
      <c r="QPL80" s="184"/>
      <c r="QPM80" s="184"/>
      <c r="QPN80" s="184"/>
      <c r="QPO80" s="184"/>
      <c r="QPP80" s="184"/>
      <c r="QPQ80" s="184"/>
      <c r="QPR80" s="184"/>
      <c r="QPS80" s="184"/>
      <c r="QPT80" s="184"/>
      <c r="QPU80" s="184"/>
      <c r="QPV80" s="184"/>
      <c r="QPW80" s="184"/>
      <c r="QPX80" s="184"/>
      <c r="QPY80" s="184"/>
      <c r="QPZ80" s="184"/>
      <c r="QQA80" s="184"/>
      <c r="QQB80" s="184"/>
      <c r="QQC80" s="184"/>
      <c r="QQD80" s="184"/>
      <c r="QQE80" s="184"/>
      <c r="QQF80" s="184"/>
      <c r="QQG80" s="184"/>
      <c r="QQH80" s="184"/>
      <c r="QQI80" s="184"/>
      <c r="QQJ80" s="184"/>
      <c r="QQK80" s="184"/>
      <c r="QQL80" s="184"/>
      <c r="QQM80" s="184"/>
      <c r="QQN80" s="184"/>
      <c r="QQO80" s="184"/>
      <c r="QQP80" s="184"/>
      <c r="QQQ80" s="184"/>
      <c r="QQR80" s="184"/>
      <c r="QQS80" s="184"/>
      <c r="QQT80" s="184"/>
      <c r="QQU80" s="184"/>
      <c r="QQV80" s="184"/>
      <c r="QQW80" s="184"/>
      <c r="QQX80" s="184"/>
      <c r="QQY80" s="184"/>
      <c r="QQZ80" s="184"/>
      <c r="QRA80" s="184"/>
      <c r="QRB80" s="184"/>
      <c r="QRC80" s="184"/>
      <c r="QRD80" s="184"/>
      <c r="QRE80" s="184"/>
      <c r="QRF80" s="184"/>
      <c r="QRG80" s="184"/>
      <c r="QRH80" s="184"/>
      <c r="QRI80" s="184"/>
      <c r="QRJ80" s="184"/>
      <c r="QRK80" s="184"/>
      <c r="QRL80" s="184"/>
      <c r="QRM80" s="184"/>
      <c r="QRN80" s="184"/>
      <c r="QRO80" s="184"/>
      <c r="QRP80" s="184"/>
      <c r="QRQ80" s="184"/>
      <c r="QRR80" s="184"/>
      <c r="QRS80" s="184"/>
      <c r="QRT80" s="184"/>
      <c r="QRU80" s="184"/>
      <c r="QRV80" s="184"/>
      <c r="QRW80" s="184"/>
      <c r="QRX80" s="184"/>
      <c r="QRY80" s="184"/>
      <c r="QRZ80" s="184"/>
      <c r="QSA80" s="184"/>
      <c r="QSB80" s="184"/>
      <c r="QSC80" s="184"/>
      <c r="QSD80" s="184"/>
      <c r="QSE80" s="184"/>
      <c r="QSF80" s="184"/>
      <c r="QSG80" s="184"/>
      <c r="QSH80" s="184"/>
      <c r="QSI80" s="184"/>
      <c r="QSJ80" s="184"/>
      <c r="QSK80" s="184"/>
      <c r="QSL80" s="184"/>
      <c r="QSM80" s="184"/>
      <c r="QSN80" s="184"/>
      <c r="QSO80" s="184"/>
      <c r="QSP80" s="184"/>
      <c r="QSQ80" s="184"/>
      <c r="QSR80" s="184"/>
      <c r="QSS80" s="184"/>
      <c r="QST80" s="184"/>
      <c r="QSU80" s="184"/>
      <c r="QSV80" s="184"/>
      <c r="QSW80" s="184"/>
      <c r="QSX80" s="184"/>
      <c r="QSY80" s="184"/>
      <c r="QSZ80" s="184"/>
      <c r="QTA80" s="184"/>
      <c r="QTB80" s="184"/>
      <c r="QTC80" s="184"/>
      <c r="QTD80" s="184"/>
      <c r="QTE80" s="184"/>
      <c r="QTF80" s="184"/>
      <c r="QTG80" s="184"/>
      <c r="QTH80" s="184"/>
      <c r="QTI80" s="184"/>
      <c r="QTJ80" s="184"/>
      <c r="QTK80" s="184"/>
      <c r="QTL80" s="184"/>
      <c r="QTM80" s="184"/>
      <c r="QTN80" s="184"/>
      <c r="QTO80" s="184"/>
      <c r="QTP80" s="184"/>
      <c r="QTQ80" s="184"/>
      <c r="QTR80" s="184"/>
      <c r="QTS80" s="184"/>
      <c r="QTT80" s="184"/>
      <c r="QTU80" s="184"/>
      <c r="QTV80" s="184"/>
      <c r="QTW80" s="184"/>
      <c r="QTX80" s="184"/>
      <c r="QTY80" s="184"/>
      <c r="QTZ80" s="184"/>
      <c r="QUA80" s="184"/>
      <c r="QUB80" s="184"/>
      <c r="QUC80" s="184"/>
      <c r="QUD80" s="184"/>
      <c r="QUE80" s="184"/>
      <c r="QUF80" s="184"/>
      <c r="QUG80" s="184"/>
      <c r="QUH80" s="184"/>
      <c r="QUI80" s="184"/>
      <c r="QUJ80" s="184"/>
      <c r="QUK80" s="184"/>
      <c r="QUL80" s="184"/>
      <c r="QUM80" s="184"/>
      <c r="QUN80" s="184"/>
      <c r="QUO80" s="184"/>
      <c r="QUP80" s="184"/>
      <c r="QUQ80" s="184"/>
      <c r="QUR80" s="184"/>
      <c r="QUS80" s="184"/>
      <c r="QUT80" s="184"/>
      <c r="QUU80" s="184"/>
      <c r="QUV80" s="184"/>
      <c r="QUW80" s="184"/>
      <c r="QUX80" s="184"/>
      <c r="QUY80" s="184"/>
      <c r="QUZ80" s="184"/>
      <c r="QVA80" s="184"/>
      <c r="QVB80" s="184"/>
      <c r="QVC80" s="184"/>
      <c r="QVD80" s="184"/>
      <c r="QVE80" s="184"/>
      <c r="QVF80" s="184"/>
      <c r="QVG80" s="184"/>
      <c r="QVH80" s="184"/>
      <c r="QVI80" s="184"/>
      <c r="QVJ80" s="184"/>
      <c r="QVK80" s="184"/>
      <c r="QVL80" s="184"/>
      <c r="QVM80" s="184"/>
      <c r="QVN80" s="184"/>
      <c r="QVO80" s="184"/>
      <c r="QVP80" s="184"/>
      <c r="QVQ80" s="184"/>
      <c r="QVR80" s="184"/>
      <c r="QVS80" s="184"/>
      <c r="QVT80" s="184"/>
      <c r="QVU80" s="184"/>
      <c r="QVV80" s="184"/>
      <c r="QVW80" s="184"/>
      <c r="QVX80" s="184"/>
      <c r="QVY80" s="184"/>
      <c r="QVZ80" s="184"/>
      <c r="QWA80" s="184"/>
      <c r="QWB80" s="184"/>
      <c r="QWC80" s="184"/>
      <c r="QWD80" s="184"/>
      <c r="QWE80" s="184"/>
      <c r="QWF80" s="184"/>
      <c r="QWG80" s="184"/>
      <c r="QWH80" s="184"/>
      <c r="QWI80" s="184"/>
      <c r="QWJ80" s="184"/>
      <c r="QWK80" s="184"/>
      <c r="QWL80" s="184"/>
      <c r="QWM80" s="184"/>
      <c r="QWN80" s="184"/>
      <c r="QWO80" s="184"/>
      <c r="QWP80" s="184"/>
      <c r="QWQ80" s="184"/>
      <c r="QWR80" s="184"/>
      <c r="QWS80" s="184"/>
      <c r="QWT80" s="184"/>
      <c r="QWU80" s="184"/>
      <c r="QWV80" s="184"/>
      <c r="QWW80" s="184"/>
      <c r="QWX80" s="184"/>
      <c r="QWY80" s="184"/>
      <c r="QWZ80" s="184"/>
      <c r="QXA80" s="184"/>
      <c r="QXB80" s="184"/>
      <c r="QXC80" s="184"/>
      <c r="QXD80" s="184"/>
      <c r="QXE80" s="184"/>
      <c r="QXF80" s="184"/>
      <c r="QXG80" s="184"/>
      <c r="QXH80" s="184"/>
      <c r="QXI80" s="184"/>
      <c r="QXJ80" s="184"/>
      <c r="QXK80" s="184"/>
      <c r="QXL80" s="184"/>
      <c r="QXM80" s="184"/>
      <c r="QXN80" s="184"/>
      <c r="QXO80" s="184"/>
      <c r="QXP80" s="184"/>
      <c r="QXQ80" s="184"/>
      <c r="QXR80" s="184"/>
      <c r="QXS80" s="184"/>
      <c r="QXT80" s="184"/>
      <c r="QXU80" s="184"/>
      <c r="QXV80" s="184"/>
      <c r="QXW80" s="184"/>
      <c r="QXX80" s="184"/>
      <c r="QXY80" s="184"/>
      <c r="QXZ80" s="184"/>
      <c r="QYA80" s="184"/>
      <c r="QYB80" s="184"/>
      <c r="QYC80" s="184"/>
      <c r="QYD80" s="184"/>
      <c r="QYE80" s="184"/>
      <c r="QYF80" s="184"/>
      <c r="QYG80" s="184"/>
      <c r="QYH80" s="184"/>
      <c r="QYI80" s="184"/>
      <c r="QYJ80" s="184"/>
      <c r="QYK80" s="184"/>
      <c r="QYL80" s="184"/>
      <c r="QYM80" s="184"/>
      <c r="QYN80" s="184"/>
      <c r="QYO80" s="184"/>
      <c r="QYP80" s="184"/>
      <c r="QYQ80" s="184"/>
      <c r="QYR80" s="184"/>
      <c r="QYS80" s="184"/>
      <c r="QYT80" s="184"/>
      <c r="QYU80" s="184"/>
      <c r="QYV80" s="184"/>
      <c r="QYW80" s="184"/>
      <c r="QYX80" s="184"/>
      <c r="QYY80" s="184"/>
      <c r="QYZ80" s="184"/>
      <c r="QZA80" s="184"/>
      <c r="QZB80" s="184"/>
      <c r="QZC80" s="184"/>
      <c r="QZD80" s="184"/>
      <c r="QZE80" s="184"/>
      <c r="QZF80" s="184"/>
      <c r="QZG80" s="184"/>
      <c r="QZH80" s="184"/>
      <c r="QZI80" s="184"/>
      <c r="QZJ80" s="184"/>
      <c r="QZK80" s="184"/>
      <c r="QZL80" s="184"/>
      <c r="QZM80" s="184"/>
      <c r="QZN80" s="184"/>
      <c r="QZO80" s="184"/>
      <c r="QZP80" s="184"/>
      <c r="QZQ80" s="184"/>
      <c r="QZR80" s="184"/>
      <c r="QZS80" s="184"/>
      <c r="QZT80" s="184"/>
      <c r="QZU80" s="184"/>
      <c r="QZV80" s="184"/>
      <c r="QZW80" s="184"/>
      <c r="QZX80" s="184"/>
      <c r="QZY80" s="184"/>
      <c r="QZZ80" s="184"/>
      <c r="RAA80" s="184"/>
      <c r="RAB80" s="184"/>
      <c r="RAC80" s="184"/>
      <c r="RAD80" s="184"/>
      <c r="RAE80" s="184"/>
      <c r="RAF80" s="184"/>
      <c r="RAG80" s="184"/>
      <c r="RAH80" s="184"/>
      <c r="RAI80" s="184"/>
      <c r="RAJ80" s="184"/>
      <c r="RAK80" s="184"/>
      <c r="RAL80" s="184"/>
      <c r="RAM80" s="184"/>
      <c r="RAN80" s="184"/>
      <c r="RAO80" s="184"/>
      <c r="RAP80" s="184"/>
      <c r="RAQ80" s="184"/>
      <c r="RAR80" s="184"/>
      <c r="RAS80" s="184"/>
      <c r="RAT80" s="184"/>
      <c r="RAU80" s="184"/>
      <c r="RAV80" s="184"/>
      <c r="RAW80" s="184"/>
      <c r="RAX80" s="184"/>
      <c r="RAY80" s="184"/>
      <c r="RAZ80" s="184"/>
      <c r="RBA80" s="184"/>
      <c r="RBB80" s="184"/>
      <c r="RBC80" s="184"/>
      <c r="RBD80" s="184"/>
      <c r="RBE80" s="184"/>
      <c r="RBF80" s="184"/>
      <c r="RBG80" s="184"/>
      <c r="RBH80" s="184"/>
      <c r="RBI80" s="184"/>
      <c r="RBJ80" s="184"/>
      <c r="RBK80" s="184"/>
      <c r="RBL80" s="184"/>
      <c r="RBM80" s="184"/>
      <c r="RBN80" s="184"/>
      <c r="RBO80" s="184"/>
      <c r="RBP80" s="184"/>
      <c r="RBQ80" s="184"/>
      <c r="RBR80" s="184"/>
      <c r="RBS80" s="184"/>
      <c r="RBT80" s="184"/>
      <c r="RBU80" s="184"/>
      <c r="RBV80" s="184"/>
      <c r="RBW80" s="184"/>
      <c r="RBX80" s="184"/>
      <c r="RBY80" s="184"/>
      <c r="RBZ80" s="184"/>
      <c r="RCA80" s="184"/>
      <c r="RCB80" s="184"/>
      <c r="RCC80" s="184"/>
      <c r="RCD80" s="184"/>
      <c r="RCE80" s="184"/>
      <c r="RCF80" s="184"/>
      <c r="RCG80" s="184"/>
      <c r="RCH80" s="184"/>
      <c r="RCI80" s="184"/>
      <c r="RCJ80" s="184"/>
      <c r="RCK80" s="184"/>
      <c r="RCL80" s="184"/>
      <c r="RCM80" s="184"/>
      <c r="RCN80" s="184"/>
      <c r="RCO80" s="184"/>
      <c r="RCP80" s="184"/>
      <c r="RCQ80" s="184"/>
      <c r="RCR80" s="184"/>
      <c r="RCS80" s="184"/>
      <c r="RCT80" s="184"/>
      <c r="RCU80" s="184"/>
      <c r="RCV80" s="184"/>
      <c r="RCW80" s="184"/>
      <c r="RCX80" s="184"/>
      <c r="RCY80" s="184"/>
      <c r="RCZ80" s="184"/>
      <c r="RDA80" s="184"/>
      <c r="RDB80" s="184"/>
      <c r="RDC80" s="184"/>
      <c r="RDD80" s="184"/>
      <c r="RDE80" s="184"/>
      <c r="RDF80" s="184"/>
      <c r="RDG80" s="184"/>
      <c r="RDH80" s="184"/>
      <c r="RDI80" s="184"/>
      <c r="RDJ80" s="184"/>
      <c r="RDK80" s="184"/>
      <c r="RDL80" s="184"/>
      <c r="RDM80" s="184"/>
      <c r="RDN80" s="184"/>
      <c r="RDO80" s="184"/>
      <c r="RDP80" s="184"/>
      <c r="RDQ80" s="184"/>
      <c r="RDR80" s="184"/>
      <c r="RDS80" s="184"/>
      <c r="RDT80" s="184"/>
      <c r="RDU80" s="184"/>
      <c r="RDV80" s="184"/>
      <c r="RDW80" s="184"/>
      <c r="RDX80" s="184"/>
      <c r="RDY80" s="184"/>
      <c r="RDZ80" s="184"/>
      <c r="REA80" s="184"/>
      <c r="REB80" s="184"/>
      <c r="REC80" s="184"/>
      <c r="RED80" s="184"/>
      <c r="REE80" s="184"/>
      <c r="REF80" s="184"/>
      <c r="REG80" s="184"/>
      <c r="REH80" s="184"/>
      <c r="REI80" s="184"/>
      <c r="REJ80" s="184"/>
      <c r="REK80" s="184"/>
      <c r="REL80" s="184"/>
      <c r="REM80" s="184"/>
      <c r="REN80" s="184"/>
      <c r="REO80" s="184"/>
      <c r="REP80" s="184"/>
      <c r="REQ80" s="184"/>
      <c r="RER80" s="184"/>
      <c r="RES80" s="184"/>
      <c r="RET80" s="184"/>
      <c r="REU80" s="184"/>
      <c r="REV80" s="184"/>
      <c r="REW80" s="184"/>
      <c r="REX80" s="184"/>
      <c r="REY80" s="184"/>
      <c r="REZ80" s="184"/>
      <c r="RFA80" s="184"/>
      <c r="RFB80" s="184"/>
      <c r="RFC80" s="184"/>
      <c r="RFD80" s="184"/>
      <c r="RFE80" s="184"/>
      <c r="RFF80" s="184"/>
      <c r="RFG80" s="184"/>
      <c r="RFH80" s="184"/>
      <c r="RFI80" s="184"/>
      <c r="RFJ80" s="184"/>
      <c r="RFK80" s="184"/>
      <c r="RFL80" s="184"/>
      <c r="RFM80" s="184"/>
      <c r="RFN80" s="184"/>
      <c r="RFO80" s="184"/>
      <c r="RFP80" s="184"/>
      <c r="RFQ80" s="184"/>
      <c r="RFR80" s="184"/>
      <c r="RFS80" s="184"/>
      <c r="RFT80" s="184"/>
      <c r="RFU80" s="184"/>
      <c r="RFV80" s="184"/>
      <c r="RFW80" s="184"/>
      <c r="RFX80" s="184"/>
      <c r="RFY80" s="184"/>
      <c r="RFZ80" s="184"/>
      <c r="RGA80" s="184"/>
      <c r="RGB80" s="184"/>
      <c r="RGC80" s="184"/>
      <c r="RGD80" s="184"/>
      <c r="RGE80" s="184"/>
      <c r="RGF80" s="184"/>
      <c r="RGG80" s="184"/>
      <c r="RGH80" s="184"/>
      <c r="RGI80" s="184"/>
      <c r="RGJ80" s="184"/>
      <c r="RGK80" s="184"/>
      <c r="RGL80" s="184"/>
      <c r="RGM80" s="184"/>
      <c r="RGN80" s="184"/>
      <c r="RGO80" s="184"/>
      <c r="RGP80" s="184"/>
      <c r="RGQ80" s="184"/>
      <c r="RGR80" s="184"/>
      <c r="RGS80" s="184"/>
      <c r="RGT80" s="184"/>
      <c r="RGU80" s="184"/>
      <c r="RGV80" s="184"/>
      <c r="RGW80" s="184"/>
      <c r="RGX80" s="184"/>
      <c r="RGY80" s="184"/>
      <c r="RGZ80" s="184"/>
      <c r="RHA80" s="184"/>
      <c r="RHB80" s="184"/>
      <c r="RHC80" s="184"/>
      <c r="RHD80" s="184"/>
      <c r="RHE80" s="184"/>
      <c r="RHF80" s="184"/>
      <c r="RHG80" s="184"/>
      <c r="RHH80" s="184"/>
      <c r="RHI80" s="184"/>
      <c r="RHJ80" s="184"/>
      <c r="RHK80" s="184"/>
      <c r="RHL80" s="184"/>
      <c r="RHM80" s="184"/>
      <c r="RHN80" s="184"/>
      <c r="RHO80" s="184"/>
      <c r="RHP80" s="184"/>
      <c r="RHQ80" s="184"/>
      <c r="RHR80" s="184"/>
      <c r="RHS80" s="184"/>
      <c r="RHT80" s="184"/>
      <c r="RHU80" s="184"/>
      <c r="RHV80" s="184"/>
      <c r="RHW80" s="184"/>
      <c r="RHX80" s="184"/>
      <c r="RHY80" s="184"/>
      <c r="RHZ80" s="184"/>
      <c r="RIA80" s="184"/>
      <c r="RIB80" s="184"/>
      <c r="RIC80" s="184"/>
      <c r="RID80" s="184"/>
      <c r="RIE80" s="184"/>
      <c r="RIF80" s="184"/>
      <c r="RIG80" s="184"/>
      <c r="RIH80" s="184"/>
      <c r="RII80" s="184"/>
      <c r="RIJ80" s="184"/>
      <c r="RIK80" s="184"/>
      <c r="RIL80" s="184"/>
      <c r="RIM80" s="184"/>
      <c r="RIN80" s="184"/>
      <c r="RIO80" s="184"/>
      <c r="RIP80" s="184"/>
      <c r="RIQ80" s="184"/>
      <c r="RIR80" s="184"/>
      <c r="RIS80" s="184"/>
      <c r="RIT80" s="184"/>
      <c r="RIU80" s="184"/>
      <c r="RIV80" s="184"/>
      <c r="RIW80" s="184"/>
      <c r="RIX80" s="184"/>
      <c r="RIY80" s="184"/>
      <c r="RIZ80" s="184"/>
      <c r="RJA80" s="184"/>
      <c r="RJB80" s="184"/>
      <c r="RJC80" s="184"/>
      <c r="RJD80" s="184"/>
      <c r="RJE80" s="184"/>
      <c r="RJF80" s="184"/>
      <c r="RJG80" s="184"/>
      <c r="RJH80" s="184"/>
      <c r="RJI80" s="184"/>
      <c r="RJJ80" s="184"/>
      <c r="RJK80" s="184"/>
      <c r="RJL80" s="184"/>
      <c r="RJM80" s="184"/>
      <c r="RJN80" s="184"/>
      <c r="RJO80" s="184"/>
      <c r="RJP80" s="184"/>
      <c r="RJQ80" s="184"/>
      <c r="RJR80" s="184"/>
      <c r="RJS80" s="184"/>
      <c r="RJT80" s="184"/>
      <c r="RJU80" s="184"/>
      <c r="RJV80" s="184"/>
      <c r="RJW80" s="184"/>
      <c r="RJX80" s="184"/>
      <c r="RJY80" s="184"/>
      <c r="RJZ80" s="184"/>
      <c r="RKA80" s="184"/>
      <c r="RKB80" s="184"/>
      <c r="RKC80" s="184"/>
      <c r="RKD80" s="184"/>
      <c r="RKE80" s="184"/>
      <c r="RKF80" s="184"/>
      <c r="RKG80" s="184"/>
      <c r="RKH80" s="184"/>
      <c r="RKI80" s="184"/>
      <c r="RKJ80" s="184"/>
      <c r="RKK80" s="184"/>
      <c r="RKL80" s="184"/>
      <c r="RKM80" s="184"/>
      <c r="RKN80" s="184"/>
      <c r="RKO80" s="184"/>
      <c r="RKP80" s="184"/>
      <c r="RKQ80" s="184"/>
      <c r="RKR80" s="184"/>
      <c r="RKS80" s="184"/>
      <c r="RKT80" s="184"/>
      <c r="RKU80" s="184"/>
      <c r="RKV80" s="184"/>
      <c r="RKW80" s="184"/>
      <c r="RKX80" s="184"/>
      <c r="RKY80" s="184"/>
      <c r="RKZ80" s="184"/>
      <c r="RLA80" s="184"/>
      <c r="RLB80" s="184"/>
      <c r="RLC80" s="184"/>
      <c r="RLD80" s="184"/>
      <c r="RLE80" s="184"/>
      <c r="RLF80" s="184"/>
      <c r="RLG80" s="184"/>
      <c r="RLH80" s="184"/>
      <c r="RLI80" s="184"/>
      <c r="RLJ80" s="184"/>
      <c r="RLK80" s="184"/>
      <c r="RLL80" s="184"/>
      <c r="RLM80" s="184"/>
      <c r="RLN80" s="184"/>
      <c r="RLO80" s="184"/>
      <c r="RLP80" s="184"/>
      <c r="RLQ80" s="184"/>
      <c r="RLR80" s="184"/>
      <c r="RLS80" s="184"/>
      <c r="RLT80" s="184"/>
      <c r="RLU80" s="184"/>
      <c r="RLV80" s="184"/>
      <c r="RLW80" s="184"/>
      <c r="RLX80" s="184"/>
      <c r="RLY80" s="184"/>
      <c r="RLZ80" s="184"/>
      <c r="RMA80" s="184"/>
      <c r="RMB80" s="184"/>
      <c r="RMC80" s="184"/>
      <c r="RMD80" s="184"/>
      <c r="RME80" s="184"/>
      <c r="RMF80" s="184"/>
      <c r="RMG80" s="184"/>
      <c r="RMH80" s="184"/>
      <c r="RMI80" s="184"/>
      <c r="RMJ80" s="184"/>
      <c r="RMK80" s="184"/>
      <c r="RML80" s="184"/>
      <c r="RMM80" s="184"/>
      <c r="RMN80" s="184"/>
      <c r="RMO80" s="184"/>
      <c r="RMP80" s="184"/>
      <c r="RMQ80" s="184"/>
      <c r="RMR80" s="184"/>
      <c r="RMS80" s="184"/>
      <c r="RMT80" s="184"/>
      <c r="RMU80" s="184"/>
      <c r="RMV80" s="184"/>
      <c r="RMW80" s="184"/>
      <c r="RMX80" s="184"/>
      <c r="RMY80" s="184"/>
      <c r="RMZ80" s="184"/>
      <c r="RNA80" s="184"/>
      <c r="RNB80" s="184"/>
      <c r="RNC80" s="184"/>
      <c r="RND80" s="184"/>
      <c r="RNE80" s="184"/>
      <c r="RNF80" s="184"/>
      <c r="RNG80" s="184"/>
      <c r="RNH80" s="184"/>
      <c r="RNI80" s="184"/>
      <c r="RNJ80" s="184"/>
      <c r="RNK80" s="184"/>
      <c r="RNL80" s="184"/>
      <c r="RNM80" s="184"/>
      <c r="RNN80" s="184"/>
      <c r="RNO80" s="184"/>
      <c r="RNP80" s="184"/>
      <c r="RNQ80" s="184"/>
      <c r="RNR80" s="184"/>
      <c r="RNS80" s="184"/>
      <c r="RNT80" s="184"/>
      <c r="RNU80" s="184"/>
      <c r="RNV80" s="184"/>
      <c r="RNW80" s="184"/>
      <c r="RNX80" s="184"/>
      <c r="RNY80" s="184"/>
      <c r="RNZ80" s="184"/>
      <c r="ROA80" s="184"/>
      <c r="ROB80" s="184"/>
      <c r="ROC80" s="184"/>
      <c r="ROD80" s="184"/>
      <c r="ROE80" s="184"/>
      <c r="ROF80" s="184"/>
      <c r="ROG80" s="184"/>
      <c r="ROH80" s="184"/>
      <c r="ROI80" s="184"/>
      <c r="ROJ80" s="184"/>
      <c r="ROK80" s="184"/>
      <c r="ROL80" s="184"/>
      <c r="ROM80" s="184"/>
      <c r="RON80" s="184"/>
      <c r="ROO80" s="184"/>
      <c r="ROP80" s="184"/>
      <c r="ROQ80" s="184"/>
      <c r="ROR80" s="184"/>
      <c r="ROS80" s="184"/>
      <c r="ROT80" s="184"/>
      <c r="ROU80" s="184"/>
      <c r="ROV80" s="184"/>
      <c r="ROW80" s="184"/>
      <c r="ROX80" s="184"/>
      <c r="ROY80" s="184"/>
      <c r="ROZ80" s="184"/>
      <c r="RPA80" s="184"/>
      <c r="RPB80" s="184"/>
      <c r="RPC80" s="184"/>
      <c r="RPD80" s="184"/>
      <c r="RPE80" s="184"/>
      <c r="RPF80" s="184"/>
      <c r="RPG80" s="184"/>
      <c r="RPH80" s="184"/>
      <c r="RPI80" s="184"/>
      <c r="RPJ80" s="184"/>
      <c r="RPK80" s="184"/>
      <c r="RPL80" s="184"/>
      <c r="RPM80" s="184"/>
      <c r="RPN80" s="184"/>
      <c r="RPO80" s="184"/>
      <c r="RPP80" s="184"/>
      <c r="RPQ80" s="184"/>
      <c r="RPR80" s="184"/>
      <c r="RPS80" s="184"/>
      <c r="RPT80" s="184"/>
      <c r="RPU80" s="184"/>
      <c r="RPV80" s="184"/>
      <c r="RPW80" s="184"/>
      <c r="RPX80" s="184"/>
      <c r="RPY80" s="184"/>
      <c r="RPZ80" s="184"/>
      <c r="RQA80" s="184"/>
      <c r="RQB80" s="184"/>
      <c r="RQC80" s="184"/>
      <c r="RQD80" s="184"/>
      <c r="RQE80" s="184"/>
      <c r="RQF80" s="184"/>
      <c r="RQG80" s="184"/>
      <c r="RQH80" s="184"/>
      <c r="RQI80" s="184"/>
      <c r="RQJ80" s="184"/>
      <c r="RQK80" s="184"/>
      <c r="RQL80" s="184"/>
      <c r="RQM80" s="184"/>
      <c r="RQN80" s="184"/>
      <c r="RQO80" s="184"/>
      <c r="RQP80" s="184"/>
      <c r="RQQ80" s="184"/>
      <c r="RQR80" s="184"/>
      <c r="RQS80" s="184"/>
      <c r="RQT80" s="184"/>
      <c r="RQU80" s="184"/>
      <c r="RQV80" s="184"/>
      <c r="RQW80" s="184"/>
      <c r="RQX80" s="184"/>
      <c r="RQY80" s="184"/>
      <c r="RQZ80" s="184"/>
      <c r="RRA80" s="184"/>
      <c r="RRB80" s="184"/>
      <c r="RRC80" s="184"/>
      <c r="RRD80" s="184"/>
      <c r="RRE80" s="184"/>
      <c r="RRF80" s="184"/>
      <c r="RRG80" s="184"/>
      <c r="RRH80" s="184"/>
      <c r="RRI80" s="184"/>
      <c r="RRJ80" s="184"/>
      <c r="RRK80" s="184"/>
      <c r="RRL80" s="184"/>
      <c r="RRM80" s="184"/>
      <c r="RRN80" s="184"/>
      <c r="RRO80" s="184"/>
      <c r="RRP80" s="184"/>
      <c r="RRQ80" s="184"/>
      <c r="RRR80" s="184"/>
      <c r="RRS80" s="184"/>
      <c r="RRT80" s="184"/>
      <c r="RRU80" s="184"/>
      <c r="RRV80" s="184"/>
      <c r="RRW80" s="184"/>
      <c r="RRX80" s="184"/>
      <c r="RRY80" s="184"/>
      <c r="RRZ80" s="184"/>
      <c r="RSA80" s="184"/>
      <c r="RSB80" s="184"/>
      <c r="RSC80" s="184"/>
      <c r="RSD80" s="184"/>
      <c r="RSE80" s="184"/>
      <c r="RSF80" s="184"/>
      <c r="RSG80" s="184"/>
      <c r="RSH80" s="184"/>
      <c r="RSI80" s="184"/>
      <c r="RSJ80" s="184"/>
      <c r="RSK80" s="184"/>
      <c r="RSL80" s="184"/>
      <c r="RSM80" s="184"/>
      <c r="RSN80" s="184"/>
      <c r="RSO80" s="184"/>
      <c r="RSP80" s="184"/>
      <c r="RSQ80" s="184"/>
      <c r="RSR80" s="184"/>
      <c r="RSS80" s="184"/>
      <c r="RST80" s="184"/>
      <c r="RSU80" s="184"/>
      <c r="RSV80" s="184"/>
      <c r="RSW80" s="184"/>
      <c r="RSX80" s="184"/>
      <c r="RSY80" s="184"/>
      <c r="RSZ80" s="184"/>
      <c r="RTA80" s="184"/>
      <c r="RTB80" s="184"/>
      <c r="RTC80" s="184"/>
      <c r="RTD80" s="184"/>
      <c r="RTE80" s="184"/>
      <c r="RTF80" s="184"/>
      <c r="RTG80" s="184"/>
      <c r="RTH80" s="184"/>
      <c r="RTI80" s="184"/>
      <c r="RTJ80" s="184"/>
      <c r="RTK80" s="184"/>
      <c r="RTL80" s="184"/>
      <c r="RTM80" s="184"/>
      <c r="RTN80" s="184"/>
      <c r="RTO80" s="184"/>
      <c r="RTP80" s="184"/>
      <c r="RTQ80" s="184"/>
      <c r="RTR80" s="184"/>
      <c r="RTS80" s="184"/>
      <c r="RTT80" s="184"/>
      <c r="RTU80" s="184"/>
      <c r="RTV80" s="184"/>
      <c r="RTW80" s="184"/>
      <c r="RTX80" s="184"/>
      <c r="RTY80" s="184"/>
      <c r="RTZ80" s="184"/>
      <c r="RUA80" s="184"/>
      <c r="RUB80" s="184"/>
      <c r="RUC80" s="184"/>
      <c r="RUD80" s="184"/>
      <c r="RUE80" s="184"/>
      <c r="RUF80" s="184"/>
      <c r="RUG80" s="184"/>
      <c r="RUH80" s="184"/>
      <c r="RUI80" s="184"/>
      <c r="RUJ80" s="184"/>
      <c r="RUK80" s="184"/>
      <c r="RUL80" s="184"/>
      <c r="RUM80" s="184"/>
      <c r="RUN80" s="184"/>
      <c r="RUO80" s="184"/>
      <c r="RUP80" s="184"/>
      <c r="RUQ80" s="184"/>
      <c r="RUR80" s="184"/>
      <c r="RUS80" s="184"/>
      <c r="RUT80" s="184"/>
      <c r="RUU80" s="184"/>
      <c r="RUV80" s="184"/>
      <c r="RUW80" s="184"/>
      <c r="RUX80" s="184"/>
      <c r="RUY80" s="184"/>
      <c r="RUZ80" s="184"/>
      <c r="RVA80" s="184"/>
      <c r="RVB80" s="184"/>
      <c r="RVC80" s="184"/>
      <c r="RVD80" s="184"/>
      <c r="RVE80" s="184"/>
      <c r="RVF80" s="184"/>
      <c r="RVG80" s="184"/>
      <c r="RVH80" s="184"/>
      <c r="RVI80" s="184"/>
      <c r="RVJ80" s="184"/>
      <c r="RVK80" s="184"/>
      <c r="RVL80" s="184"/>
      <c r="RVM80" s="184"/>
      <c r="RVN80" s="184"/>
      <c r="RVO80" s="184"/>
      <c r="RVP80" s="184"/>
      <c r="RVQ80" s="184"/>
      <c r="RVR80" s="184"/>
      <c r="RVS80" s="184"/>
      <c r="RVT80" s="184"/>
      <c r="RVU80" s="184"/>
      <c r="RVV80" s="184"/>
      <c r="RVW80" s="184"/>
      <c r="RVX80" s="184"/>
      <c r="RVY80" s="184"/>
      <c r="RVZ80" s="184"/>
      <c r="RWA80" s="184"/>
      <c r="RWB80" s="184"/>
      <c r="RWC80" s="184"/>
      <c r="RWD80" s="184"/>
      <c r="RWE80" s="184"/>
      <c r="RWF80" s="184"/>
      <c r="RWG80" s="184"/>
      <c r="RWH80" s="184"/>
      <c r="RWI80" s="184"/>
      <c r="RWJ80" s="184"/>
      <c r="RWK80" s="184"/>
      <c r="RWL80" s="184"/>
      <c r="RWM80" s="184"/>
      <c r="RWN80" s="184"/>
      <c r="RWO80" s="184"/>
      <c r="RWP80" s="184"/>
      <c r="RWQ80" s="184"/>
      <c r="RWR80" s="184"/>
      <c r="RWS80" s="184"/>
      <c r="RWT80" s="184"/>
      <c r="RWU80" s="184"/>
      <c r="RWV80" s="184"/>
      <c r="RWW80" s="184"/>
      <c r="RWX80" s="184"/>
      <c r="RWY80" s="184"/>
      <c r="RWZ80" s="184"/>
      <c r="RXA80" s="184"/>
      <c r="RXB80" s="184"/>
      <c r="RXC80" s="184"/>
      <c r="RXD80" s="184"/>
      <c r="RXE80" s="184"/>
      <c r="RXF80" s="184"/>
      <c r="RXG80" s="184"/>
      <c r="RXH80" s="184"/>
      <c r="RXI80" s="184"/>
      <c r="RXJ80" s="184"/>
      <c r="RXK80" s="184"/>
      <c r="RXL80" s="184"/>
      <c r="RXM80" s="184"/>
      <c r="RXN80" s="184"/>
      <c r="RXO80" s="184"/>
      <c r="RXP80" s="184"/>
      <c r="RXQ80" s="184"/>
      <c r="RXR80" s="184"/>
      <c r="RXS80" s="184"/>
      <c r="RXT80" s="184"/>
      <c r="RXU80" s="184"/>
      <c r="RXV80" s="184"/>
      <c r="RXW80" s="184"/>
      <c r="RXX80" s="184"/>
      <c r="RXY80" s="184"/>
      <c r="RXZ80" s="184"/>
      <c r="RYA80" s="184"/>
      <c r="RYB80" s="184"/>
      <c r="RYC80" s="184"/>
      <c r="RYD80" s="184"/>
      <c r="RYE80" s="184"/>
      <c r="RYF80" s="184"/>
      <c r="RYG80" s="184"/>
      <c r="RYH80" s="184"/>
      <c r="RYI80" s="184"/>
      <c r="RYJ80" s="184"/>
      <c r="RYK80" s="184"/>
      <c r="RYL80" s="184"/>
      <c r="RYM80" s="184"/>
      <c r="RYN80" s="184"/>
      <c r="RYO80" s="184"/>
      <c r="RYP80" s="184"/>
      <c r="RYQ80" s="184"/>
      <c r="RYR80" s="184"/>
      <c r="RYS80" s="184"/>
      <c r="RYT80" s="184"/>
      <c r="RYU80" s="184"/>
      <c r="RYV80" s="184"/>
      <c r="RYW80" s="184"/>
      <c r="RYX80" s="184"/>
      <c r="RYY80" s="184"/>
      <c r="RYZ80" s="184"/>
      <c r="RZA80" s="184"/>
      <c r="RZB80" s="184"/>
      <c r="RZC80" s="184"/>
      <c r="RZD80" s="184"/>
      <c r="RZE80" s="184"/>
      <c r="RZF80" s="184"/>
      <c r="RZG80" s="184"/>
      <c r="RZH80" s="184"/>
      <c r="RZI80" s="184"/>
      <c r="RZJ80" s="184"/>
      <c r="RZK80" s="184"/>
      <c r="RZL80" s="184"/>
      <c r="RZM80" s="184"/>
      <c r="RZN80" s="184"/>
      <c r="RZO80" s="184"/>
      <c r="RZP80" s="184"/>
      <c r="RZQ80" s="184"/>
      <c r="RZR80" s="184"/>
      <c r="RZS80" s="184"/>
      <c r="RZT80" s="184"/>
      <c r="RZU80" s="184"/>
      <c r="RZV80" s="184"/>
      <c r="RZW80" s="184"/>
      <c r="RZX80" s="184"/>
      <c r="RZY80" s="184"/>
      <c r="RZZ80" s="184"/>
      <c r="SAA80" s="184"/>
      <c r="SAB80" s="184"/>
      <c r="SAC80" s="184"/>
      <c r="SAD80" s="184"/>
      <c r="SAE80" s="184"/>
      <c r="SAF80" s="184"/>
      <c r="SAG80" s="184"/>
      <c r="SAH80" s="184"/>
      <c r="SAI80" s="184"/>
      <c r="SAJ80" s="184"/>
      <c r="SAK80" s="184"/>
      <c r="SAL80" s="184"/>
      <c r="SAM80" s="184"/>
      <c r="SAN80" s="184"/>
      <c r="SAO80" s="184"/>
      <c r="SAP80" s="184"/>
      <c r="SAQ80" s="184"/>
      <c r="SAR80" s="184"/>
      <c r="SAS80" s="184"/>
      <c r="SAT80" s="184"/>
      <c r="SAU80" s="184"/>
      <c r="SAV80" s="184"/>
      <c r="SAW80" s="184"/>
      <c r="SAX80" s="184"/>
      <c r="SAY80" s="184"/>
      <c r="SAZ80" s="184"/>
      <c r="SBA80" s="184"/>
      <c r="SBB80" s="184"/>
      <c r="SBC80" s="184"/>
      <c r="SBD80" s="184"/>
      <c r="SBE80" s="184"/>
      <c r="SBF80" s="184"/>
      <c r="SBG80" s="184"/>
      <c r="SBH80" s="184"/>
      <c r="SBI80" s="184"/>
      <c r="SBJ80" s="184"/>
      <c r="SBK80" s="184"/>
      <c r="SBL80" s="184"/>
      <c r="SBM80" s="184"/>
      <c r="SBN80" s="184"/>
      <c r="SBO80" s="184"/>
      <c r="SBP80" s="184"/>
      <c r="SBQ80" s="184"/>
      <c r="SBR80" s="184"/>
      <c r="SBS80" s="184"/>
      <c r="SBT80" s="184"/>
      <c r="SBU80" s="184"/>
      <c r="SBV80" s="184"/>
      <c r="SBW80" s="184"/>
      <c r="SBX80" s="184"/>
      <c r="SBY80" s="184"/>
      <c r="SBZ80" s="184"/>
      <c r="SCA80" s="184"/>
      <c r="SCB80" s="184"/>
      <c r="SCC80" s="184"/>
      <c r="SCD80" s="184"/>
      <c r="SCE80" s="184"/>
      <c r="SCF80" s="184"/>
      <c r="SCG80" s="184"/>
      <c r="SCH80" s="184"/>
      <c r="SCI80" s="184"/>
      <c r="SCJ80" s="184"/>
      <c r="SCK80" s="184"/>
      <c r="SCL80" s="184"/>
      <c r="SCM80" s="184"/>
      <c r="SCN80" s="184"/>
      <c r="SCO80" s="184"/>
      <c r="SCP80" s="184"/>
      <c r="SCQ80" s="184"/>
      <c r="SCR80" s="184"/>
      <c r="SCS80" s="184"/>
      <c r="SCT80" s="184"/>
      <c r="SCU80" s="184"/>
      <c r="SCV80" s="184"/>
      <c r="SCW80" s="184"/>
      <c r="SCX80" s="184"/>
      <c r="SCY80" s="184"/>
      <c r="SCZ80" s="184"/>
      <c r="SDA80" s="184"/>
      <c r="SDB80" s="184"/>
      <c r="SDC80" s="184"/>
      <c r="SDD80" s="184"/>
      <c r="SDE80" s="184"/>
      <c r="SDF80" s="184"/>
      <c r="SDG80" s="184"/>
      <c r="SDH80" s="184"/>
      <c r="SDI80" s="184"/>
      <c r="SDJ80" s="184"/>
      <c r="SDK80" s="184"/>
      <c r="SDL80" s="184"/>
      <c r="SDM80" s="184"/>
      <c r="SDN80" s="184"/>
      <c r="SDO80" s="184"/>
      <c r="SDP80" s="184"/>
      <c r="SDQ80" s="184"/>
      <c r="SDR80" s="184"/>
      <c r="SDS80" s="184"/>
      <c r="SDT80" s="184"/>
      <c r="SDU80" s="184"/>
      <c r="SDV80" s="184"/>
      <c r="SDW80" s="184"/>
      <c r="SDX80" s="184"/>
      <c r="SDY80" s="184"/>
      <c r="SDZ80" s="184"/>
      <c r="SEA80" s="184"/>
      <c r="SEB80" s="184"/>
      <c r="SEC80" s="184"/>
      <c r="SED80" s="184"/>
      <c r="SEE80" s="184"/>
      <c r="SEF80" s="184"/>
      <c r="SEG80" s="184"/>
      <c r="SEH80" s="184"/>
      <c r="SEI80" s="184"/>
      <c r="SEJ80" s="184"/>
      <c r="SEK80" s="184"/>
      <c r="SEL80" s="184"/>
      <c r="SEM80" s="184"/>
      <c r="SEN80" s="184"/>
      <c r="SEO80" s="184"/>
      <c r="SEP80" s="184"/>
      <c r="SEQ80" s="184"/>
      <c r="SER80" s="184"/>
      <c r="SES80" s="184"/>
      <c r="SET80" s="184"/>
      <c r="SEU80" s="184"/>
      <c r="SEV80" s="184"/>
      <c r="SEW80" s="184"/>
      <c r="SEX80" s="184"/>
      <c r="SEY80" s="184"/>
      <c r="SEZ80" s="184"/>
      <c r="SFA80" s="184"/>
      <c r="SFB80" s="184"/>
      <c r="SFC80" s="184"/>
      <c r="SFD80" s="184"/>
      <c r="SFE80" s="184"/>
      <c r="SFF80" s="184"/>
      <c r="SFG80" s="184"/>
      <c r="SFH80" s="184"/>
      <c r="SFI80" s="184"/>
      <c r="SFJ80" s="184"/>
      <c r="SFK80" s="184"/>
      <c r="SFL80" s="184"/>
      <c r="SFM80" s="184"/>
      <c r="SFN80" s="184"/>
      <c r="SFO80" s="184"/>
      <c r="SFP80" s="184"/>
      <c r="SFQ80" s="184"/>
      <c r="SFR80" s="184"/>
      <c r="SFS80" s="184"/>
      <c r="SFT80" s="184"/>
      <c r="SFU80" s="184"/>
      <c r="SFV80" s="184"/>
      <c r="SFW80" s="184"/>
      <c r="SFX80" s="184"/>
      <c r="SFY80" s="184"/>
      <c r="SFZ80" s="184"/>
      <c r="SGA80" s="184"/>
      <c r="SGB80" s="184"/>
      <c r="SGC80" s="184"/>
      <c r="SGD80" s="184"/>
      <c r="SGE80" s="184"/>
      <c r="SGF80" s="184"/>
      <c r="SGG80" s="184"/>
      <c r="SGH80" s="184"/>
      <c r="SGI80" s="184"/>
      <c r="SGJ80" s="184"/>
      <c r="SGK80" s="184"/>
      <c r="SGL80" s="184"/>
      <c r="SGM80" s="184"/>
      <c r="SGN80" s="184"/>
      <c r="SGO80" s="184"/>
      <c r="SGP80" s="184"/>
      <c r="SGQ80" s="184"/>
      <c r="SGR80" s="184"/>
      <c r="SGS80" s="184"/>
      <c r="SGT80" s="184"/>
      <c r="SGU80" s="184"/>
      <c r="SGV80" s="184"/>
      <c r="SGW80" s="184"/>
      <c r="SGX80" s="184"/>
      <c r="SGY80" s="184"/>
      <c r="SGZ80" s="184"/>
      <c r="SHA80" s="184"/>
      <c r="SHB80" s="184"/>
      <c r="SHC80" s="184"/>
      <c r="SHD80" s="184"/>
      <c r="SHE80" s="184"/>
      <c r="SHF80" s="184"/>
      <c r="SHG80" s="184"/>
      <c r="SHH80" s="184"/>
      <c r="SHI80" s="184"/>
      <c r="SHJ80" s="184"/>
      <c r="SHK80" s="184"/>
      <c r="SHL80" s="184"/>
      <c r="SHM80" s="184"/>
      <c r="SHN80" s="184"/>
      <c r="SHO80" s="184"/>
      <c r="SHP80" s="184"/>
      <c r="SHQ80" s="184"/>
      <c r="SHR80" s="184"/>
      <c r="SHS80" s="184"/>
      <c r="SHT80" s="184"/>
      <c r="SHU80" s="184"/>
      <c r="SHV80" s="184"/>
      <c r="SHW80" s="184"/>
      <c r="SHX80" s="184"/>
      <c r="SHY80" s="184"/>
      <c r="SHZ80" s="184"/>
      <c r="SIA80" s="184"/>
      <c r="SIB80" s="184"/>
      <c r="SIC80" s="184"/>
      <c r="SID80" s="184"/>
      <c r="SIE80" s="184"/>
      <c r="SIF80" s="184"/>
      <c r="SIG80" s="184"/>
      <c r="SIH80" s="184"/>
      <c r="SII80" s="184"/>
      <c r="SIJ80" s="184"/>
      <c r="SIK80" s="184"/>
      <c r="SIL80" s="184"/>
      <c r="SIM80" s="184"/>
      <c r="SIN80" s="184"/>
      <c r="SIO80" s="184"/>
      <c r="SIP80" s="184"/>
      <c r="SIQ80" s="184"/>
      <c r="SIR80" s="184"/>
      <c r="SIS80" s="184"/>
      <c r="SIT80" s="184"/>
      <c r="SIU80" s="184"/>
      <c r="SIV80" s="184"/>
      <c r="SIW80" s="184"/>
      <c r="SIX80" s="184"/>
      <c r="SIY80" s="184"/>
      <c r="SIZ80" s="184"/>
      <c r="SJA80" s="184"/>
      <c r="SJB80" s="184"/>
      <c r="SJC80" s="184"/>
      <c r="SJD80" s="184"/>
      <c r="SJE80" s="184"/>
      <c r="SJF80" s="184"/>
      <c r="SJG80" s="184"/>
      <c r="SJH80" s="184"/>
      <c r="SJI80" s="184"/>
      <c r="SJJ80" s="184"/>
      <c r="SJK80" s="184"/>
      <c r="SJL80" s="184"/>
      <c r="SJM80" s="184"/>
      <c r="SJN80" s="184"/>
      <c r="SJO80" s="184"/>
      <c r="SJP80" s="184"/>
      <c r="SJQ80" s="184"/>
      <c r="SJR80" s="184"/>
      <c r="SJS80" s="184"/>
      <c r="SJT80" s="184"/>
      <c r="SJU80" s="184"/>
      <c r="SJV80" s="184"/>
      <c r="SJW80" s="184"/>
      <c r="SJX80" s="184"/>
      <c r="SJY80" s="184"/>
      <c r="SJZ80" s="184"/>
      <c r="SKA80" s="184"/>
      <c r="SKB80" s="184"/>
      <c r="SKC80" s="184"/>
      <c r="SKD80" s="184"/>
      <c r="SKE80" s="184"/>
      <c r="SKF80" s="184"/>
      <c r="SKG80" s="184"/>
      <c r="SKH80" s="184"/>
      <c r="SKI80" s="184"/>
      <c r="SKJ80" s="184"/>
      <c r="SKK80" s="184"/>
      <c r="SKL80" s="184"/>
      <c r="SKM80" s="184"/>
      <c r="SKN80" s="184"/>
      <c r="SKO80" s="184"/>
      <c r="SKP80" s="184"/>
      <c r="SKQ80" s="184"/>
      <c r="SKR80" s="184"/>
      <c r="SKS80" s="184"/>
      <c r="SKT80" s="184"/>
      <c r="SKU80" s="184"/>
      <c r="SKV80" s="184"/>
      <c r="SKW80" s="184"/>
      <c r="SKX80" s="184"/>
      <c r="SKY80" s="184"/>
      <c r="SKZ80" s="184"/>
      <c r="SLA80" s="184"/>
      <c r="SLB80" s="184"/>
      <c r="SLC80" s="184"/>
      <c r="SLD80" s="184"/>
      <c r="SLE80" s="184"/>
      <c r="SLF80" s="184"/>
      <c r="SLG80" s="184"/>
      <c r="SLH80" s="184"/>
      <c r="SLI80" s="184"/>
      <c r="SLJ80" s="184"/>
      <c r="SLK80" s="184"/>
      <c r="SLL80" s="184"/>
      <c r="SLM80" s="184"/>
      <c r="SLN80" s="184"/>
      <c r="SLO80" s="184"/>
      <c r="SLP80" s="184"/>
      <c r="SLQ80" s="184"/>
      <c r="SLR80" s="184"/>
      <c r="SLS80" s="184"/>
      <c r="SLT80" s="184"/>
      <c r="SLU80" s="184"/>
      <c r="SLV80" s="184"/>
      <c r="SLW80" s="184"/>
      <c r="SLX80" s="184"/>
      <c r="SLY80" s="184"/>
      <c r="SLZ80" s="184"/>
      <c r="SMA80" s="184"/>
      <c r="SMB80" s="184"/>
      <c r="SMC80" s="184"/>
      <c r="SMD80" s="184"/>
      <c r="SME80" s="184"/>
      <c r="SMF80" s="184"/>
      <c r="SMG80" s="184"/>
      <c r="SMH80" s="184"/>
      <c r="SMI80" s="184"/>
      <c r="SMJ80" s="184"/>
      <c r="SMK80" s="184"/>
      <c r="SML80" s="184"/>
      <c r="SMM80" s="184"/>
      <c r="SMN80" s="184"/>
      <c r="SMO80" s="184"/>
      <c r="SMP80" s="184"/>
      <c r="SMQ80" s="184"/>
      <c r="SMR80" s="184"/>
      <c r="SMS80" s="184"/>
      <c r="SMT80" s="184"/>
      <c r="SMU80" s="184"/>
      <c r="SMV80" s="184"/>
      <c r="SMW80" s="184"/>
      <c r="SMX80" s="184"/>
      <c r="SMY80" s="184"/>
      <c r="SMZ80" s="184"/>
      <c r="SNA80" s="184"/>
      <c r="SNB80" s="184"/>
      <c r="SNC80" s="184"/>
      <c r="SND80" s="184"/>
      <c r="SNE80" s="184"/>
      <c r="SNF80" s="184"/>
      <c r="SNG80" s="184"/>
      <c r="SNH80" s="184"/>
      <c r="SNI80" s="184"/>
      <c r="SNJ80" s="184"/>
      <c r="SNK80" s="184"/>
      <c r="SNL80" s="184"/>
      <c r="SNM80" s="184"/>
      <c r="SNN80" s="184"/>
      <c r="SNO80" s="184"/>
      <c r="SNP80" s="184"/>
      <c r="SNQ80" s="184"/>
      <c r="SNR80" s="184"/>
      <c r="SNS80" s="184"/>
      <c r="SNT80" s="184"/>
      <c r="SNU80" s="184"/>
      <c r="SNV80" s="184"/>
      <c r="SNW80" s="184"/>
      <c r="SNX80" s="184"/>
      <c r="SNY80" s="184"/>
      <c r="SNZ80" s="184"/>
      <c r="SOA80" s="184"/>
      <c r="SOB80" s="184"/>
      <c r="SOC80" s="184"/>
      <c r="SOD80" s="184"/>
      <c r="SOE80" s="184"/>
      <c r="SOF80" s="184"/>
      <c r="SOG80" s="184"/>
      <c r="SOH80" s="184"/>
      <c r="SOI80" s="184"/>
      <c r="SOJ80" s="184"/>
      <c r="SOK80" s="184"/>
      <c r="SOL80" s="184"/>
      <c r="SOM80" s="184"/>
      <c r="SON80" s="184"/>
      <c r="SOO80" s="184"/>
      <c r="SOP80" s="184"/>
      <c r="SOQ80" s="184"/>
      <c r="SOR80" s="184"/>
      <c r="SOS80" s="184"/>
      <c r="SOT80" s="184"/>
      <c r="SOU80" s="184"/>
      <c r="SOV80" s="184"/>
      <c r="SOW80" s="184"/>
      <c r="SOX80" s="184"/>
      <c r="SOY80" s="184"/>
      <c r="SOZ80" s="184"/>
      <c r="SPA80" s="184"/>
      <c r="SPB80" s="184"/>
      <c r="SPC80" s="184"/>
      <c r="SPD80" s="184"/>
      <c r="SPE80" s="184"/>
      <c r="SPF80" s="184"/>
      <c r="SPG80" s="184"/>
      <c r="SPH80" s="184"/>
      <c r="SPI80" s="184"/>
      <c r="SPJ80" s="184"/>
      <c r="SPK80" s="184"/>
      <c r="SPL80" s="184"/>
      <c r="SPM80" s="184"/>
      <c r="SPN80" s="184"/>
      <c r="SPO80" s="184"/>
      <c r="SPP80" s="184"/>
      <c r="SPQ80" s="184"/>
      <c r="SPR80" s="184"/>
      <c r="SPS80" s="184"/>
      <c r="SPT80" s="184"/>
      <c r="SPU80" s="184"/>
      <c r="SPV80" s="184"/>
      <c r="SPW80" s="184"/>
      <c r="SPX80" s="184"/>
      <c r="SPY80" s="184"/>
      <c r="SPZ80" s="184"/>
      <c r="SQA80" s="184"/>
      <c r="SQB80" s="184"/>
      <c r="SQC80" s="184"/>
      <c r="SQD80" s="184"/>
      <c r="SQE80" s="184"/>
      <c r="SQF80" s="184"/>
      <c r="SQG80" s="184"/>
      <c r="SQH80" s="184"/>
      <c r="SQI80" s="184"/>
      <c r="SQJ80" s="184"/>
      <c r="SQK80" s="184"/>
      <c r="SQL80" s="184"/>
      <c r="SQM80" s="184"/>
      <c r="SQN80" s="184"/>
      <c r="SQO80" s="184"/>
      <c r="SQP80" s="184"/>
      <c r="SQQ80" s="184"/>
      <c r="SQR80" s="184"/>
      <c r="SQS80" s="184"/>
      <c r="SQT80" s="184"/>
      <c r="SQU80" s="184"/>
      <c r="SQV80" s="184"/>
      <c r="SQW80" s="184"/>
      <c r="SQX80" s="184"/>
      <c r="SQY80" s="184"/>
      <c r="SQZ80" s="184"/>
      <c r="SRA80" s="184"/>
      <c r="SRB80" s="184"/>
      <c r="SRC80" s="184"/>
      <c r="SRD80" s="184"/>
      <c r="SRE80" s="184"/>
      <c r="SRF80" s="184"/>
      <c r="SRG80" s="184"/>
      <c r="SRH80" s="184"/>
      <c r="SRI80" s="184"/>
      <c r="SRJ80" s="184"/>
      <c r="SRK80" s="184"/>
      <c r="SRL80" s="184"/>
      <c r="SRM80" s="184"/>
      <c r="SRN80" s="184"/>
      <c r="SRO80" s="184"/>
      <c r="SRP80" s="184"/>
      <c r="SRQ80" s="184"/>
      <c r="SRR80" s="184"/>
      <c r="SRS80" s="184"/>
      <c r="SRT80" s="184"/>
      <c r="SRU80" s="184"/>
      <c r="SRV80" s="184"/>
      <c r="SRW80" s="184"/>
      <c r="SRX80" s="184"/>
      <c r="SRY80" s="184"/>
      <c r="SRZ80" s="184"/>
      <c r="SSA80" s="184"/>
      <c r="SSB80" s="184"/>
      <c r="SSC80" s="184"/>
      <c r="SSD80" s="184"/>
      <c r="SSE80" s="184"/>
      <c r="SSF80" s="184"/>
      <c r="SSG80" s="184"/>
      <c r="SSH80" s="184"/>
      <c r="SSI80" s="184"/>
      <c r="SSJ80" s="184"/>
      <c r="SSK80" s="184"/>
      <c r="SSL80" s="184"/>
      <c r="SSM80" s="184"/>
      <c r="SSN80" s="184"/>
      <c r="SSO80" s="184"/>
      <c r="SSP80" s="184"/>
      <c r="SSQ80" s="184"/>
      <c r="SSR80" s="184"/>
      <c r="SSS80" s="184"/>
      <c r="SST80" s="184"/>
      <c r="SSU80" s="184"/>
      <c r="SSV80" s="184"/>
      <c r="SSW80" s="184"/>
      <c r="SSX80" s="184"/>
      <c r="SSY80" s="184"/>
      <c r="SSZ80" s="184"/>
      <c r="STA80" s="184"/>
      <c r="STB80" s="184"/>
      <c r="STC80" s="184"/>
      <c r="STD80" s="184"/>
      <c r="STE80" s="184"/>
      <c r="STF80" s="184"/>
      <c r="STG80" s="184"/>
      <c r="STH80" s="184"/>
      <c r="STI80" s="184"/>
      <c r="STJ80" s="184"/>
      <c r="STK80" s="184"/>
      <c r="STL80" s="184"/>
      <c r="STM80" s="184"/>
      <c r="STN80" s="184"/>
      <c r="STO80" s="184"/>
      <c r="STP80" s="184"/>
      <c r="STQ80" s="184"/>
      <c r="STR80" s="184"/>
      <c r="STS80" s="184"/>
      <c r="STT80" s="184"/>
      <c r="STU80" s="184"/>
      <c r="STV80" s="184"/>
      <c r="STW80" s="184"/>
      <c r="STX80" s="184"/>
      <c r="STY80" s="184"/>
      <c r="STZ80" s="184"/>
      <c r="SUA80" s="184"/>
      <c r="SUB80" s="184"/>
      <c r="SUC80" s="184"/>
      <c r="SUD80" s="184"/>
      <c r="SUE80" s="184"/>
      <c r="SUF80" s="184"/>
      <c r="SUG80" s="184"/>
      <c r="SUH80" s="184"/>
      <c r="SUI80" s="184"/>
      <c r="SUJ80" s="184"/>
      <c r="SUK80" s="184"/>
      <c r="SUL80" s="184"/>
      <c r="SUM80" s="184"/>
      <c r="SUN80" s="184"/>
      <c r="SUO80" s="184"/>
      <c r="SUP80" s="184"/>
      <c r="SUQ80" s="184"/>
      <c r="SUR80" s="184"/>
      <c r="SUS80" s="184"/>
      <c r="SUT80" s="184"/>
      <c r="SUU80" s="184"/>
      <c r="SUV80" s="184"/>
      <c r="SUW80" s="184"/>
      <c r="SUX80" s="184"/>
      <c r="SUY80" s="184"/>
      <c r="SUZ80" s="184"/>
      <c r="SVA80" s="184"/>
      <c r="SVB80" s="184"/>
      <c r="SVC80" s="184"/>
      <c r="SVD80" s="184"/>
      <c r="SVE80" s="184"/>
      <c r="SVF80" s="184"/>
      <c r="SVG80" s="184"/>
      <c r="SVH80" s="184"/>
      <c r="SVI80" s="184"/>
      <c r="SVJ80" s="184"/>
      <c r="SVK80" s="184"/>
      <c r="SVL80" s="184"/>
      <c r="SVM80" s="184"/>
      <c r="SVN80" s="184"/>
      <c r="SVO80" s="184"/>
      <c r="SVP80" s="184"/>
      <c r="SVQ80" s="184"/>
      <c r="SVR80" s="184"/>
      <c r="SVS80" s="184"/>
      <c r="SVT80" s="184"/>
      <c r="SVU80" s="184"/>
      <c r="SVV80" s="184"/>
      <c r="SVW80" s="184"/>
      <c r="SVX80" s="184"/>
      <c r="SVY80" s="184"/>
      <c r="SVZ80" s="184"/>
      <c r="SWA80" s="184"/>
      <c r="SWB80" s="184"/>
      <c r="SWC80" s="184"/>
      <c r="SWD80" s="184"/>
      <c r="SWE80" s="184"/>
      <c r="SWF80" s="184"/>
      <c r="SWG80" s="184"/>
      <c r="SWH80" s="184"/>
      <c r="SWI80" s="184"/>
      <c r="SWJ80" s="184"/>
      <c r="SWK80" s="184"/>
      <c r="SWL80" s="184"/>
      <c r="SWM80" s="184"/>
      <c r="SWN80" s="184"/>
      <c r="SWO80" s="184"/>
      <c r="SWP80" s="184"/>
      <c r="SWQ80" s="184"/>
      <c r="SWR80" s="184"/>
      <c r="SWS80" s="184"/>
      <c r="SWT80" s="184"/>
      <c r="SWU80" s="184"/>
      <c r="SWV80" s="184"/>
      <c r="SWW80" s="184"/>
      <c r="SWX80" s="184"/>
      <c r="SWY80" s="184"/>
      <c r="SWZ80" s="184"/>
      <c r="SXA80" s="184"/>
      <c r="SXB80" s="184"/>
      <c r="SXC80" s="184"/>
      <c r="SXD80" s="184"/>
      <c r="SXE80" s="184"/>
      <c r="SXF80" s="184"/>
      <c r="SXG80" s="184"/>
      <c r="SXH80" s="184"/>
      <c r="SXI80" s="184"/>
      <c r="SXJ80" s="184"/>
      <c r="SXK80" s="184"/>
      <c r="SXL80" s="184"/>
      <c r="SXM80" s="184"/>
      <c r="SXN80" s="184"/>
      <c r="SXO80" s="184"/>
      <c r="SXP80" s="184"/>
      <c r="SXQ80" s="184"/>
      <c r="SXR80" s="184"/>
      <c r="SXS80" s="184"/>
      <c r="SXT80" s="184"/>
      <c r="SXU80" s="184"/>
      <c r="SXV80" s="184"/>
      <c r="SXW80" s="184"/>
      <c r="SXX80" s="184"/>
      <c r="SXY80" s="184"/>
      <c r="SXZ80" s="184"/>
      <c r="SYA80" s="184"/>
      <c r="SYB80" s="184"/>
      <c r="SYC80" s="184"/>
      <c r="SYD80" s="184"/>
      <c r="SYE80" s="184"/>
      <c r="SYF80" s="184"/>
      <c r="SYG80" s="184"/>
      <c r="SYH80" s="184"/>
      <c r="SYI80" s="184"/>
      <c r="SYJ80" s="184"/>
      <c r="SYK80" s="184"/>
      <c r="SYL80" s="184"/>
      <c r="SYM80" s="184"/>
      <c r="SYN80" s="184"/>
      <c r="SYO80" s="184"/>
      <c r="SYP80" s="184"/>
      <c r="SYQ80" s="184"/>
      <c r="SYR80" s="184"/>
      <c r="SYS80" s="184"/>
      <c r="SYT80" s="184"/>
      <c r="SYU80" s="184"/>
      <c r="SYV80" s="184"/>
      <c r="SYW80" s="184"/>
      <c r="SYX80" s="184"/>
      <c r="SYY80" s="184"/>
      <c r="SYZ80" s="184"/>
      <c r="SZA80" s="184"/>
      <c r="SZB80" s="184"/>
      <c r="SZC80" s="184"/>
      <c r="SZD80" s="184"/>
      <c r="SZE80" s="184"/>
      <c r="SZF80" s="184"/>
      <c r="SZG80" s="184"/>
      <c r="SZH80" s="184"/>
      <c r="SZI80" s="184"/>
      <c r="SZJ80" s="184"/>
      <c r="SZK80" s="184"/>
      <c r="SZL80" s="184"/>
      <c r="SZM80" s="184"/>
      <c r="SZN80" s="184"/>
      <c r="SZO80" s="184"/>
      <c r="SZP80" s="184"/>
      <c r="SZQ80" s="184"/>
      <c r="SZR80" s="184"/>
      <c r="SZS80" s="184"/>
      <c r="SZT80" s="184"/>
      <c r="SZU80" s="184"/>
      <c r="SZV80" s="184"/>
      <c r="SZW80" s="184"/>
      <c r="SZX80" s="184"/>
      <c r="SZY80" s="184"/>
      <c r="SZZ80" s="184"/>
      <c r="TAA80" s="184"/>
      <c r="TAB80" s="184"/>
      <c r="TAC80" s="184"/>
      <c r="TAD80" s="184"/>
      <c r="TAE80" s="184"/>
      <c r="TAF80" s="184"/>
      <c r="TAG80" s="184"/>
      <c r="TAH80" s="184"/>
      <c r="TAI80" s="184"/>
      <c r="TAJ80" s="184"/>
      <c r="TAK80" s="184"/>
      <c r="TAL80" s="184"/>
      <c r="TAM80" s="184"/>
      <c r="TAN80" s="184"/>
      <c r="TAO80" s="184"/>
      <c r="TAP80" s="184"/>
      <c r="TAQ80" s="184"/>
      <c r="TAR80" s="184"/>
      <c r="TAS80" s="184"/>
      <c r="TAT80" s="184"/>
      <c r="TAU80" s="184"/>
      <c r="TAV80" s="184"/>
      <c r="TAW80" s="184"/>
      <c r="TAX80" s="184"/>
      <c r="TAY80" s="184"/>
      <c r="TAZ80" s="184"/>
      <c r="TBA80" s="184"/>
      <c r="TBB80" s="184"/>
      <c r="TBC80" s="184"/>
      <c r="TBD80" s="184"/>
      <c r="TBE80" s="184"/>
      <c r="TBF80" s="184"/>
      <c r="TBG80" s="184"/>
      <c r="TBH80" s="184"/>
      <c r="TBI80" s="184"/>
      <c r="TBJ80" s="184"/>
      <c r="TBK80" s="184"/>
      <c r="TBL80" s="184"/>
      <c r="TBM80" s="184"/>
      <c r="TBN80" s="184"/>
      <c r="TBO80" s="184"/>
      <c r="TBP80" s="184"/>
      <c r="TBQ80" s="184"/>
      <c r="TBR80" s="184"/>
      <c r="TBS80" s="184"/>
      <c r="TBT80" s="184"/>
      <c r="TBU80" s="184"/>
      <c r="TBV80" s="184"/>
      <c r="TBW80" s="184"/>
      <c r="TBX80" s="184"/>
      <c r="TBY80" s="184"/>
      <c r="TBZ80" s="184"/>
      <c r="TCA80" s="184"/>
      <c r="TCB80" s="184"/>
      <c r="TCC80" s="184"/>
      <c r="TCD80" s="184"/>
      <c r="TCE80" s="184"/>
      <c r="TCF80" s="184"/>
      <c r="TCG80" s="184"/>
      <c r="TCH80" s="184"/>
      <c r="TCI80" s="184"/>
      <c r="TCJ80" s="184"/>
      <c r="TCK80" s="184"/>
      <c r="TCL80" s="184"/>
      <c r="TCM80" s="184"/>
      <c r="TCN80" s="184"/>
      <c r="TCO80" s="184"/>
      <c r="TCP80" s="184"/>
      <c r="TCQ80" s="184"/>
      <c r="TCR80" s="184"/>
      <c r="TCS80" s="184"/>
      <c r="TCT80" s="184"/>
      <c r="TCU80" s="184"/>
      <c r="TCV80" s="184"/>
      <c r="TCW80" s="184"/>
      <c r="TCX80" s="184"/>
      <c r="TCY80" s="184"/>
      <c r="TCZ80" s="184"/>
      <c r="TDA80" s="184"/>
      <c r="TDB80" s="184"/>
      <c r="TDC80" s="184"/>
      <c r="TDD80" s="184"/>
      <c r="TDE80" s="184"/>
      <c r="TDF80" s="184"/>
      <c r="TDG80" s="184"/>
      <c r="TDH80" s="184"/>
      <c r="TDI80" s="184"/>
      <c r="TDJ80" s="184"/>
      <c r="TDK80" s="184"/>
      <c r="TDL80" s="184"/>
      <c r="TDM80" s="184"/>
      <c r="TDN80" s="184"/>
      <c r="TDO80" s="184"/>
      <c r="TDP80" s="184"/>
      <c r="TDQ80" s="184"/>
      <c r="TDR80" s="184"/>
      <c r="TDS80" s="184"/>
      <c r="TDT80" s="184"/>
      <c r="TDU80" s="184"/>
      <c r="TDV80" s="184"/>
      <c r="TDW80" s="184"/>
      <c r="TDX80" s="184"/>
      <c r="TDY80" s="184"/>
      <c r="TDZ80" s="184"/>
      <c r="TEA80" s="184"/>
      <c r="TEB80" s="184"/>
      <c r="TEC80" s="184"/>
      <c r="TED80" s="184"/>
      <c r="TEE80" s="184"/>
      <c r="TEF80" s="184"/>
      <c r="TEG80" s="184"/>
      <c r="TEH80" s="184"/>
      <c r="TEI80" s="184"/>
      <c r="TEJ80" s="184"/>
      <c r="TEK80" s="184"/>
      <c r="TEL80" s="184"/>
      <c r="TEM80" s="184"/>
      <c r="TEN80" s="184"/>
      <c r="TEO80" s="184"/>
      <c r="TEP80" s="184"/>
      <c r="TEQ80" s="184"/>
      <c r="TER80" s="184"/>
      <c r="TES80" s="184"/>
      <c r="TET80" s="184"/>
      <c r="TEU80" s="184"/>
      <c r="TEV80" s="184"/>
      <c r="TEW80" s="184"/>
      <c r="TEX80" s="184"/>
      <c r="TEY80" s="184"/>
      <c r="TEZ80" s="184"/>
      <c r="TFA80" s="184"/>
      <c r="TFB80" s="184"/>
      <c r="TFC80" s="184"/>
      <c r="TFD80" s="184"/>
      <c r="TFE80" s="184"/>
      <c r="TFF80" s="184"/>
      <c r="TFG80" s="184"/>
      <c r="TFH80" s="184"/>
      <c r="TFI80" s="184"/>
      <c r="TFJ80" s="184"/>
      <c r="TFK80" s="184"/>
      <c r="TFL80" s="184"/>
      <c r="TFM80" s="184"/>
      <c r="TFN80" s="184"/>
      <c r="TFO80" s="184"/>
      <c r="TFP80" s="184"/>
      <c r="TFQ80" s="184"/>
      <c r="TFR80" s="184"/>
      <c r="TFS80" s="184"/>
      <c r="TFT80" s="184"/>
      <c r="TFU80" s="184"/>
      <c r="TFV80" s="184"/>
      <c r="TFW80" s="184"/>
      <c r="TFX80" s="184"/>
      <c r="TFY80" s="184"/>
      <c r="TFZ80" s="184"/>
      <c r="TGA80" s="184"/>
      <c r="TGB80" s="184"/>
      <c r="TGC80" s="184"/>
      <c r="TGD80" s="184"/>
      <c r="TGE80" s="184"/>
      <c r="TGF80" s="184"/>
      <c r="TGG80" s="184"/>
      <c r="TGH80" s="184"/>
      <c r="TGI80" s="184"/>
      <c r="TGJ80" s="184"/>
      <c r="TGK80" s="184"/>
      <c r="TGL80" s="184"/>
      <c r="TGM80" s="184"/>
      <c r="TGN80" s="184"/>
      <c r="TGO80" s="184"/>
      <c r="TGP80" s="184"/>
      <c r="TGQ80" s="184"/>
      <c r="TGR80" s="184"/>
      <c r="TGS80" s="184"/>
      <c r="TGT80" s="184"/>
      <c r="TGU80" s="184"/>
      <c r="TGV80" s="184"/>
      <c r="TGW80" s="184"/>
      <c r="TGX80" s="184"/>
      <c r="TGY80" s="184"/>
      <c r="TGZ80" s="184"/>
      <c r="THA80" s="184"/>
      <c r="THB80" s="184"/>
      <c r="THC80" s="184"/>
      <c r="THD80" s="184"/>
      <c r="THE80" s="184"/>
      <c r="THF80" s="184"/>
      <c r="THG80" s="184"/>
      <c r="THH80" s="184"/>
      <c r="THI80" s="184"/>
      <c r="THJ80" s="184"/>
      <c r="THK80" s="184"/>
      <c r="THL80" s="184"/>
      <c r="THM80" s="184"/>
      <c r="THN80" s="184"/>
      <c r="THO80" s="184"/>
      <c r="THP80" s="184"/>
      <c r="THQ80" s="184"/>
      <c r="THR80" s="184"/>
      <c r="THS80" s="184"/>
      <c r="THT80" s="184"/>
      <c r="THU80" s="184"/>
      <c r="THV80" s="184"/>
      <c r="THW80" s="184"/>
      <c r="THX80" s="184"/>
      <c r="THY80" s="184"/>
      <c r="THZ80" s="184"/>
      <c r="TIA80" s="184"/>
      <c r="TIB80" s="184"/>
      <c r="TIC80" s="184"/>
      <c r="TID80" s="184"/>
      <c r="TIE80" s="184"/>
      <c r="TIF80" s="184"/>
      <c r="TIG80" s="184"/>
      <c r="TIH80" s="184"/>
      <c r="TII80" s="184"/>
      <c r="TIJ80" s="184"/>
      <c r="TIK80" s="184"/>
      <c r="TIL80" s="184"/>
      <c r="TIM80" s="184"/>
      <c r="TIN80" s="184"/>
      <c r="TIO80" s="184"/>
      <c r="TIP80" s="184"/>
      <c r="TIQ80" s="184"/>
      <c r="TIR80" s="184"/>
      <c r="TIS80" s="184"/>
      <c r="TIT80" s="184"/>
      <c r="TIU80" s="184"/>
      <c r="TIV80" s="184"/>
      <c r="TIW80" s="184"/>
      <c r="TIX80" s="184"/>
      <c r="TIY80" s="184"/>
      <c r="TIZ80" s="184"/>
      <c r="TJA80" s="184"/>
      <c r="TJB80" s="184"/>
      <c r="TJC80" s="184"/>
      <c r="TJD80" s="184"/>
      <c r="TJE80" s="184"/>
      <c r="TJF80" s="184"/>
      <c r="TJG80" s="184"/>
      <c r="TJH80" s="184"/>
      <c r="TJI80" s="184"/>
      <c r="TJJ80" s="184"/>
      <c r="TJK80" s="184"/>
      <c r="TJL80" s="184"/>
      <c r="TJM80" s="184"/>
      <c r="TJN80" s="184"/>
      <c r="TJO80" s="184"/>
      <c r="TJP80" s="184"/>
      <c r="TJQ80" s="184"/>
      <c r="TJR80" s="184"/>
      <c r="TJS80" s="184"/>
      <c r="TJT80" s="184"/>
      <c r="TJU80" s="184"/>
      <c r="TJV80" s="184"/>
      <c r="TJW80" s="184"/>
      <c r="TJX80" s="184"/>
      <c r="TJY80" s="184"/>
      <c r="TJZ80" s="184"/>
      <c r="TKA80" s="184"/>
      <c r="TKB80" s="184"/>
      <c r="TKC80" s="184"/>
      <c r="TKD80" s="184"/>
      <c r="TKE80" s="184"/>
      <c r="TKF80" s="184"/>
      <c r="TKG80" s="184"/>
      <c r="TKH80" s="184"/>
      <c r="TKI80" s="184"/>
      <c r="TKJ80" s="184"/>
      <c r="TKK80" s="184"/>
      <c r="TKL80" s="184"/>
      <c r="TKM80" s="184"/>
      <c r="TKN80" s="184"/>
      <c r="TKO80" s="184"/>
      <c r="TKP80" s="184"/>
      <c r="TKQ80" s="184"/>
      <c r="TKR80" s="184"/>
      <c r="TKS80" s="184"/>
      <c r="TKT80" s="184"/>
      <c r="TKU80" s="184"/>
      <c r="TKV80" s="184"/>
      <c r="TKW80" s="184"/>
      <c r="TKX80" s="184"/>
      <c r="TKY80" s="184"/>
      <c r="TKZ80" s="184"/>
      <c r="TLA80" s="184"/>
      <c r="TLB80" s="184"/>
      <c r="TLC80" s="184"/>
      <c r="TLD80" s="184"/>
      <c r="TLE80" s="184"/>
      <c r="TLF80" s="184"/>
      <c r="TLG80" s="184"/>
      <c r="TLH80" s="184"/>
      <c r="TLI80" s="184"/>
      <c r="TLJ80" s="184"/>
      <c r="TLK80" s="184"/>
      <c r="TLL80" s="184"/>
      <c r="TLM80" s="184"/>
      <c r="TLN80" s="184"/>
      <c r="TLO80" s="184"/>
      <c r="TLP80" s="184"/>
      <c r="TLQ80" s="184"/>
      <c r="TLR80" s="184"/>
      <c r="TLS80" s="184"/>
      <c r="TLT80" s="184"/>
      <c r="TLU80" s="184"/>
      <c r="TLV80" s="184"/>
      <c r="TLW80" s="184"/>
      <c r="TLX80" s="184"/>
      <c r="TLY80" s="184"/>
      <c r="TLZ80" s="184"/>
      <c r="TMA80" s="184"/>
      <c r="TMB80" s="184"/>
      <c r="TMC80" s="184"/>
      <c r="TMD80" s="184"/>
      <c r="TME80" s="184"/>
      <c r="TMF80" s="184"/>
      <c r="TMG80" s="184"/>
      <c r="TMH80" s="184"/>
      <c r="TMI80" s="184"/>
      <c r="TMJ80" s="184"/>
      <c r="TMK80" s="184"/>
      <c r="TML80" s="184"/>
      <c r="TMM80" s="184"/>
      <c r="TMN80" s="184"/>
      <c r="TMO80" s="184"/>
      <c r="TMP80" s="184"/>
      <c r="TMQ80" s="184"/>
      <c r="TMR80" s="184"/>
      <c r="TMS80" s="184"/>
      <c r="TMT80" s="184"/>
      <c r="TMU80" s="184"/>
      <c r="TMV80" s="184"/>
      <c r="TMW80" s="184"/>
      <c r="TMX80" s="184"/>
      <c r="TMY80" s="184"/>
      <c r="TMZ80" s="184"/>
      <c r="TNA80" s="184"/>
      <c r="TNB80" s="184"/>
      <c r="TNC80" s="184"/>
      <c r="TND80" s="184"/>
      <c r="TNE80" s="184"/>
      <c r="TNF80" s="184"/>
      <c r="TNG80" s="184"/>
      <c r="TNH80" s="184"/>
      <c r="TNI80" s="184"/>
      <c r="TNJ80" s="184"/>
      <c r="TNK80" s="184"/>
      <c r="TNL80" s="184"/>
      <c r="TNM80" s="184"/>
      <c r="TNN80" s="184"/>
      <c r="TNO80" s="184"/>
      <c r="TNP80" s="184"/>
      <c r="TNQ80" s="184"/>
      <c r="TNR80" s="184"/>
      <c r="TNS80" s="184"/>
      <c r="TNT80" s="184"/>
      <c r="TNU80" s="184"/>
      <c r="TNV80" s="184"/>
      <c r="TNW80" s="184"/>
      <c r="TNX80" s="184"/>
      <c r="TNY80" s="184"/>
      <c r="TNZ80" s="184"/>
      <c r="TOA80" s="184"/>
      <c r="TOB80" s="184"/>
      <c r="TOC80" s="184"/>
      <c r="TOD80" s="184"/>
      <c r="TOE80" s="184"/>
      <c r="TOF80" s="184"/>
      <c r="TOG80" s="184"/>
      <c r="TOH80" s="184"/>
      <c r="TOI80" s="184"/>
      <c r="TOJ80" s="184"/>
      <c r="TOK80" s="184"/>
      <c r="TOL80" s="184"/>
      <c r="TOM80" s="184"/>
      <c r="TON80" s="184"/>
      <c r="TOO80" s="184"/>
      <c r="TOP80" s="184"/>
      <c r="TOQ80" s="184"/>
      <c r="TOR80" s="184"/>
      <c r="TOS80" s="184"/>
      <c r="TOT80" s="184"/>
      <c r="TOU80" s="184"/>
      <c r="TOV80" s="184"/>
      <c r="TOW80" s="184"/>
      <c r="TOX80" s="184"/>
      <c r="TOY80" s="184"/>
      <c r="TOZ80" s="184"/>
      <c r="TPA80" s="184"/>
      <c r="TPB80" s="184"/>
      <c r="TPC80" s="184"/>
      <c r="TPD80" s="184"/>
      <c r="TPE80" s="184"/>
      <c r="TPF80" s="184"/>
      <c r="TPG80" s="184"/>
      <c r="TPH80" s="184"/>
      <c r="TPI80" s="184"/>
      <c r="TPJ80" s="184"/>
      <c r="TPK80" s="184"/>
      <c r="TPL80" s="184"/>
      <c r="TPM80" s="184"/>
      <c r="TPN80" s="184"/>
      <c r="TPO80" s="184"/>
      <c r="TPP80" s="184"/>
      <c r="TPQ80" s="184"/>
      <c r="TPR80" s="184"/>
      <c r="TPS80" s="184"/>
      <c r="TPT80" s="184"/>
      <c r="TPU80" s="184"/>
      <c r="TPV80" s="184"/>
      <c r="TPW80" s="184"/>
      <c r="TPX80" s="184"/>
      <c r="TPY80" s="184"/>
      <c r="TPZ80" s="184"/>
      <c r="TQA80" s="184"/>
      <c r="TQB80" s="184"/>
      <c r="TQC80" s="184"/>
      <c r="TQD80" s="184"/>
      <c r="TQE80" s="184"/>
      <c r="TQF80" s="184"/>
      <c r="TQG80" s="184"/>
      <c r="TQH80" s="184"/>
      <c r="TQI80" s="184"/>
      <c r="TQJ80" s="184"/>
      <c r="TQK80" s="184"/>
      <c r="TQL80" s="184"/>
      <c r="TQM80" s="184"/>
      <c r="TQN80" s="184"/>
      <c r="TQO80" s="184"/>
      <c r="TQP80" s="184"/>
      <c r="TQQ80" s="184"/>
      <c r="TQR80" s="184"/>
      <c r="TQS80" s="184"/>
      <c r="TQT80" s="184"/>
      <c r="TQU80" s="184"/>
      <c r="TQV80" s="184"/>
      <c r="TQW80" s="184"/>
      <c r="TQX80" s="184"/>
      <c r="TQY80" s="184"/>
      <c r="TQZ80" s="184"/>
      <c r="TRA80" s="184"/>
      <c r="TRB80" s="184"/>
      <c r="TRC80" s="184"/>
      <c r="TRD80" s="184"/>
      <c r="TRE80" s="184"/>
      <c r="TRF80" s="184"/>
      <c r="TRG80" s="184"/>
      <c r="TRH80" s="184"/>
      <c r="TRI80" s="184"/>
      <c r="TRJ80" s="184"/>
      <c r="TRK80" s="184"/>
      <c r="TRL80" s="184"/>
      <c r="TRM80" s="184"/>
      <c r="TRN80" s="184"/>
      <c r="TRO80" s="184"/>
      <c r="TRP80" s="184"/>
      <c r="TRQ80" s="184"/>
      <c r="TRR80" s="184"/>
      <c r="TRS80" s="184"/>
      <c r="TRT80" s="184"/>
      <c r="TRU80" s="184"/>
      <c r="TRV80" s="184"/>
      <c r="TRW80" s="184"/>
      <c r="TRX80" s="184"/>
      <c r="TRY80" s="184"/>
      <c r="TRZ80" s="184"/>
      <c r="TSA80" s="184"/>
      <c r="TSB80" s="184"/>
      <c r="TSC80" s="184"/>
      <c r="TSD80" s="184"/>
      <c r="TSE80" s="184"/>
      <c r="TSF80" s="184"/>
      <c r="TSG80" s="184"/>
      <c r="TSH80" s="184"/>
      <c r="TSI80" s="184"/>
      <c r="TSJ80" s="184"/>
      <c r="TSK80" s="184"/>
      <c r="TSL80" s="184"/>
      <c r="TSM80" s="184"/>
      <c r="TSN80" s="184"/>
      <c r="TSO80" s="184"/>
      <c r="TSP80" s="184"/>
      <c r="TSQ80" s="184"/>
      <c r="TSR80" s="184"/>
      <c r="TSS80" s="184"/>
      <c r="TST80" s="184"/>
      <c r="TSU80" s="184"/>
      <c r="TSV80" s="184"/>
      <c r="TSW80" s="184"/>
      <c r="TSX80" s="184"/>
      <c r="TSY80" s="184"/>
      <c r="TSZ80" s="184"/>
      <c r="TTA80" s="184"/>
      <c r="TTB80" s="184"/>
      <c r="TTC80" s="184"/>
      <c r="TTD80" s="184"/>
      <c r="TTE80" s="184"/>
      <c r="TTF80" s="184"/>
      <c r="TTG80" s="184"/>
      <c r="TTH80" s="184"/>
      <c r="TTI80" s="184"/>
      <c r="TTJ80" s="184"/>
      <c r="TTK80" s="184"/>
      <c r="TTL80" s="184"/>
      <c r="TTM80" s="184"/>
      <c r="TTN80" s="184"/>
      <c r="TTO80" s="184"/>
      <c r="TTP80" s="184"/>
      <c r="TTQ80" s="184"/>
      <c r="TTR80" s="184"/>
      <c r="TTS80" s="184"/>
      <c r="TTT80" s="184"/>
      <c r="TTU80" s="184"/>
      <c r="TTV80" s="184"/>
      <c r="TTW80" s="184"/>
      <c r="TTX80" s="184"/>
      <c r="TTY80" s="184"/>
      <c r="TTZ80" s="184"/>
      <c r="TUA80" s="184"/>
      <c r="TUB80" s="184"/>
      <c r="TUC80" s="184"/>
      <c r="TUD80" s="184"/>
      <c r="TUE80" s="184"/>
      <c r="TUF80" s="184"/>
      <c r="TUG80" s="184"/>
      <c r="TUH80" s="184"/>
      <c r="TUI80" s="184"/>
      <c r="TUJ80" s="184"/>
      <c r="TUK80" s="184"/>
      <c r="TUL80" s="184"/>
      <c r="TUM80" s="184"/>
      <c r="TUN80" s="184"/>
      <c r="TUO80" s="184"/>
      <c r="TUP80" s="184"/>
      <c r="TUQ80" s="184"/>
      <c r="TUR80" s="184"/>
      <c r="TUS80" s="184"/>
      <c r="TUT80" s="184"/>
      <c r="TUU80" s="184"/>
      <c r="TUV80" s="184"/>
      <c r="TUW80" s="184"/>
      <c r="TUX80" s="184"/>
      <c r="TUY80" s="184"/>
      <c r="TUZ80" s="184"/>
      <c r="TVA80" s="184"/>
      <c r="TVB80" s="184"/>
      <c r="TVC80" s="184"/>
      <c r="TVD80" s="184"/>
      <c r="TVE80" s="184"/>
      <c r="TVF80" s="184"/>
      <c r="TVG80" s="184"/>
      <c r="TVH80" s="184"/>
      <c r="TVI80" s="184"/>
      <c r="TVJ80" s="184"/>
      <c r="TVK80" s="184"/>
      <c r="TVL80" s="184"/>
      <c r="TVM80" s="184"/>
      <c r="TVN80" s="184"/>
      <c r="TVO80" s="184"/>
      <c r="TVP80" s="184"/>
      <c r="TVQ80" s="184"/>
      <c r="TVR80" s="184"/>
      <c r="TVS80" s="184"/>
      <c r="TVT80" s="184"/>
      <c r="TVU80" s="184"/>
      <c r="TVV80" s="184"/>
      <c r="TVW80" s="184"/>
      <c r="TVX80" s="184"/>
      <c r="TVY80" s="184"/>
      <c r="TVZ80" s="184"/>
      <c r="TWA80" s="184"/>
      <c r="TWB80" s="184"/>
      <c r="TWC80" s="184"/>
      <c r="TWD80" s="184"/>
      <c r="TWE80" s="184"/>
      <c r="TWF80" s="184"/>
      <c r="TWG80" s="184"/>
      <c r="TWH80" s="184"/>
      <c r="TWI80" s="184"/>
      <c r="TWJ80" s="184"/>
      <c r="TWK80" s="184"/>
      <c r="TWL80" s="184"/>
      <c r="TWM80" s="184"/>
      <c r="TWN80" s="184"/>
      <c r="TWO80" s="184"/>
      <c r="TWP80" s="184"/>
      <c r="TWQ80" s="184"/>
      <c r="TWR80" s="184"/>
      <c r="TWS80" s="184"/>
      <c r="TWT80" s="184"/>
      <c r="TWU80" s="184"/>
      <c r="TWV80" s="184"/>
      <c r="TWW80" s="184"/>
      <c r="TWX80" s="184"/>
      <c r="TWY80" s="184"/>
      <c r="TWZ80" s="184"/>
      <c r="TXA80" s="184"/>
      <c r="TXB80" s="184"/>
      <c r="TXC80" s="184"/>
      <c r="TXD80" s="184"/>
      <c r="TXE80" s="184"/>
      <c r="TXF80" s="184"/>
      <c r="TXG80" s="184"/>
      <c r="TXH80" s="184"/>
      <c r="TXI80" s="184"/>
      <c r="TXJ80" s="184"/>
      <c r="TXK80" s="184"/>
      <c r="TXL80" s="184"/>
      <c r="TXM80" s="184"/>
      <c r="TXN80" s="184"/>
      <c r="TXO80" s="184"/>
      <c r="TXP80" s="184"/>
      <c r="TXQ80" s="184"/>
      <c r="TXR80" s="184"/>
      <c r="TXS80" s="184"/>
      <c r="TXT80" s="184"/>
      <c r="TXU80" s="184"/>
      <c r="TXV80" s="184"/>
      <c r="TXW80" s="184"/>
      <c r="TXX80" s="184"/>
      <c r="TXY80" s="184"/>
      <c r="TXZ80" s="184"/>
      <c r="TYA80" s="184"/>
      <c r="TYB80" s="184"/>
      <c r="TYC80" s="184"/>
      <c r="TYD80" s="184"/>
      <c r="TYE80" s="184"/>
      <c r="TYF80" s="184"/>
      <c r="TYG80" s="184"/>
      <c r="TYH80" s="184"/>
      <c r="TYI80" s="184"/>
      <c r="TYJ80" s="184"/>
      <c r="TYK80" s="184"/>
      <c r="TYL80" s="184"/>
      <c r="TYM80" s="184"/>
      <c r="TYN80" s="184"/>
      <c r="TYO80" s="184"/>
      <c r="TYP80" s="184"/>
      <c r="TYQ80" s="184"/>
      <c r="TYR80" s="184"/>
      <c r="TYS80" s="184"/>
      <c r="TYT80" s="184"/>
      <c r="TYU80" s="184"/>
      <c r="TYV80" s="184"/>
      <c r="TYW80" s="184"/>
      <c r="TYX80" s="184"/>
      <c r="TYY80" s="184"/>
      <c r="TYZ80" s="184"/>
      <c r="TZA80" s="184"/>
      <c r="TZB80" s="184"/>
      <c r="TZC80" s="184"/>
      <c r="TZD80" s="184"/>
      <c r="TZE80" s="184"/>
      <c r="TZF80" s="184"/>
      <c r="TZG80" s="184"/>
      <c r="TZH80" s="184"/>
      <c r="TZI80" s="184"/>
      <c r="TZJ80" s="184"/>
      <c r="TZK80" s="184"/>
      <c r="TZL80" s="184"/>
      <c r="TZM80" s="184"/>
      <c r="TZN80" s="184"/>
      <c r="TZO80" s="184"/>
      <c r="TZP80" s="184"/>
      <c r="TZQ80" s="184"/>
      <c r="TZR80" s="184"/>
      <c r="TZS80" s="184"/>
      <c r="TZT80" s="184"/>
      <c r="TZU80" s="184"/>
      <c r="TZV80" s="184"/>
      <c r="TZW80" s="184"/>
      <c r="TZX80" s="184"/>
      <c r="TZY80" s="184"/>
      <c r="TZZ80" s="184"/>
      <c r="UAA80" s="184"/>
      <c r="UAB80" s="184"/>
      <c r="UAC80" s="184"/>
      <c r="UAD80" s="184"/>
      <c r="UAE80" s="184"/>
      <c r="UAF80" s="184"/>
      <c r="UAG80" s="184"/>
      <c r="UAH80" s="184"/>
      <c r="UAI80" s="184"/>
      <c r="UAJ80" s="184"/>
      <c r="UAK80" s="184"/>
      <c r="UAL80" s="184"/>
      <c r="UAM80" s="184"/>
      <c r="UAN80" s="184"/>
      <c r="UAO80" s="184"/>
      <c r="UAP80" s="184"/>
      <c r="UAQ80" s="184"/>
      <c r="UAR80" s="184"/>
      <c r="UAS80" s="184"/>
      <c r="UAT80" s="184"/>
      <c r="UAU80" s="184"/>
      <c r="UAV80" s="184"/>
      <c r="UAW80" s="184"/>
      <c r="UAX80" s="184"/>
      <c r="UAY80" s="184"/>
      <c r="UAZ80" s="184"/>
      <c r="UBA80" s="184"/>
      <c r="UBB80" s="184"/>
      <c r="UBC80" s="184"/>
      <c r="UBD80" s="184"/>
      <c r="UBE80" s="184"/>
      <c r="UBF80" s="184"/>
      <c r="UBG80" s="184"/>
      <c r="UBH80" s="184"/>
      <c r="UBI80" s="184"/>
      <c r="UBJ80" s="184"/>
      <c r="UBK80" s="184"/>
      <c r="UBL80" s="184"/>
      <c r="UBM80" s="184"/>
      <c r="UBN80" s="184"/>
      <c r="UBO80" s="184"/>
      <c r="UBP80" s="184"/>
      <c r="UBQ80" s="184"/>
      <c r="UBR80" s="184"/>
      <c r="UBS80" s="184"/>
      <c r="UBT80" s="184"/>
      <c r="UBU80" s="184"/>
      <c r="UBV80" s="184"/>
      <c r="UBW80" s="184"/>
      <c r="UBX80" s="184"/>
      <c r="UBY80" s="184"/>
      <c r="UBZ80" s="184"/>
      <c r="UCA80" s="184"/>
      <c r="UCB80" s="184"/>
      <c r="UCC80" s="184"/>
      <c r="UCD80" s="184"/>
      <c r="UCE80" s="184"/>
      <c r="UCF80" s="184"/>
      <c r="UCG80" s="184"/>
      <c r="UCH80" s="184"/>
      <c r="UCI80" s="184"/>
      <c r="UCJ80" s="184"/>
      <c r="UCK80" s="184"/>
      <c r="UCL80" s="184"/>
      <c r="UCM80" s="184"/>
      <c r="UCN80" s="184"/>
      <c r="UCO80" s="184"/>
      <c r="UCP80" s="184"/>
      <c r="UCQ80" s="184"/>
      <c r="UCR80" s="184"/>
      <c r="UCS80" s="184"/>
      <c r="UCT80" s="184"/>
      <c r="UCU80" s="184"/>
      <c r="UCV80" s="184"/>
      <c r="UCW80" s="184"/>
      <c r="UCX80" s="184"/>
      <c r="UCY80" s="184"/>
      <c r="UCZ80" s="184"/>
      <c r="UDA80" s="184"/>
      <c r="UDB80" s="184"/>
      <c r="UDC80" s="184"/>
      <c r="UDD80" s="184"/>
      <c r="UDE80" s="184"/>
      <c r="UDF80" s="184"/>
      <c r="UDG80" s="184"/>
      <c r="UDH80" s="184"/>
      <c r="UDI80" s="184"/>
      <c r="UDJ80" s="184"/>
      <c r="UDK80" s="184"/>
      <c r="UDL80" s="184"/>
      <c r="UDM80" s="184"/>
      <c r="UDN80" s="184"/>
      <c r="UDO80" s="184"/>
      <c r="UDP80" s="184"/>
      <c r="UDQ80" s="184"/>
      <c r="UDR80" s="184"/>
      <c r="UDS80" s="184"/>
      <c r="UDT80" s="184"/>
      <c r="UDU80" s="184"/>
      <c r="UDV80" s="184"/>
      <c r="UDW80" s="184"/>
      <c r="UDX80" s="184"/>
      <c r="UDY80" s="184"/>
      <c r="UDZ80" s="184"/>
      <c r="UEA80" s="184"/>
      <c r="UEB80" s="184"/>
      <c r="UEC80" s="184"/>
      <c r="UED80" s="184"/>
      <c r="UEE80" s="184"/>
      <c r="UEF80" s="184"/>
      <c r="UEG80" s="184"/>
      <c r="UEH80" s="184"/>
      <c r="UEI80" s="184"/>
      <c r="UEJ80" s="184"/>
      <c r="UEK80" s="184"/>
      <c r="UEL80" s="184"/>
      <c r="UEM80" s="184"/>
      <c r="UEN80" s="184"/>
      <c r="UEO80" s="184"/>
      <c r="UEP80" s="184"/>
      <c r="UEQ80" s="184"/>
      <c r="UER80" s="184"/>
      <c r="UES80" s="184"/>
      <c r="UET80" s="184"/>
      <c r="UEU80" s="184"/>
      <c r="UEV80" s="184"/>
      <c r="UEW80" s="184"/>
      <c r="UEX80" s="184"/>
      <c r="UEY80" s="184"/>
      <c r="UEZ80" s="184"/>
      <c r="UFA80" s="184"/>
      <c r="UFB80" s="184"/>
      <c r="UFC80" s="184"/>
      <c r="UFD80" s="184"/>
      <c r="UFE80" s="184"/>
      <c r="UFF80" s="184"/>
      <c r="UFG80" s="184"/>
      <c r="UFH80" s="184"/>
      <c r="UFI80" s="184"/>
      <c r="UFJ80" s="184"/>
      <c r="UFK80" s="184"/>
      <c r="UFL80" s="184"/>
      <c r="UFM80" s="184"/>
      <c r="UFN80" s="184"/>
      <c r="UFO80" s="184"/>
      <c r="UFP80" s="184"/>
      <c r="UFQ80" s="184"/>
      <c r="UFR80" s="184"/>
      <c r="UFS80" s="184"/>
      <c r="UFT80" s="184"/>
      <c r="UFU80" s="184"/>
      <c r="UFV80" s="184"/>
      <c r="UFW80" s="184"/>
      <c r="UFX80" s="184"/>
      <c r="UFY80" s="184"/>
      <c r="UFZ80" s="184"/>
      <c r="UGA80" s="184"/>
      <c r="UGB80" s="184"/>
      <c r="UGC80" s="184"/>
      <c r="UGD80" s="184"/>
      <c r="UGE80" s="184"/>
      <c r="UGF80" s="184"/>
      <c r="UGG80" s="184"/>
      <c r="UGH80" s="184"/>
      <c r="UGI80" s="184"/>
      <c r="UGJ80" s="184"/>
      <c r="UGK80" s="184"/>
      <c r="UGL80" s="184"/>
      <c r="UGM80" s="184"/>
      <c r="UGN80" s="184"/>
      <c r="UGO80" s="184"/>
      <c r="UGP80" s="184"/>
      <c r="UGQ80" s="184"/>
      <c r="UGR80" s="184"/>
      <c r="UGS80" s="184"/>
      <c r="UGT80" s="184"/>
      <c r="UGU80" s="184"/>
      <c r="UGV80" s="184"/>
      <c r="UGW80" s="184"/>
      <c r="UGX80" s="184"/>
      <c r="UGY80" s="184"/>
      <c r="UGZ80" s="184"/>
      <c r="UHA80" s="184"/>
      <c r="UHB80" s="184"/>
      <c r="UHC80" s="184"/>
      <c r="UHD80" s="184"/>
      <c r="UHE80" s="184"/>
      <c r="UHF80" s="184"/>
      <c r="UHG80" s="184"/>
      <c r="UHH80" s="184"/>
      <c r="UHI80" s="184"/>
      <c r="UHJ80" s="184"/>
      <c r="UHK80" s="184"/>
      <c r="UHL80" s="184"/>
      <c r="UHM80" s="184"/>
      <c r="UHN80" s="184"/>
      <c r="UHO80" s="184"/>
      <c r="UHP80" s="184"/>
      <c r="UHQ80" s="184"/>
      <c r="UHR80" s="184"/>
      <c r="UHS80" s="184"/>
      <c r="UHT80" s="184"/>
      <c r="UHU80" s="184"/>
      <c r="UHV80" s="184"/>
      <c r="UHW80" s="184"/>
      <c r="UHX80" s="184"/>
      <c r="UHY80" s="184"/>
      <c r="UHZ80" s="184"/>
      <c r="UIA80" s="184"/>
      <c r="UIB80" s="184"/>
      <c r="UIC80" s="184"/>
      <c r="UID80" s="184"/>
      <c r="UIE80" s="184"/>
      <c r="UIF80" s="184"/>
      <c r="UIG80" s="184"/>
      <c r="UIH80" s="184"/>
      <c r="UII80" s="184"/>
      <c r="UIJ80" s="184"/>
      <c r="UIK80" s="184"/>
      <c r="UIL80" s="184"/>
      <c r="UIM80" s="184"/>
      <c r="UIN80" s="184"/>
      <c r="UIO80" s="184"/>
      <c r="UIP80" s="184"/>
      <c r="UIQ80" s="184"/>
      <c r="UIR80" s="184"/>
      <c r="UIS80" s="184"/>
      <c r="UIT80" s="184"/>
      <c r="UIU80" s="184"/>
      <c r="UIV80" s="184"/>
      <c r="UIW80" s="184"/>
      <c r="UIX80" s="184"/>
      <c r="UIY80" s="184"/>
      <c r="UIZ80" s="184"/>
      <c r="UJA80" s="184"/>
      <c r="UJB80" s="184"/>
      <c r="UJC80" s="184"/>
      <c r="UJD80" s="184"/>
      <c r="UJE80" s="184"/>
      <c r="UJF80" s="184"/>
      <c r="UJG80" s="184"/>
      <c r="UJH80" s="184"/>
      <c r="UJI80" s="184"/>
      <c r="UJJ80" s="184"/>
      <c r="UJK80" s="184"/>
      <c r="UJL80" s="184"/>
      <c r="UJM80" s="184"/>
      <c r="UJN80" s="184"/>
      <c r="UJO80" s="184"/>
      <c r="UJP80" s="184"/>
      <c r="UJQ80" s="184"/>
      <c r="UJR80" s="184"/>
      <c r="UJS80" s="184"/>
      <c r="UJT80" s="184"/>
      <c r="UJU80" s="184"/>
      <c r="UJV80" s="184"/>
      <c r="UJW80" s="184"/>
      <c r="UJX80" s="184"/>
      <c r="UJY80" s="184"/>
      <c r="UJZ80" s="184"/>
      <c r="UKA80" s="184"/>
      <c r="UKB80" s="184"/>
      <c r="UKC80" s="184"/>
      <c r="UKD80" s="184"/>
      <c r="UKE80" s="184"/>
      <c r="UKF80" s="184"/>
      <c r="UKG80" s="184"/>
      <c r="UKH80" s="184"/>
      <c r="UKI80" s="184"/>
      <c r="UKJ80" s="184"/>
      <c r="UKK80" s="184"/>
      <c r="UKL80" s="184"/>
      <c r="UKM80" s="184"/>
      <c r="UKN80" s="184"/>
      <c r="UKO80" s="184"/>
      <c r="UKP80" s="184"/>
      <c r="UKQ80" s="184"/>
      <c r="UKR80" s="184"/>
      <c r="UKS80" s="184"/>
      <c r="UKT80" s="184"/>
      <c r="UKU80" s="184"/>
      <c r="UKV80" s="184"/>
      <c r="UKW80" s="184"/>
      <c r="UKX80" s="184"/>
      <c r="UKY80" s="184"/>
      <c r="UKZ80" s="184"/>
      <c r="ULA80" s="184"/>
      <c r="ULB80" s="184"/>
      <c r="ULC80" s="184"/>
      <c r="ULD80" s="184"/>
      <c r="ULE80" s="184"/>
      <c r="ULF80" s="184"/>
      <c r="ULG80" s="184"/>
      <c r="ULH80" s="184"/>
      <c r="ULI80" s="184"/>
      <c r="ULJ80" s="184"/>
      <c r="ULK80" s="184"/>
      <c r="ULL80" s="184"/>
      <c r="ULM80" s="184"/>
      <c r="ULN80" s="184"/>
      <c r="ULO80" s="184"/>
      <c r="ULP80" s="184"/>
      <c r="ULQ80" s="184"/>
      <c r="ULR80" s="184"/>
      <c r="ULS80" s="184"/>
      <c r="ULT80" s="184"/>
      <c r="ULU80" s="184"/>
      <c r="ULV80" s="184"/>
      <c r="ULW80" s="184"/>
      <c r="ULX80" s="184"/>
      <c r="ULY80" s="184"/>
      <c r="ULZ80" s="184"/>
      <c r="UMA80" s="184"/>
      <c r="UMB80" s="184"/>
      <c r="UMC80" s="184"/>
      <c r="UMD80" s="184"/>
      <c r="UME80" s="184"/>
      <c r="UMF80" s="184"/>
      <c r="UMG80" s="184"/>
      <c r="UMH80" s="184"/>
      <c r="UMI80" s="184"/>
      <c r="UMJ80" s="184"/>
      <c r="UMK80" s="184"/>
      <c r="UML80" s="184"/>
      <c r="UMM80" s="184"/>
      <c r="UMN80" s="184"/>
      <c r="UMO80" s="184"/>
      <c r="UMP80" s="184"/>
      <c r="UMQ80" s="184"/>
      <c r="UMR80" s="184"/>
      <c r="UMS80" s="184"/>
      <c r="UMT80" s="184"/>
      <c r="UMU80" s="184"/>
      <c r="UMV80" s="184"/>
      <c r="UMW80" s="184"/>
      <c r="UMX80" s="184"/>
      <c r="UMY80" s="184"/>
      <c r="UMZ80" s="184"/>
      <c r="UNA80" s="184"/>
      <c r="UNB80" s="184"/>
      <c r="UNC80" s="184"/>
      <c r="UND80" s="184"/>
      <c r="UNE80" s="184"/>
      <c r="UNF80" s="184"/>
      <c r="UNG80" s="184"/>
      <c r="UNH80" s="184"/>
      <c r="UNI80" s="184"/>
      <c r="UNJ80" s="184"/>
      <c r="UNK80" s="184"/>
      <c r="UNL80" s="184"/>
      <c r="UNM80" s="184"/>
      <c r="UNN80" s="184"/>
      <c r="UNO80" s="184"/>
      <c r="UNP80" s="184"/>
      <c r="UNQ80" s="184"/>
      <c r="UNR80" s="184"/>
      <c r="UNS80" s="184"/>
      <c r="UNT80" s="184"/>
      <c r="UNU80" s="184"/>
      <c r="UNV80" s="184"/>
      <c r="UNW80" s="184"/>
      <c r="UNX80" s="184"/>
      <c r="UNY80" s="184"/>
      <c r="UNZ80" s="184"/>
      <c r="UOA80" s="184"/>
      <c r="UOB80" s="184"/>
      <c r="UOC80" s="184"/>
      <c r="UOD80" s="184"/>
      <c r="UOE80" s="184"/>
      <c r="UOF80" s="184"/>
      <c r="UOG80" s="184"/>
      <c r="UOH80" s="184"/>
      <c r="UOI80" s="184"/>
      <c r="UOJ80" s="184"/>
      <c r="UOK80" s="184"/>
      <c r="UOL80" s="184"/>
      <c r="UOM80" s="184"/>
      <c r="UON80" s="184"/>
      <c r="UOO80" s="184"/>
      <c r="UOP80" s="184"/>
      <c r="UOQ80" s="184"/>
      <c r="UOR80" s="184"/>
      <c r="UOS80" s="184"/>
      <c r="UOT80" s="184"/>
      <c r="UOU80" s="184"/>
      <c r="UOV80" s="184"/>
      <c r="UOW80" s="184"/>
      <c r="UOX80" s="184"/>
      <c r="UOY80" s="184"/>
      <c r="UOZ80" s="184"/>
      <c r="UPA80" s="184"/>
      <c r="UPB80" s="184"/>
      <c r="UPC80" s="184"/>
      <c r="UPD80" s="184"/>
      <c r="UPE80" s="184"/>
      <c r="UPF80" s="184"/>
      <c r="UPG80" s="184"/>
      <c r="UPH80" s="184"/>
      <c r="UPI80" s="184"/>
      <c r="UPJ80" s="184"/>
      <c r="UPK80" s="184"/>
      <c r="UPL80" s="184"/>
      <c r="UPM80" s="184"/>
      <c r="UPN80" s="184"/>
      <c r="UPO80" s="184"/>
      <c r="UPP80" s="184"/>
      <c r="UPQ80" s="184"/>
      <c r="UPR80" s="184"/>
      <c r="UPS80" s="184"/>
      <c r="UPT80" s="184"/>
      <c r="UPU80" s="184"/>
      <c r="UPV80" s="184"/>
      <c r="UPW80" s="184"/>
      <c r="UPX80" s="184"/>
      <c r="UPY80" s="184"/>
      <c r="UPZ80" s="184"/>
      <c r="UQA80" s="184"/>
      <c r="UQB80" s="184"/>
      <c r="UQC80" s="184"/>
      <c r="UQD80" s="184"/>
      <c r="UQE80" s="184"/>
      <c r="UQF80" s="184"/>
      <c r="UQG80" s="184"/>
      <c r="UQH80" s="184"/>
      <c r="UQI80" s="184"/>
      <c r="UQJ80" s="184"/>
      <c r="UQK80" s="184"/>
      <c r="UQL80" s="184"/>
      <c r="UQM80" s="184"/>
      <c r="UQN80" s="184"/>
      <c r="UQO80" s="184"/>
      <c r="UQP80" s="184"/>
      <c r="UQQ80" s="184"/>
      <c r="UQR80" s="184"/>
      <c r="UQS80" s="184"/>
      <c r="UQT80" s="184"/>
      <c r="UQU80" s="184"/>
      <c r="UQV80" s="184"/>
      <c r="UQW80" s="184"/>
      <c r="UQX80" s="184"/>
      <c r="UQY80" s="184"/>
      <c r="UQZ80" s="184"/>
      <c r="URA80" s="184"/>
      <c r="URB80" s="184"/>
      <c r="URC80" s="184"/>
      <c r="URD80" s="184"/>
      <c r="URE80" s="184"/>
      <c r="URF80" s="184"/>
      <c r="URG80" s="184"/>
      <c r="URH80" s="184"/>
      <c r="URI80" s="184"/>
      <c r="URJ80" s="184"/>
      <c r="URK80" s="184"/>
      <c r="URL80" s="184"/>
      <c r="URM80" s="184"/>
      <c r="URN80" s="184"/>
      <c r="URO80" s="184"/>
      <c r="URP80" s="184"/>
      <c r="URQ80" s="184"/>
      <c r="URR80" s="184"/>
      <c r="URS80" s="184"/>
      <c r="URT80" s="184"/>
      <c r="URU80" s="184"/>
      <c r="URV80" s="184"/>
      <c r="URW80" s="184"/>
      <c r="URX80" s="184"/>
      <c r="URY80" s="184"/>
      <c r="URZ80" s="184"/>
      <c r="USA80" s="184"/>
      <c r="USB80" s="184"/>
      <c r="USC80" s="184"/>
      <c r="USD80" s="184"/>
      <c r="USE80" s="184"/>
      <c r="USF80" s="184"/>
      <c r="USG80" s="184"/>
      <c r="USH80" s="184"/>
      <c r="USI80" s="184"/>
      <c r="USJ80" s="184"/>
      <c r="USK80" s="184"/>
      <c r="USL80" s="184"/>
      <c r="USM80" s="184"/>
      <c r="USN80" s="184"/>
      <c r="USO80" s="184"/>
      <c r="USP80" s="184"/>
      <c r="USQ80" s="184"/>
      <c r="USR80" s="184"/>
      <c r="USS80" s="184"/>
      <c r="UST80" s="184"/>
      <c r="USU80" s="184"/>
      <c r="USV80" s="184"/>
      <c r="USW80" s="184"/>
      <c r="USX80" s="184"/>
      <c r="USY80" s="184"/>
      <c r="USZ80" s="184"/>
      <c r="UTA80" s="184"/>
      <c r="UTB80" s="184"/>
      <c r="UTC80" s="184"/>
      <c r="UTD80" s="184"/>
      <c r="UTE80" s="184"/>
      <c r="UTF80" s="184"/>
      <c r="UTG80" s="184"/>
      <c r="UTH80" s="184"/>
      <c r="UTI80" s="184"/>
      <c r="UTJ80" s="184"/>
      <c r="UTK80" s="184"/>
      <c r="UTL80" s="184"/>
      <c r="UTM80" s="184"/>
      <c r="UTN80" s="184"/>
      <c r="UTO80" s="184"/>
      <c r="UTP80" s="184"/>
      <c r="UTQ80" s="184"/>
      <c r="UTR80" s="184"/>
      <c r="UTS80" s="184"/>
      <c r="UTT80" s="184"/>
      <c r="UTU80" s="184"/>
      <c r="UTV80" s="184"/>
      <c r="UTW80" s="184"/>
      <c r="UTX80" s="184"/>
      <c r="UTY80" s="184"/>
      <c r="UTZ80" s="184"/>
      <c r="UUA80" s="184"/>
      <c r="UUB80" s="184"/>
      <c r="UUC80" s="184"/>
      <c r="UUD80" s="184"/>
      <c r="UUE80" s="184"/>
      <c r="UUF80" s="184"/>
      <c r="UUG80" s="184"/>
      <c r="UUH80" s="184"/>
      <c r="UUI80" s="184"/>
      <c r="UUJ80" s="184"/>
      <c r="UUK80" s="184"/>
      <c r="UUL80" s="184"/>
      <c r="UUM80" s="184"/>
      <c r="UUN80" s="184"/>
      <c r="UUO80" s="184"/>
      <c r="UUP80" s="184"/>
      <c r="UUQ80" s="184"/>
      <c r="UUR80" s="184"/>
      <c r="UUS80" s="184"/>
      <c r="UUT80" s="184"/>
      <c r="UUU80" s="184"/>
      <c r="UUV80" s="184"/>
      <c r="UUW80" s="184"/>
      <c r="UUX80" s="184"/>
      <c r="UUY80" s="184"/>
      <c r="UUZ80" s="184"/>
      <c r="UVA80" s="184"/>
      <c r="UVB80" s="184"/>
      <c r="UVC80" s="184"/>
      <c r="UVD80" s="184"/>
      <c r="UVE80" s="184"/>
      <c r="UVF80" s="184"/>
      <c r="UVG80" s="184"/>
      <c r="UVH80" s="184"/>
      <c r="UVI80" s="184"/>
      <c r="UVJ80" s="184"/>
      <c r="UVK80" s="184"/>
      <c r="UVL80" s="184"/>
      <c r="UVM80" s="184"/>
      <c r="UVN80" s="184"/>
      <c r="UVO80" s="184"/>
      <c r="UVP80" s="184"/>
      <c r="UVQ80" s="184"/>
      <c r="UVR80" s="184"/>
      <c r="UVS80" s="184"/>
      <c r="UVT80" s="184"/>
      <c r="UVU80" s="184"/>
      <c r="UVV80" s="184"/>
      <c r="UVW80" s="184"/>
      <c r="UVX80" s="184"/>
      <c r="UVY80" s="184"/>
      <c r="UVZ80" s="184"/>
      <c r="UWA80" s="184"/>
      <c r="UWB80" s="184"/>
      <c r="UWC80" s="184"/>
      <c r="UWD80" s="184"/>
      <c r="UWE80" s="184"/>
      <c r="UWF80" s="184"/>
      <c r="UWG80" s="184"/>
      <c r="UWH80" s="184"/>
      <c r="UWI80" s="184"/>
      <c r="UWJ80" s="184"/>
      <c r="UWK80" s="184"/>
      <c r="UWL80" s="184"/>
      <c r="UWM80" s="184"/>
      <c r="UWN80" s="184"/>
      <c r="UWO80" s="184"/>
      <c r="UWP80" s="184"/>
      <c r="UWQ80" s="184"/>
      <c r="UWR80" s="184"/>
      <c r="UWS80" s="184"/>
      <c r="UWT80" s="184"/>
      <c r="UWU80" s="184"/>
      <c r="UWV80" s="184"/>
      <c r="UWW80" s="184"/>
      <c r="UWX80" s="184"/>
      <c r="UWY80" s="184"/>
      <c r="UWZ80" s="184"/>
      <c r="UXA80" s="184"/>
      <c r="UXB80" s="184"/>
      <c r="UXC80" s="184"/>
      <c r="UXD80" s="184"/>
      <c r="UXE80" s="184"/>
      <c r="UXF80" s="184"/>
      <c r="UXG80" s="184"/>
      <c r="UXH80" s="184"/>
      <c r="UXI80" s="184"/>
      <c r="UXJ80" s="184"/>
      <c r="UXK80" s="184"/>
      <c r="UXL80" s="184"/>
      <c r="UXM80" s="184"/>
      <c r="UXN80" s="184"/>
      <c r="UXO80" s="184"/>
      <c r="UXP80" s="184"/>
      <c r="UXQ80" s="184"/>
      <c r="UXR80" s="184"/>
      <c r="UXS80" s="184"/>
      <c r="UXT80" s="184"/>
      <c r="UXU80" s="184"/>
      <c r="UXV80" s="184"/>
      <c r="UXW80" s="184"/>
      <c r="UXX80" s="184"/>
      <c r="UXY80" s="184"/>
      <c r="UXZ80" s="184"/>
      <c r="UYA80" s="184"/>
      <c r="UYB80" s="184"/>
      <c r="UYC80" s="184"/>
      <c r="UYD80" s="184"/>
      <c r="UYE80" s="184"/>
      <c r="UYF80" s="184"/>
      <c r="UYG80" s="184"/>
      <c r="UYH80" s="184"/>
      <c r="UYI80" s="184"/>
      <c r="UYJ80" s="184"/>
      <c r="UYK80" s="184"/>
      <c r="UYL80" s="184"/>
      <c r="UYM80" s="184"/>
      <c r="UYN80" s="184"/>
      <c r="UYO80" s="184"/>
      <c r="UYP80" s="184"/>
      <c r="UYQ80" s="184"/>
      <c r="UYR80" s="184"/>
      <c r="UYS80" s="184"/>
      <c r="UYT80" s="184"/>
      <c r="UYU80" s="184"/>
      <c r="UYV80" s="184"/>
      <c r="UYW80" s="184"/>
      <c r="UYX80" s="184"/>
      <c r="UYY80" s="184"/>
      <c r="UYZ80" s="184"/>
      <c r="UZA80" s="184"/>
      <c r="UZB80" s="184"/>
      <c r="UZC80" s="184"/>
      <c r="UZD80" s="184"/>
      <c r="UZE80" s="184"/>
      <c r="UZF80" s="184"/>
      <c r="UZG80" s="184"/>
      <c r="UZH80" s="184"/>
      <c r="UZI80" s="184"/>
      <c r="UZJ80" s="184"/>
      <c r="UZK80" s="184"/>
      <c r="UZL80" s="184"/>
      <c r="UZM80" s="184"/>
      <c r="UZN80" s="184"/>
      <c r="UZO80" s="184"/>
      <c r="UZP80" s="184"/>
      <c r="UZQ80" s="184"/>
      <c r="UZR80" s="184"/>
      <c r="UZS80" s="184"/>
      <c r="UZT80" s="184"/>
      <c r="UZU80" s="184"/>
      <c r="UZV80" s="184"/>
      <c r="UZW80" s="184"/>
      <c r="UZX80" s="184"/>
      <c r="UZY80" s="184"/>
      <c r="UZZ80" s="184"/>
      <c r="VAA80" s="184"/>
      <c r="VAB80" s="184"/>
      <c r="VAC80" s="184"/>
      <c r="VAD80" s="184"/>
      <c r="VAE80" s="184"/>
      <c r="VAF80" s="184"/>
      <c r="VAG80" s="184"/>
      <c r="VAH80" s="184"/>
      <c r="VAI80" s="184"/>
      <c r="VAJ80" s="184"/>
      <c r="VAK80" s="184"/>
      <c r="VAL80" s="184"/>
      <c r="VAM80" s="184"/>
      <c r="VAN80" s="184"/>
      <c r="VAO80" s="184"/>
      <c r="VAP80" s="184"/>
      <c r="VAQ80" s="184"/>
      <c r="VAR80" s="184"/>
      <c r="VAS80" s="184"/>
      <c r="VAT80" s="184"/>
      <c r="VAU80" s="184"/>
      <c r="VAV80" s="184"/>
      <c r="VAW80" s="184"/>
      <c r="VAX80" s="184"/>
      <c r="VAY80" s="184"/>
      <c r="VAZ80" s="184"/>
      <c r="VBA80" s="184"/>
      <c r="VBB80" s="184"/>
      <c r="VBC80" s="184"/>
      <c r="VBD80" s="184"/>
      <c r="VBE80" s="184"/>
      <c r="VBF80" s="184"/>
      <c r="VBG80" s="184"/>
      <c r="VBH80" s="184"/>
      <c r="VBI80" s="184"/>
      <c r="VBJ80" s="184"/>
      <c r="VBK80" s="184"/>
      <c r="VBL80" s="184"/>
      <c r="VBM80" s="184"/>
      <c r="VBN80" s="184"/>
      <c r="VBO80" s="184"/>
      <c r="VBP80" s="184"/>
      <c r="VBQ80" s="184"/>
      <c r="VBR80" s="184"/>
      <c r="VBS80" s="184"/>
      <c r="VBT80" s="184"/>
      <c r="VBU80" s="184"/>
      <c r="VBV80" s="184"/>
      <c r="VBW80" s="184"/>
      <c r="VBX80" s="184"/>
      <c r="VBY80" s="184"/>
      <c r="VBZ80" s="184"/>
      <c r="VCA80" s="184"/>
      <c r="VCB80" s="184"/>
      <c r="VCC80" s="184"/>
      <c r="VCD80" s="184"/>
      <c r="VCE80" s="184"/>
      <c r="VCF80" s="184"/>
      <c r="VCG80" s="184"/>
      <c r="VCH80" s="184"/>
      <c r="VCI80" s="184"/>
      <c r="VCJ80" s="184"/>
      <c r="VCK80" s="184"/>
      <c r="VCL80" s="184"/>
      <c r="VCM80" s="184"/>
      <c r="VCN80" s="184"/>
      <c r="VCO80" s="184"/>
      <c r="VCP80" s="184"/>
      <c r="VCQ80" s="184"/>
      <c r="VCR80" s="184"/>
      <c r="VCS80" s="184"/>
      <c r="VCT80" s="184"/>
      <c r="VCU80" s="184"/>
      <c r="VCV80" s="184"/>
      <c r="VCW80" s="184"/>
      <c r="VCX80" s="184"/>
      <c r="VCY80" s="184"/>
      <c r="VCZ80" s="184"/>
      <c r="VDA80" s="184"/>
      <c r="VDB80" s="184"/>
      <c r="VDC80" s="184"/>
      <c r="VDD80" s="184"/>
      <c r="VDE80" s="184"/>
      <c r="VDF80" s="184"/>
      <c r="VDG80" s="184"/>
      <c r="VDH80" s="184"/>
      <c r="VDI80" s="184"/>
      <c r="VDJ80" s="184"/>
      <c r="VDK80" s="184"/>
      <c r="VDL80" s="184"/>
      <c r="VDM80" s="184"/>
      <c r="VDN80" s="184"/>
      <c r="VDO80" s="184"/>
      <c r="VDP80" s="184"/>
      <c r="VDQ80" s="184"/>
      <c r="VDR80" s="184"/>
      <c r="VDS80" s="184"/>
      <c r="VDT80" s="184"/>
      <c r="VDU80" s="184"/>
      <c r="VDV80" s="184"/>
      <c r="VDW80" s="184"/>
      <c r="VDX80" s="184"/>
      <c r="VDY80" s="184"/>
      <c r="VDZ80" s="184"/>
      <c r="VEA80" s="184"/>
      <c r="VEB80" s="184"/>
      <c r="VEC80" s="184"/>
      <c r="VED80" s="184"/>
      <c r="VEE80" s="184"/>
      <c r="VEF80" s="184"/>
      <c r="VEG80" s="184"/>
      <c r="VEH80" s="184"/>
      <c r="VEI80" s="184"/>
      <c r="VEJ80" s="184"/>
      <c r="VEK80" s="184"/>
      <c r="VEL80" s="184"/>
      <c r="VEM80" s="184"/>
      <c r="VEN80" s="184"/>
      <c r="VEO80" s="184"/>
      <c r="VEP80" s="184"/>
      <c r="VEQ80" s="184"/>
      <c r="VER80" s="184"/>
      <c r="VES80" s="184"/>
      <c r="VET80" s="184"/>
      <c r="VEU80" s="184"/>
      <c r="VEV80" s="184"/>
      <c r="VEW80" s="184"/>
      <c r="VEX80" s="184"/>
      <c r="VEY80" s="184"/>
      <c r="VEZ80" s="184"/>
      <c r="VFA80" s="184"/>
      <c r="VFB80" s="184"/>
      <c r="VFC80" s="184"/>
      <c r="VFD80" s="184"/>
      <c r="VFE80" s="184"/>
      <c r="VFF80" s="184"/>
      <c r="VFG80" s="184"/>
      <c r="VFH80" s="184"/>
      <c r="VFI80" s="184"/>
      <c r="VFJ80" s="184"/>
      <c r="VFK80" s="184"/>
      <c r="VFL80" s="184"/>
      <c r="VFM80" s="184"/>
      <c r="VFN80" s="184"/>
      <c r="VFO80" s="184"/>
      <c r="VFP80" s="184"/>
      <c r="VFQ80" s="184"/>
      <c r="VFR80" s="184"/>
      <c r="VFS80" s="184"/>
      <c r="VFT80" s="184"/>
      <c r="VFU80" s="184"/>
      <c r="VFV80" s="184"/>
      <c r="VFW80" s="184"/>
      <c r="VFX80" s="184"/>
      <c r="VFY80" s="184"/>
      <c r="VFZ80" s="184"/>
      <c r="VGA80" s="184"/>
      <c r="VGB80" s="184"/>
      <c r="VGC80" s="184"/>
      <c r="VGD80" s="184"/>
      <c r="VGE80" s="184"/>
      <c r="VGF80" s="184"/>
      <c r="VGG80" s="184"/>
      <c r="VGH80" s="184"/>
      <c r="VGI80" s="184"/>
      <c r="VGJ80" s="184"/>
      <c r="VGK80" s="184"/>
      <c r="VGL80" s="184"/>
      <c r="VGM80" s="184"/>
      <c r="VGN80" s="184"/>
      <c r="VGO80" s="184"/>
      <c r="VGP80" s="184"/>
      <c r="VGQ80" s="184"/>
      <c r="VGR80" s="184"/>
      <c r="VGS80" s="184"/>
      <c r="VGT80" s="184"/>
      <c r="VGU80" s="184"/>
      <c r="VGV80" s="184"/>
      <c r="VGW80" s="184"/>
      <c r="VGX80" s="184"/>
      <c r="VGY80" s="184"/>
      <c r="VGZ80" s="184"/>
      <c r="VHA80" s="184"/>
      <c r="VHB80" s="184"/>
      <c r="VHC80" s="184"/>
      <c r="VHD80" s="184"/>
      <c r="VHE80" s="184"/>
      <c r="VHF80" s="184"/>
      <c r="VHG80" s="184"/>
      <c r="VHH80" s="184"/>
      <c r="VHI80" s="184"/>
      <c r="VHJ80" s="184"/>
      <c r="VHK80" s="184"/>
      <c r="VHL80" s="184"/>
      <c r="VHM80" s="184"/>
      <c r="VHN80" s="184"/>
      <c r="VHO80" s="184"/>
      <c r="VHP80" s="184"/>
      <c r="VHQ80" s="184"/>
      <c r="VHR80" s="184"/>
      <c r="VHS80" s="184"/>
      <c r="VHT80" s="184"/>
      <c r="VHU80" s="184"/>
      <c r="VHV80" s="184"/>
      <c r="VHW80" s="184"/>
      <c r="VHX80" s="184"/>
      <c r="VHY80" s="184"/>
      <c r="VHZ80" s="184"/>
      <c r="VIA80" s="184"/>
      <c r="VIB80" s="184"/>
      <c r="VIC80" s="184"/>
      <c r="VID80" s="184"/>
      <c r="VIE80" s="184"/>
      <c r="VIF80" s="184"/>
      <c r="VIG80" s="184"/>
      <c r="VIH80" s="184"/>
      <c r="VII80" s="184"/>
      <c r="VIJ80" s="184"/>
      <c r="VIK80" s="184"/>
      <c r="VIL80" s="184"/>
      <c r="VIM80" s="184"/>
      <c r="VIN80" s="184"/>
      <c r="VIO80" s="184"/>
      <c r="VIP80" s="184"/>
      <c r="VIQ80" s="184"/>
      <c r="VIR80" s="184"/>
      <c r="VIS80" s="184"/>
      <c r="VIT80" s="184"/>
      <c r="VIU80" s="184"/>
      <c r="VIV80" s="184"/>
      <c r="VIW80" s="184"/>
      <c r="VIX80" s="184"/>
      <c r="VIY80" s="184"/>
      <c r="VIZ80" s="184"/>
      <c r="VJA80" s="184"/>
      <c r="VJB80" s="184"/>
      <c r="VJC80" s="184"/>
      <c r="VJD80" s="184"/>
      <c r="VJE80" s="184"/>
      <c r="VJF80" s="184"/>
      <c r="VJG80" s="184"/>
      <c r="VJH80" s="184"/>
      <c r="VJI80" s="184"/>
      <c r="VJJ80" s="184"/>
      <c r="VJK80" s="184"/>
      <c r="VJL80" s="184"/>
      <c r="VJM80" s="184"/>
      <c r="VJN80" s="184"/>
      <c r="VJO80" s="184"/>
      <c r="VJP80" s="184"/>
      <c r="VJQ80" s="184"/>
      <c r="VJR80" s="184"/>
      <c r="VJS80" s="184"/>
      <c r="VJT80" s="184"/>
      <c r="VJU80" s="184"/>
      <c r="VJV80" s="184"/>
      <c r="VJW80" s="184"/>
      <c r="VJX80" s="184"/>
      <c r="VJY80" s="184"/>
      <c r="VJZ80" s="184"/>
      <c r="VKA80" s="184"/>
      <c r="VKB80" s="184"/>
      <c r="VKC80" s="184"/>
      <c r="VKD80" s="184"/>
      <c r="VKE80" s="184"/>
      <c r="VKF80" s="184"/>
      <c r="VKG80" s="184"/>
      <c r="VKH80" s="184"/>
      <c r="VKI80" s="184"/>
      <c r="VKJ80" s="184"/>
      <c r="VKK80" s="184"/>
      <c r="VKL80" s="184"/>
      <c r="VKM80" s="184"/>
      <c r="VKN80" s="184"/>
      <c r="VKO80" s="184"/>
      <c r="VKP80" s="184"/>
      <c r="VKQ80" s="184"/>
      <c r="VKR80" s="184"/>
      <c r="VKS80" s="184"/>
      <c r="VKT80" s="184"/>
      <c r="VKU80" s="184"/>
      <c r="VKV80" s="184"/>
      <c r="VKW80" s="184"/>
      <c r="VKX80" s="184"/>
      <c r="VKY80" s="184"/>
      <c r="VKZ80" s="184"/>
      <c r="VLA80" s="184"/>
      <c r="VLB80" s="184"/>
      <c r="VLC80" s="184"/>
      <c r="VLD80" s="184"/>
      <c r="VLE80" s="184"/>
      <c r="VLF80" s="184"/>
      <c r="VLG80" s="184"/>
      <c r="VLH80" s="184"/>
      <c r="VLI80" s="184"/>
      <c r="VLJ80" s="184"/>
      <c r="VLK80" s="184"/>
      <c r="VLL80" s="184"/>
      <c r="VLM80" s="184"/>
      <c r="VLN80" s="184"/>
      <c r="VLO80" s="184"/>
      <c r="VLP80" s="184"/>
      <c r="VLQ80" s="184"/>
      <c r="VLR80" s="184"/>
      <c r="VLS80" s="184"/>
      <c r="VLT80" s="184"/>
      <c r="VLU80" s="184"/>
      <c r="VLV80" s="184"/>
      <c r="VLW80" s="184"/>
      <c r="VLX80" s="184"/>
      <c r="VLY80" s="184"/>
      <c r="VLZ80" s="184"/>
      <c r="VMA80" s="184"/>
      <c r="VMB80" s="184"/>
      <c r="VMC80" s="184"/>
      <c r="VMD80" s="184"/>
      <c r="VME80" s="184"/>
      <c r="VMF80" s="184"/>
      <c r="VMG80" s="184"/>
      <c r="VMH80" s="184"/>
      <c r="VMI80" s="184"/>
      <c r="VMJ80" s="184"/>
      <c r="VMK80" s="184"/>
      <c r="VML80" s="184"/>
      <c r="VMM80" s="184"/>
      <c r="VMN80" s="184"/>
      <c r="VMO80" s="184"/>
      <c r="VMP80" s="184"/>
      <c r="VMQ80" s="184"/>
      <c r="VMR80" s="184"/>
      <c r="VMS80" s="184"/>
      <c r="VMT80" s="184"/>
      <c r="VMU80" s="184"/>
      <c r="VMV80" s="184"/>
      <c r="VMW80" s="184"/>
      <c r="VMX80" s="184"/>
      <c r="VMY80" s="184"/>
      <c r="VMZ80" s="184"/>
      <c r="VNA80" s="184"/>
      <c r="VNB80" s="184"/>
      <c r="VNC80" s="184"/>
      <c r="VND80" s="184"/>
      <c r="VNE80" s="184"/>
      <c r="VNF80" s="184"/>
      <c r="VNG80" s="184"/>
      <c r="VNH80" s="184"/>
      <c r="VNI80" s="184"/>
      <c r="VNJ80" s="184"/>
      <c r="VNK80" s="184"/>
      <c r="VNL80" s="184"/>
      <c r="VNM80" s="184"/>
      <c r="VNN80" s="184"/>
      <c r="VNO80" s="184"/>
      <c r="VNP80" s="184"/>
      <c r="VNQ80" s="184"/>
      <c r="VNR80" s="184"/>
      <c r="VNS80" s="184"/>
      <c r="VNT80" s="184"/>
      <c r="VNU80" s="184"/>
      <c r="VNV80" s="184"/>
      <c r="VNW80" s="184"/>
      <c r="VNX80" s="184"/>
      <c r="VNY80" s="184"/>
      <c r="VNZ80" s="184"/>
      <c r="VOA80" s="184"/>
      <c r="VOB80" s="184"/>
      <c r="VOC80" s="184"/>
      <c r="VOD80" s="184"/>
      <c r="VOE80" s="184"/>
      <c r="VOF80" s="184"/>
      <c r="VOG80" s="184"/>
      <c r="VOH80" s="184"/>
      <c r="VOI80" s="184"/>
      <c r="VOJ80" s="184"/>
      <c r="VOK80" s="184"/>
      <c r="VOL80" s="184"/>
      <c r="VOM80" s="184"/>
      <c r="VON80" s="184"/>
      <c r="VOO80" s="184"/>
      <c r="VOP80" s="184"/>
      <c r="VOQ80" s="184"/>
      <c r="VOR80" s="184"/>
      <c r="VOS80" s="184"/>
      <c r="VOT80" s="184"/>
      <c r="VOU80" s="184"/>
      <c r="VOV80" s="184"/>
      <c r="VOW80" s="184"/>
      <c r="VOX80" s="184"/>
      <c r="VOY80" s="184"/>
      <c r="VOZ80" s="184"/>
      <c r="VPA80" s="184"/>
      <c r="VPB80" s="184"/>
      <c r="VPC80" s="184"/>
      <c r="VPD80" s="184"/>
      <c r="VPE80" s="184"/>
      <c r="VPF80" s="184"/>
      <c r="VPG80" s="184"/>
      <c r="VPH80" s="184"/>
      <c r="VPI80" s="184"/>
      <c r="VPJ80" s="184"/>
      <c r="VPK80" s="184"/>
      <c r="VPL80" s="184"/>
      <c r="VPM80" s="184"/>
      <c r="VPN80" s="184"/>
      <c r="VPO80" s="184"/>
      <c r="VPP80" s="184"/>
      <c r="VPQ80" s="184"/>
      <c r="VPR80" s="184"/>
      <c r="VPS80" s="184"/>
      <c r="VPT80" s="184"/>
      <c r="VPU80" s="184"/>
      <c r="VPV80" s="184"/>
      <c r="VPW80" s="184"/>
      <c r="VPX80" s="184"/>
      <c r="VPY80" s="184"/>
      <c r="VPZ80" s="184"/>
      <c r="VQA80" s="184"/>
      <c r="VQB80" s="184"/>
      <c r="VQC80" s="184"/>
      <c r="VQD80" s="184"/>
      <c r="VQE80" s="184"/>
      <c r="VQF80" s="184"/>
      <c r="VQG80" s="184"/>
      <c r="VQH80" s="184"/>
      <c r="VQI80" s="184"/>
      <c r="VQJ80" s="184"/>
      <c r="VQK80" s="184"/>
      <c r="VQL80" s="184"/>
      <c r="VQM80" s="184"/>
      <c r="VQN80" s="184"/>
      <c r="VQO80" s="184"/>
      <c r="VQP80" s="184"/>
      <c r="VQQ80" s="184"/>
      <c r="VQR80" s="184"/>
      <c r="VQS80" s="184"/>
      <c r="VQT80" s="184"/>
      <c r="VQU80" s="184"/>
      <c r="VQV80" s="184"/>
      <c r="VQW80" s="184"/>
      <c r="VQX80" s="184"/>
      <c r="VQY80" s="184"/>
      <c r="VQZ80" s="184"/>
      <c r="VRA80" s="184"/>
      <c r="VRB80" s="184"/>
      <c r="VRC80" s="184"/>
      <c r="VRD80" s="184"/>
      <c r="VRE80" s="184"/>
      <c r="VRF80" s="184"/>
      <c r="VRG80" s="184"/>
      <c r="VRH80" s="184"/>
      <c r="VRI80" s="184"/>
      <c r="VRJ80" s="184"/>
      <c r="VRK80" s="184"/>
      <c r="VRL80" s="184"/>
      <c r="VRM80" s="184"/>
      <c r="VRN80" s="184"/>
      <c r="VRO80" s="184"/>
      <c r="VRP80" s="184"/>
      <c r="VRQ80" s="184"/>
      <c r="VRR80" s="184"/>
      <c r="VRS80" s="184"/>
      <c r="VRT80" s="184"/>
      <c r="VRU80" s="184"/>
      <c r="VRV80" s="184"/>
      <c r="VRW80" s="184"/>
      <c r="VRX80" s="184"/>
      <c r="VRY80" s="184"/>
      <c r="VRZ80" s="184"/>
      <c r="VSA80" s="184"/>
      <c r="VSB80" s="184"/>
      <c r="VSC80" s="184"/>
      <c r="VSD80" s="184"/>
      <c r="VSE80" s="184"/>
      <c r="VSF80" s="184"/>
      <c r="VSG80" s="184"/>
      <c r="VSH80" s="184"/>
      <c r="VSI80" s="184"/>
      <c r="VSJ80" s="184"/>
      <c r="VSK80" s="184"/>
      <c r="VSL80" s="184"/>
      <c r="VSM80" s="184"/>
      <c r="VSN80" s="184"/>
      <c r="VSO80" s="184"/>
      <c r="VSP80" s="184"/>
      <c r="VSQ80" s="184"/>
      <c r="VSR80" s="184"/>
      <c r="VSS80" s="184"/>
      <c r="VST80" s="184"/>
      <c r="VSU80" s="184"/>
      <c r="VSV80" s="184"/>
      <c r="VSW80" s="184"/>
      <c r="VSX80" s="184"/>
      <c r="VSY80" s="184"/>
      <c r="VSZ80" s="184"/>
      <c r="VTA80" s="184"/>
      <c r="VTB80" s="184"/>
      <c r="VTC80" s="184"/>
      <c r="VTD80" s="184"/>
      <c r="VTE80" s="184"/>
      <c r="VTF80" s="184"/>
      <c r="VTG80" s="184"/>
      <c r="VTH80" s="184"/>
      <c r="VTI80" s="184"/>
      <c r="VTJ80" s="184"/>
      <c r="VTK80" s="184"/>
      <c r="VTL80" s="184"/>
      <c r="VTM80" s="184"/>
      <c r="VTN80" s="184"/>
      <c r="VTO80" s="184"/>
      <c r="VTP80" s="184"/>
      <c r="VTQ80" s="184"/>
      <c r="VTR80" s="184"/>
      <c r="VTS80" s="184"/>
      <c r="VTT80" s="184"/>
      <c r="VTU80" s="184"/>
      <c r="VTV80" s="184"/>
      <c r="VTW80" s="184"/>
      <c r="VTX80" s="184"/>
      <c r="VTY80" s="184"/>
      <c r="VTZ80" s="184"/>
      <c r="VUA80" s="184"/>
      <c r="VUB80" s="184"/>
      <c r="VUC80" s="184"/>
      <c r="VUD80" s="184"/>
      <c r="VUE80" s="184"/>
      <c r="VUF80" s="184"/>
      <c r="VUG80" s="184"/>
      <c r="VUH80" s="184"/>
      <c r="VUI80" s="184"/>
      <c r="VUJ80" s="184"/>
      <c r="VUK80" s="184"/>
      <c r="VUL80" s="184"/>
      <c r="VUM80" s="184"/>
      <c r="VUN80" s="184"/>
      <c r="VUO80" s="184"/>
      <c r="VUP80" s="184"/>
      <c r="VUQ80" s="184"/>
      <c r="VUR80" s="184"/>
      <c r="VUS80" s="184"/>
      <c r="VUT80" s="184"/>
      <c r="VUU80" s="184"/>
      <c r="VUV80" s="184"/>
      <c r="VUW80" s="184"/>
      <c r="VUX80" s="184"/>
      <c r="VUY80" s="184"/>
      <c r="VUZ80" s="184"/>
      <c r="VVA80" s="184"/>
      <c r="VVB80" s="184"/>
      <c r="VVC80" s="184"/>
      <c r="VVD80" s="184"/>
      <c r="VVE80" s="184"/>
      <c r="VVF80" s="184"/>
      <c r="VVG80" s="184"/>
      <c r="VVH80" s="184"/>
      <c r="VVI80" s="184"/>
      <c r="VVJ80" s="184"/>
      <c r="VVK80" s="184"/>
      <c r="VVL80" s="184"/>
      <c r="VVM80" s="184"/>
      <c r="VVN80" s="184"/>
      <c r="VVO80" s="184"/>
      <c r="VVP80" s="184"/>
      <c r="VVQ80" s="184"/>
      <c r="VVR80" s="184"/>
      <c r="VVS80" s="184"/>
      <c r="VVT80" s="184"/>
      <c r="VVU80" s="184"/>
      <c r="VVV80" s="184"/>
      <c r="VVW80" s="184"/>
      <c r="VVX80" s="184"/>
      <c r="VVY80" s="184"/>
      <c r="VVZ80" s="184"/>
      <c r="VWA80" s="184"/>
      <c r="VWB80" s="184"/>
      <c r="VWC80" s="184"/>
      <c r="VWD80" s="184"/>
      <c r="VWE80" s="184"/>
      <c r="VWF80" s="184"/>
      <c r="VWG80" s="184"/>
      <c r="VWH80" s="184"/>
      <c r="VWI80" s="184"/>
      <c r="VWJ80" s="184"/>
      <c r="VWK80" s="184"/>
      <c r="VWL80" s="184"/>
      <c r="VWM80" s="184"/>
      <c r="VWN80" s="184"/>
      <c r="VWO80" s="184"/>
      <c r="VWP80" s="184"/>
      <c r="VWQ80" s="184"/>
      <c r="VWR80" s="184"/>
      <c r="VWS80" s="184"/>
      <c r="VWT80" s="184"/>
      <c r="VWU80" s="184"/>
      <c r="VWV80" s="184"/>
      <c r="VWW80" s="184"/>
      <c r="VWX80" s="184"/>
      <c r="VWY80" s="184"/>
      <c r="VWZ80" s="184"/>
      <c r="VXA80" s="184"/>
      <c r="VXB80" s="184"/>
      <c r="VXC80" s="184"/>
      <c r="VXD80" s="184"/>
      <c r="VXE80" s="184"/>
      <c r="VXF80" s="184"/>
      <c r="VXG80" s="184"/>
      <c r="VXH80" s="184"/>
      <c r="VXI80" s="184"/>
      <c r="VXJ80" s="184"/>
      <c r="VXK80" s="184"/>
      <c r="VXL80" s="184"/>
      <c r="VXM80" s="184"/>
      <c r="VXN80" s="184"/>
      <c r="VXO80" s="184"/>
      <c r="VXP80" s="184"/>
      <c r="VXQ80" s="184"/>
      <c r="VXR80" s="184"/>
      <c r="VXS80" s="184"/>
      <c r="VXT80" s="184"/>
      <c r="VXU80" s="184"/>
      <c r="VXV80" s="184"/>
      <c r="VXW80" s="184"/>
      <c r="VXX80" s="184"/>
      <c r="VXY80" s="184"/>
      <c r="VXZ80" s="184"/>
      <c r="VYA80" s="184"/>
      <c r="VYB80" s="184"/>
      <c r="VYC80" s="184"/>
      <c r="VYD80" s="184"/>
      <c r="VYE80" s="184"/>
      <c r="VYF80" s="184"/>
      <c r="VYG80" s="184"/>
      <c r="VYH80" s="184"/>
      <c r="VYI80" s="184"/>
      <c r="VYJ80" s="184"/>
      <c r="VYK80" s="184"/>
      <c r="VYL80" s="184"/>
      <c r="VYM80" s="184"/>
      <c r="VYN80" s="184"/>
      <c r="VYO80" s="184"/>
      <c r="VYP80" s="184"/>
      <c r="VYQ80" s="184"/>
      <c r="VYR80" s="184"/>
      <c r="VYS80" s="184"/>
      <c r="VYT80" s="184"/>
      <c r="VYU80" s="184"/>
      <c r="VYV80" s="184"/>
      <c r="VYW80" s="184"/>
      <c r="VYX80" s="184"/>
      <c r="VYY80" s="184"/>
      <c r="VYZ80" s="184"/>
      <c r="VZA80" s="184"/>
      <c r="VZB80" s="184"/>
      <c r="VZC80" s="184"/>
      <c r="VZD80" s="184"/>
      <c r="VZE80" s="184"/>
      <c r="VZF80" s="184"/>
      <c r="VZG80" s="184"/>
      <c r="VZH80" s="184"/>
      <c r="VZI80" s="184"/>
      <c r="VZJ80" s="184"/>
      <c r="VZK80" s="184"/>
      <c r="VZL80" s="184"/>
      <c r="VZM80" s="184"/>
      <c r="VZN80" s="184"/>
      <c r="VZO80" s="184"/>
      <c r="VZP80" s="184"/>
      <c r="VZQ80" s="184"/>
      <c r="VZR80" s="184"/>
      <c r="VZS80" s="184"/>
      <c r="VZT80" s="184"/>
      <c r="VZU80" s="184"/>
      <c r="VZV80" s="184"/>
      <c r="VZW80" s="184"/>
      <c r="VZX80" s="184"/>
      <c r="VZY80" s="184"/>
      <c r="VZZ80" s="184"/>
      <c r="WAA80" s="184"/>
      <c r="WAB80" s="184"/>
      <c r="WAC80" s="184"/>
      <c r="WAD80" s="184"/>
      <c r="WAE80" s="184"/>
      <c r="WAF80" s="184"/>
      <c r="WAG80" s="184"/>
      <c r="WAH80" s="184"/>
      <c r="WAI80" s="184"/>
      <c r="WAJ80" s="184"/>
      <c r="WAK80" s="184"/>
      <c r="WAL80" s="184"/>
      <c r="WAM80" s="184"/>
      <c r="WAN80" s="184"/>
      <c r="WAO80" s="184"/>
      <c r="WAP80" s="184"/>
      <c r="WAQ80" s="184"/>
      <c r="WAR80" s="184"/>
      <c r="WAS80" s="184"/>
      <c r="WAT80" s="184"/>
      <c r="WAU80" s="184"/>
      <c r="WAV80" s="184"/>
      <c r="WAW80" s="184"/>
      <c r="WAX80" s="184"/>
      <c r="WAY80" s="184"/>
      <c r="WAZ80" s="184"/>
      <c r="WBA80" s="184"/>
      <c r="WBB80" s="184"/>
      <c r="WBC80" s="184"/>
      <c r="WBD80" s="184"/>
      <c r="WBE80" s="184"/>
      <c r="WBF80" s="184"/>
      <c r="WBG80" s="184"/>
      <c r="WBH80" s="184"/>
      <c r="WBI80" s="184"/>
      <c r="WBJ80" s="184"/>
      <c r="WBK80" s="184"/>
      <c r="WBL80" s="184"/>
      <c r="WBM80" s="184"/>
      <c r="WBN80" s="184"/>
      <c r="WBO80" s="184"/>
      <c r="WBP80" s="184"/>
      <c r="WBQ80" s="184"/>
      <c r="WBR80" s="184"/>
      <c r="WBS80" s="184"/>
      <c r="WBT80" s="184"/>
      <c r="WBU80" s="184"/>
      <c r="WBV80" s="184"/>
      <c r="WBW80" s="184"/>
      <c r="WBX80" s="184"/>
      <c r="WBY80" s="184"/>
      <c r="WBZ80" s="184"/>
      <c r="WCA80" s="184"/>
      <c r="WCB80" s="184"/>
      <c r="WCC80" s="184"/>
      <c r="WCD80" s="184"/>
      <c r="WCE80" s="184"/>
      <c r="WCF80" s="184"/>
      <c r="WCG80" s="184"/>
      <c r="WCH80" s="184"/>
      <c r="WCI80" s="184"/>
      <c r="WCJ80" s="184"/>
      <c r="WCK80" s="184"/>
      <c r="WCL80" s="184"/>
      <c r="WCM80" s="184"/>
      <c r="WCN80" s="184"/>
      <c r="WCO80" s="184"/>
      <c r="WCP80" s="184"/>
      <c r="WCQ80" s="184"/>
      <c r="WCR80" s="184"/>
      <c r="WCS80" s="184"/>
      <c r="WCT80" s="184"/>
      <c r="WCU80" s="184"/>
      <c r="WCV80" s="184"/>
      <c r="WCW80" s="184"/>
      <c r="WCX80" s="184"/>
      <c r="WCY80" s="184"/>
      <c r="WCZ80" s="184"/>
      <c r="WDA80" s="184"/>
      <c r="WDB80" s="184"/>
      <c r="WDC80" s="184"/>
      <c r="WDD80" s="184"/>
      <c r="WDE80" s="184"/>
      <c r="WDF80" s="184"/>
      <c r="WDG80" s="184"/>
      <c r="WDH80" s="184"/>
      <c r="WDI80" s="184"/>
      <c r="WDJ80" s="184"/>
      <c r="WDK80" s="184"/>
      <c r="WDL80" s="184"/>
      <c r="WDM80" s="184"/>
      <c r="WDN80" s="184"/>
      <c r="WDO80" s="184"/>
      <c r="WDP80" s="184"/>
      <c r="WDQ80" s="184"/>
      <c r="WDR80" s="184"/>
      <c r="WDS80" s="184"/>
      <c r="WDT80" s="184"/>
      <c r="WDU80" s="184"/>
      <c r="WDV80" s="184"/>
      <c r="WDW80" s="184"/>
      <c r="WDX80" s="184"/>
      <c r="WDY80" s="184"/>
      <c r="WDZ80" s="184"/>
      <c r="WEA80" s="184"/>
      <c r="WEB80" s="184"/>
      <c r="WEC80" s="184"/>
      <c r="WED80" s="184"/>
      <c r="WEE80" s="184"/>
      <c r="WEF80" s="184"/>
      <c r="WEG80" s="184"/>
      <c r="WEH80" s="184"/>
      <c r="WEI80" s="184"/>
      <c r="WEJ80" s="184"/>
      <c r="WEK80" s="184"/>
      <c r="WEL80" s="184"/>
      <c r="WEM80" s="184"/>
      <c r="WEN80" s="184"/>
      <c r="WEO80" s="184"/>
      <c r="WEP80" s="184"/>
      <c r="WEQ80" s="184"/>
      <c r="WER80" s="184"/>
      <c r="WES80" s="184"/>
      <c r="WET80" s="184"/>
      <c r="WEU80" s="184"/>
      <c r="WEV80" s="184"/>
      <c r="WEW80" s="184"/>
      <c r="WEX80" s="184"/>
      <c r="WEY80" s="184"/>
      <c r="WEZ80" s="184"/>
      <c r="WFA80" s="184"/>
      <c r="WFB80" s="184"/>
      <c r="WFC80" s="184"/>
      <c r="WFD80" s="184"/>
      <c r="WFE80" s="184"/>
      <c r="WFF80" s="184"/>
      <c r="WFG80" s="184"/>
      <c r="WFH80" s="184"/>
      <c r="WFI80" s="184"/>
      <c r="WFJ80" s="184"/>
      <c r="WFK80" s="184"/>
      <c r="WFL80" s="184"/>
      <c r="WFM80" s="184"/>
      <c r="WFN80" s="184"/>
      <c r="WFO80" s="184"/>
      <c r="WFP80" s="184"/>
      <c r="WFQ80" s="184"/>
      <c r="WFR80" s="184"/>
      <c r="WFS80" s="184"/>
      <c r="WFT80" s="184"/>
      <c r="WFU80" s="184"/>
      <c r="WFV80" s="184"/>
      <c r="WFW80" s="184"/>
      <c r="WFX80" s="184"/>
      <c r="WFY80" s="184"/>
      <c r="WFZ80" s="184"/>
      <c r="WGA80" s="184"/>
      <c r="WGB80" s="184"/>
      <c r="WGC80" s="184"/>
      <c r="WGD80" s="184"/>
      <c r="WGE80" s="184"/>
      <c r="WGF80" s="184"/>
      <c r="WGG80" s="184"/>
      <c r="WGH80" s="184"/>
      <c r="WGI80" s="184"/>
      <c r="WGJ80" s="184"/>
      <c r="WGK80" s="184"/>
      <c r="WGL80" s="184"/>
      <c r="WGM80" s="184"/>
      <c r="WGN80" s="184"/>
      <c r="WGO80" s="184"/>
      <c r="WGP80" s="184"/>
      <c r="WGQ80" s="184"/>
      <c r="WGR80" s="184"/>
      <c r="WGS80" s="184"/>
      <c r="WGT80" s="184"/>
      <c r="WGU80" s="184"/>
      <c r="WGV80" s="184"/>
      <c r="WGW80" s="184"/>
      <c r="WGX80" s="184"/>
      <c r="WGY80" s="184"/>
      <c r="WGZ80" s="184"/>
      <c r="WHA80" s="184"/>
      <c r="WHB80" s="184"/>
      <c r="WHC80" s="184"/>
      <c r="WHD80" s="184"/>
      <c r="WHE80" s="184"/>
      <c r="WHF80" s="184"/>
      <c r="WHG80" s="184"/>
      <c r="WHH80" s="184"/>
      <c r="WHI80" s="184"/>
      <c r="WHJ80" s="184"/>
      <c r="WHK80" s="184"/>
      <c r="WHL80" s="184"/>
      <c r="WHM80" s="184"/>
      <c r="WHN80" s="184"/>
      <c r="WHO80" s="184"/>
      <c r="WHP80" s="184"/>
      <c r="WHQ80" s="184"/>
      <c r="WHR80" s="184"/>
      <c r="WHS80" s="184"/>
      <c r="WHT80" s="184"/>
      <c r="WHU80" s="184"/>
      <c r="WHV80" s="184"/>
      <c r="WHW80" s="184"/>
      <c r="WHX80" s="184"/>
      <c r="WHY80" s="184"/>
      <c r="WHZ80" s="184"/>
      <c r="WIA80" s="184"/>
      <c r="WIB80" s="184"/>
      <c r="WIC80" s="184"/>
      <c r="WID80" s="184"/>
      <c r="WIE80" s="184"/>
      <c r="WIF80" s="184"/>
      <c r="WIG80" s="184"/>
      <c r="WIH80" s="184"/>
      <c r="WII80" s="184"/>
      <c r="WIJ80" s="184"/>
      <c r="WIK80" s="184"/>
      <c r="WIL80" s="184"/>
      <c r="WIM80" s="184"/>
      <c r="WIN80" s="184"/>
      <c r="WIO80" s="184"/>
      <c r="WIP80" s="184"/>
      <c r="WIQ80" s="184"/>
      <c r="WIR80" s="184"/>
      <c r="WIS80" s="184"/>
      <c r="WIT80" s="184"/>
      <c r="WIU80" s="184"/>
      <c r="WIV80" s="184"/>
      <c r="WIW80" s="184"/>
      <c r="WIX80" s="184"/>
      <c r="WIY80" s="184"/>
      <c r="WIZ80" s="184"/>
      <c r="WJA80" s="184"/>
      <c r="WJB80" s="184"/>
      <c r="WJC80" s="184"/>
      <c r="WJD80" s="184"/>
      <c r="WJE80" s="184"/>
      <c r="WJF80" s="184"/>
      <c r="WJG80" s="184"/>
      <c r="WJH80" s="184"/>
      <c r="WJI80" s="184"/>
      <c r="WJJ80" s="184"/>
      <c r="WJK80" s="184"/>
      <c r="WJL80" s="184"/>
      <c r="WJM80" s="184"/>
      <c r="WJN80" s="184"/>
      <c r="WJO80" s="184"/>
      <c r="WJP80" s="184"/>
      <c r="WJQ80" s="184"/>
      <c r="WJR80" s="184"/>
      <c r="WJS80" s="184"/>
      <c r="WJT80" s="184"/>
      <c r="WJU80" s="184"/>
      <c r="WJV80" s="184"/>
      <c r="WJW80" s="184"/>
      <c r="WJX80" s="184"/>
      <c r="WJY80" s="184"/>
      <c r="WJZ80" s="184"/>
      <c r="WKA80" s="184"/>
      <c r="WKB80" s="184"/>
      <c r="WKC80" s="184"/>
      <c r="WKD80" s="184"/>
      <c r="WKE80" s="184"/>
      <c r="WKF80" s="184"/>
      <c r="WKG80" s="184"/>
      <c r="WKH80" s="184"/>
      <c r="WKI80" s="184"/>
      <c r="WKJ80" s="184"/>
      <c r="WKK80" s="184"/>
      <c r="WKL80" s="184"/>
      <c r="WKM80" s="184"/>
      <c r="WKN80" s="184"/>
      <c r="WKO80" s="184"/>
      <c r="WKP80" s="184"/>
      <c r="WKQ80" s="184"/>
      <c r="WKR80" s="184"/>
      <c r="WKS80" s="184"/>
      <c r="WKT80" s="184"/>
      <c r="WKU80" s="184"/>
      <c r="WKV80" s="184"/>
      <c r="WKW80" s="184"/>
      <c r="WKX80" s="184"/>
      <c r="WKY80" s="184"/>
      <c r="WKZ80" s="184"/>
      <c r="WLA80" s="184"/>
      <c r="WLB80" s="184"/>
      <c r="WLC80" s="184"/>
      <c r="WLD80" s="184"/>
      <c r="WLE80" s="184"/>
      <c r="WLF80" s="184"/>
      <c r="WLG80" s="184"/>
      <c r="WLH80" s="184"/>
      <c r="WLI80" s="184"/>
      <c r="WLJ80" s="184"/>
      <c r="WLK80" s="184"/>
      <c r="WLL80" s="184"/>
      <c r="WLM80" s="184"/>
      <c r="WLN80" s="184"/>
      <c r="WLO80" s="184"/>
      <c r="WLP80" s="184"/>
      <c r="WLQ80" s="184"/>
      <c r="WLR80" s="184"/>
      <c r="WLS80" s="184"/>
      <c r="WLT80" s="184"/>
      <c r="WLU80" s="184"/>
      <c r="WLV80" s="184"/>
      <c r="WLW80" s="184"/>
      <c r="WLX80" s="184"/>
      <c r="WLY80" s="184"/>
      <c r="WLZ80" s="184"/>
      <c r="WMA80" s="184"/>
      <c r="WMB80" s="184"/>
      <c r="WMC80" s="184"/>
      <c r="WMD80" s="184"/>
      <c r="WME80" s="184"/>
      <c r="WMF80" s="184"/>
      <c r="WMG80" s="184"/>
      <c r="WMH80" s="184"/>
      <c r="WMI80" s="184"/>
      <c r="WMJ80" s="184"/>
      <c r="WMK80" s="184"/>
      <c r="WML80" s="184"/>
      <c r="WMM80" s="184"/>
      <c r="WMN80" s="184"/>
      <c r="WMO80" s="184"/>
      <c r="WMP80" s="184"/>
      <c r="WMQ80" s="184"/>
      <c r="WMR80" s="184"/>
      <c r="WMS80" s="184"/>
      <c r="WMT80" s="184"/>
      <c r="WMU80" s="184"/>
      <c r="WMV80" s="184"/>
      <c r="WMW80" s="184"/>
      <c r="WMX80" s="184"/>
      <c r="WMY80" s="184"/>
      <c r="WMZ80" s="184"/>
      <c r="WNA80" s="184"/>
      <c r="WNB80" s="184"/>
      <c r="WNC80" s="184"/>
      <c r="WND80" s="184"/>
      <c r="WNE80" s="184"/>
      <c r="WNF80" s="184"/>
      <c r="WNG80" s="184"/>
      <c r="WNH80" s="184"/>
      <c r="WNI80" s="184"/>
      <c r="WNJ80" s="184"/>
      <c r="WNK80" s="184"/>
      <c r="WNL80" s="184"/>
      <c r="WNM80" s="184"/>
      <c r="WNN80" s="184"/>
      <c r="WNO80" s="184"/>
      <c r="WNP80" s="184"/>
      <c r="WNQ80" s="184"/>
      <c r="WNR80" s="184"/>
      <c r="WNS80" s="184"/>
      <c r="WNT80" s="184"/>
      <c r="WNU80" s="184"/>
      <c r="WNV80" s="184"/>
      <c r="WNW80" s="184"/>
      <c r="WNX80" s="184"/>
      <c r="WNY80" s="184"/>
      <c r="WNZ80" s="184"/>
      <c r="WOA80" s="184"/>
      <c r="WOB80" s="184"/>
      <c r="WOC80" s="184"/>
      <c r="WOD80" s="184"/>
      <c r="WOE80" s="184"/>
      <c r="WOF80" s="184"/>
      <c r="WOG80" s="184"/>
      <c r="WOH80" s="184"/>
      <c r="WOI80" s="184"/>
      <c r="WOJ80" s="184"/>
      <c r="WOK80" s="184"/>
      <c r="WOL80" s="184"/>
      <c r="WOM80" s="184"/>
      <c r="WON80" s="184"/>
      <c r="WOO80" s="184"/>
      <c r="WOP80" s="184"/>
      <c r="WOQ80" s="184"/>
      <c r="WOR80" s="184"/>
      <c r="WOS80" s="184"/>
      <c r="WOT80" s="184"/>
      <c r="WOU80" s="184"/>
      <c r="WOV80" s="184"/>
      <c r="WOW80" s="184"/>
      <c r="WOX80" s="184"/>
      <c r="WOY80" s="184"/>
      <c r="WOZ80" s="184"/>
      <c r="WPA80" s="184"/>
      <c r="WPB80" s="184"/>
      <c r="WPC80" s="184"/>
      <c r="WPD80" s="184"/>
      <c r="WPE80" s="184"/>
      <c r="WPF80" s="184"/>
      <c r="WPG80" s="184"/>
      <c r="WPH80" s="184"/>
      <c r="WPI80" s="184"/>
      <c r="WPJ80" s="184"/>
      <c r="WPK80" s="184"/>
      <c r="WPL80" s="184"/>
      <c r="WPM80" s="184"/>
      <c r="WPN80" s="184"/>
      <c r="WPO80" s="184"/>
      <c r="WPP80" s="184"/>
      <c r="WPQ80" s="184"/>
      <c r="WPR80" s="184"/>
      <c r="WPS80" s="184"/>
      <c r="WPT80" s="184"/>
      <c r="WPU80" s="184"/>
      <c r="WPV80" s="184"/>
      <c r="WPW80" s="184"/>
      <c r="WPX80" s="184"/>
      <c r="WPY80" s="184"/>
      <c r="WPZ80" s="184"/>
      <c r="WQA80" s="184"/>
      <c r="WQB80" s="184"/>
      <c r="WQC80" s="184"/>
      <c r="WQD80" s="184"/>
      <c r="WQE80" s="184"/>
      <c r="WQF80" s="184"/>
      <c r="WQG80" s="184"/>
      <c r="WQH80" s="184"/>
      <c r="WQI80" s="184"/>
      <c r="WQJ80" s="184"/>
      <c r="WQK80" s="184"/>
      <c r="WQL80" s="184"/>
      <c r="WQM80" s="184"/>
      <c r="WQN80" s="184"/>
      <c r="WQO80" s="184"/>
      <c r="WQP80" s="184"/>
      <c r="WQQ80" s="184"/>
      <c r="WQR80" s="184"/>
      <c r="WQS80" s="184"/>
      <c r="WQT80" s="184"/>
      <c r="WQU80" s="184"/>
      <c r="WQV80" s="184"/>
      <c r="WQW80" s="184"/>
      <c r="WQX80" s="184"/>
      <c r="WQY80" s="184"/>
      <c r="WQZ80" s="184"/>
      <c r="WRA80" s="184"/>
      <c r="WRB80" s="184"/>
      <c r="WRC80" s="184"/>
      <c r="WRD80" s="184"/>
      <c r="WRE80" s="184"/>
      <c r="WRF80" s="184"/>
      <c r="WRG80" s="184"/>
      <c r="WRH80" s="184"/>
      <c r="WRI80" s="184"/>
      <c r="WRJ80" s="184"/>
      <c r="WRK80" s="184"/>
      <c r="WRL80" s="184"/>
      <c r="WRM80" s="184"/>
      <c r="WRN80" s="184"/>
      <c r="WRO80" s="184"/>
      <c r="WRP80" s="184"/>
      <c r="WRQ80" s="184"/>
      <c r="WRR80" s="184"/>
      <c r="WRS80" s="184"/>
      <c r="WRT80" s="184"/>
      <c r="WRU80" s="184"/>
      <c r="WRV80" s="184"/>
      <c r="WRW80" s="184"/>
      <c r="WRX80" s="184"/>
      <c r="WRY80" s="184"/>
      <c r="WRZ80" s="184"/>
      <c r="WSA80" s="184"/>
      <c r="WSB80" s="184"/>
      <c r="WSC80" s="184"/>
      <c r="WSD80" s="184"/>
      <c r="WSE80" s="184"/>
      <c r="WSF80" s="184"/>
      <c r="WSG80" s="184"/>
      <c r="WSH80" s="184"/>
      <c r="WSI80" s="184"/>
      <c r="WSJ80" s="184"/>
      <c r="WSK80" s="184"/>
      <c r="WSL80" s="184"/>
      <c r="WSM80" s="184"/>
      <c r="WSN80" s="184"/>
      <c r="WSO80" s="184"/>
      <c r="WSP80" s="184"/>
      <c r="WSQ80" s="184"/>
      <c r="WSR80" s="184"/>
      <c r="WSS80" s="184"/>
      <c r="WST80" s="184"/>
      <c r="WSU80" s="184"/>
      <c r="WSV80" s="184"/>
      <c r="WSW80" s="184"/>
      <c r="WSX80" s="184"/>
      <c r="WSY80" s="184"/>
      <c r="WSZ80" s="184"/>
      <c r="WTA80" s="184"/>
      <c r="WTB80" s="184"/>
      <c r="WTC80" s="184"/>
      <c r="WTD80" s="184"/>
      <c r="WTE80" s="184"/>
      <c r="WTF80" s="184"/>
      <c r="WTG80" s="184"/>
      <c r="WTH80" s="184"/>
      <c r="WTI80" s="184"/>
      <c r="WTJ80" s="184"/>
      <c r="WTK80" s="184"/>
      <c r="WTL80" s="184"/>
      <c r="WTM80" s="184"/>
      <c r="WTN80" s="184"/>
      <c r="WTO80" s="184"/>
      <c r="WTP80" s="184"/>
      <c r="WTQ80" s="184"/>
      <c r="WTR80" s="184"/>
      <c r="WTS80" s="184"/>
      <c r="WTT80" s="184"/>
      <c r="WTU80" s="184"/>
      <c r="WTV80" s="184"/>
      <c r="WTW80" s="184"/>
      <c r="WTX80" s="184"/>
      <c r="WTY80" s="184"/>
      <c r="WTZ80" s="184"/>
      <c r="WUA80" s="184"/>
      <c r="WUB80" s="184"/>
      <c r="WUC80" s="184"/>
      <c r="WUD80" s="184"/>
      <c r="WUE80" s="184"/>
      <c r="WUF80" s="184"/>
      <c r="WUG80" s="184"/>
      <c r="WUH80" s="184"/>
      <c r="WUI80" s="184"/>
      <c r="WUJ80" s="184"/>
      <c r="WUK80" s="184"/>
      <c r="WUL80" s="184"/>
      <c r="WUM80" s="184"/>
      <c r="WUN80" s="184"/>
      <c r="WUO80" s="184"/>
      <c r="WUP80" s="184"/>
      <c r="WUQ80" s="184"/>
      <c r="WUR80" s="184"/>
      <c r="WUS80" s="184"/>
      <c r="WUT80" s="184"/>
      <c r="WUU80" s="184"/>
      <c r="WUV80" s="184"/>
      <c r="WUW80" s="184"/>
      <c r="WUX80" s="184"/>
      <c r="WUY80" s="184"/>
      <c r="WUZ80" s="184"/>
      <c r="WVA80" s="184"/>
      <c r="WVB80" s="184"/>
      <c r="WVC80" s="184"/>
      <c r="WVD80" s="184"/>
      <c r="WVE80" s="184"/>
      <c r="WVF80" s="184"/>
      <c r="WVG80" s="184"/>
      <c r="WVH80" s="184"/>
      <c r="WVI80" s="184"/>
      <c r="WVJ80" s="184"/>
      <c r="WVK80" s="184"/>
      <c r="WVL80" s="184"/>
      <c r="WVM80" s="184"/>
      <c r="WVN80" s="184"/>
      <c r="WVO80" s="184"/>
      <c r="WVP80" s="184"/>
      <c r="WVQ80" s="184"/>
      <c r="WVR80" s="184"/>
      <c r="WVS80" s="184"/>
      <c r="WVT80" s="184"/>
      <c r="WVU80" s="184"/>
      <c r="WVV80" s="184"/>
      <c r="WVW80" s="184"/>
      <c r="WVX80" s="184"/>
      <c r="WVY80" s="184"/>
      <c r="WVZ80" s="184"/>
      <c r="WWA80" s="184"/>
      <c r="WWB80" s="184"/>
      <c r="WWC80" s="184"/>
      <c r="WWD80" s="184"/>
      <c r="WWE80" s="184"/>
      <c r="WWF80" s="184"/>
      <c r="WWG80" s="184"/>
      <c r="WWH80" s="184"/>
      <c r="WWI80" s="184"/>
      <c r="WWJ80" s="184"/>
      <c r="WWK80" s="184"/>
      <c r="WWL80" s="184"/>
      <c r="WWM80" s="184"/>
      <c r="WWN80" s="184"/>
      <c r="WWO80" s="184"/>
      <c r="WWP80" s="184"/>
      <c r="WWQ80" s="184"/>
      <c r="WWR80" s="184"/>
      <c r="WWS80" s="184"/>
      <c r="WWT80" s="184"/>
      <c r="WWU80" s="184"/>
      <c r="WWV80" s="184"/>
      <c r="WWW80" s="184"/>
      <c r="WWX80" s="184"/>
      <c r="WWY80" s="184"/>
      <c r="WWZ80" s="184"/>
      <c r="WXA80" s="184"/>
      <c r="WXB80" s="184"/>
      <c r="WXC80" s="184"/>
      <c r="WXD80" s="184"/>
      <c r="WXE80" s="184"/>
      <c r="WXF80" s="184"/>
      <c r="WXG80" s="184"/>
      <c r="WXH80" s="184"/>
      <c r="WXI80" s="184"/>
      <c r="WXJ80" s="184"/>
      <c r="WXK80" s="184"/>
      <c r="WXL80" s="184"/>
      <c r="WXM80" s="184"/>
      <c r="WXN80" s="184"/>
      <c r="WXO80" s="184"/>
      <c r="WXP80" s="184"/>
      <c r="WXQ80" s="184"/>
      <c r="WXR80" s="184"/>
      <c r="WXS80" s="184"/>
      <c r="WXT80" s="184"/>
      <c r="WXU80" s="184"/>
      <c r="WXV80" s="184"/>
      <c r="WXW80" s="184"/>
      <c r="WXX80" s="184"/>
      <c r="WXY80" s="184"/>
      <c r="WXZ80" s="184"/>
      <c r="WYA80" s="184"/>
      <c r="WYB80" s="184"/>
      <c r="WYC80" s="184"/>
      <c r="WYD80" s="184"/>
      <c r="WYE80" s="184"/>
      <c r="WYF80" s="184"/>
      <c r="WYG80" s="184"/>
      <c r="WYH80" s="184"/>
      <c r="WYI80" s="184"/>
      <c r="WYJ80" s="184"/>
      <c r="WYK80" s="184"/>
      <c r="WYL80" s="184"/>
      <c r="WYM80" s="184"/>
      <c r="WYN80" s="184"/>
      <c r="WYO80" s="184"/>
      <c r="WYP80" s="184"/>
      <c r="WYQ80" s="184"/>
      <c r="WYR80" s="184"/>
      <c r="WYS80" s="184"/>
      <c r="WYT80" s="184"/>
      <c r="WYU80" s="184"/>
      <c r="WYV80" s="184"/>
      <c r="WYW80" s="184"/>
      <c r="WYX80" s="184"/>
      <c r="WYY80" s="184"/>
      <c r="WYZ80" s="184"/>
      <c r="WZA80" s="184"/>
      <c r="WZB80" s="184"/>
      <c r="WZC80" s="184"/>
      <c r="WZD80" s="184"/>
      <c r="WZE80" s="184"/>
      <c r="WZF80" s="184"/>
      <c r="WZG80" s="184"/>
      <c r="WZH80" s="184"/>
      <c r="WZI80" s="184"/>
      <c r="WZJ80" s="184"/>
      <c r="WZK80" s="184"/>
      <c r="WZL80" s="184"/>
      <c r="WZM80" s="184"/>
      <c r="WZN80" s="184"/>
      <c r="WZO80" s="184"/>
      <c r="WZP80" s="184"/>
      <c r="WZQ80" s="184"/>
      <c r="WZR80" s="184"/>
      <c r="WZS80" s="184"/>
      <c r="WZT80" s="184"/>
      <c r="WZU80" s="184"/>
      <c r="WZV80" s="184"/>
      <c r="WZW80" s="184"/>
      <c r="WZX80" s="184"/>
      <c r="WZY80" s="184"/>
      <c r="WZZ80" s="184"/>
      <c r="XAA80" s="184"/>
      <c r="XAB80" s="184"/>
      <c r="XAC80" s="184"/>
      <c r="XAD80" s="184"/>
      <c r="XAE80" s="184"/>
      <c r="XAF80" s="184"/>
      <c r="XAG80" s="184"/>
      <c r="XAH80" s="184"/>
      <c r="XAI80" s="184"/>
      <c r="XAJ80" s="184"/>
      <c r="XAK80" s="184"/>
      <c r="XAL80" s="184"/>
      <c r="XAM80" s="184"/>
      <c r="XAN80" s="184"/>
      <c r="XAO80" s="184"/>
      <c r="XAP80" s="184"/>
      <c r="XAQ80" s="184"/>
      <c r="XAR80" s="184"/>
      <c r="XAS80" s="184"/>
      <c r="XAT80" s="184"/>
      <c r="XAU80" s="184"/>
      <c r="XAV80" s="184"/>
      <c r="XAW80" s="184"/>
      <c r="XAX80" s="184"/>
      <c r="XAY80" s="184"/>
      <c r="XAZ80" s="184"/>
      <c r="XBA80" s="184"/>
      <c r="XBB80" s="184"/>
      <c r="XBC80" s="184"/>
      <c r="XBD80" s="184"/>
      <c r="XBE80" s="184"/>
      <c r="XBF80" s="184"/>
      <c r="XBG80" s="184"/>
      <c r="XBH80" s="184"/>
      <c r="XBI80" s="184"/>
      <c r="XBJ80" s="184"/>
      <c r="XBK80" s="184"/>
      <c r="XBL80" s="184"/>
      <c r="XBM80" s="184"/>
      <c r="XBN80" s="184"/>
      <c r="XBO80" s="184"/>
      <c r="XBP80" s="184"/>
      <c r="XBQ80" s="184"/>
      <c r="XBR80" s="184"/>
      <c r="XBS80" s="184"/>
      <c r="XBT80" s="184"/>
      <c r="XBU80" s="184"/>
      <c r="XBV80" s="184"/>
      <c r="XBW80" s="184"/>
      <c r="XBX80" s="184"/>
      <c r="XBY80" s="184"/>
      <c r="XBZ80" s="184"/>
      <c r="XCA80" s="184"/>
      <c r="XCB80" s="184"/>
      <c r="XCC80" s="184"/>
      <c r="XCD80" s="184"/>
      <c r="XCE80" s="184"/>
      <c r="XCF80" s="184"/>
      <c r="XCG80" s="184"/>
      <c r="XCH80" s="184"/>
      <c r="XCI80" s="184"/>
      <c r="XCJ80" s="184"/>
      <c r="XCK80" s="184"/>
      <c r="XCL80" s="184"/>
      <c r="XCM80" s="184"/>
      <c r="XCN80" s="184"/>
      <c r="XCO80" s="184"/>
      <c r="XCP80" s="184"/>
      <c r="XCQ80" s="184"/>
      <c r="XCR80" s="184"/>
      <c r="XCS80" s="184"/>
      <c r="XCT80" s="184"/>
      <c r="XCU80" s="184"/>
      <c r="XCV80" s="184"/>
      <c r="XCW80" s="184"/>
      <c r="XCX80" s="184"/>
      <c r="XCY80" s="184"/>
      <c r="XCZ80" s="184"/>
      <c r="XDA80" s="184"/>
      <c r="XDB80" s="184"/>
      <c r="XDC80" s="184"/>
      <c r="XDD80" s="184"/>
      <c r="XDE80" s="184"/>
      <c r="XDF80" s="184"/>
      <c r="XDG80" s="184"/>
      <c r="XDH80" s="184"/>
      <c r="XDI80" s="184"/>
      <c r="XDJ80" s="184"/>
      <c r="XDK80" s="184"/>
      <c r="XDL80" s="184"/>
      <c r="XDM80" s="184"/>
      <c r="XDN80" s="184"/>
      <c r="XDO80" s="184"/>
      <c r="XDP80" s="184"/>
      <c r="XDQ80" s="184"/>
      <c r="XDR80" s="184"/>
      <c r="XDS80" s="184"/>
      <c r="XDT80" s="184"/>
      <c r="XDU80" s="184"/>
      <c r="XDV80" s="184"/>
      <c r="XDW80" s="184"/>
      <c r="XDX80" s="184"/>
      <c r="XDY80" s="184"/>
      <c r="XDZ80" s="184"/>
      <c r="XEA80" s="184"/>
      <c r="XEB80" s="184"/>
      <c r="XEC80" s="184"/>
      <c r="XED80" s="184"/>
      <c r="XEE80" s="184"/>
      <c r="XEF80" s="184"/>
      <c r="XEG80" s="184"/>
      <c r="XEH80" s="184"/>
      <c r="XEI80" s="184"/>
      <c r="XEJ80" s="184"/>
      <c r="XEK80" s="184"/>
      <c r="XEL80" s="184"/>
      <c r="XEM80" s="184"/>
      <c r="XEN80" s="184"/>
      <c r="XEO80" s="184"/>
      <c r="XEP80" s="184"/>
      <c r="XEQ80" s="184"/>
      <c r="XER80" s="184"/>
      <c r="XES80" s="184"/>
      <c r="XET80" s="184"/>
      <c r="XEU80" s="184"/>
      <c r="XEV80" s="184"/>
      <c r="XEW80" s="184"/>
      <c r="XEX80" s="184"/>
      <c r="XEY80" s="184"/>
      <c r="XEZ80" s="184"/>
      <c r="XFA80" s="184"/>
      <c r="XFB80" s="184"/>
      <c r="XFC80" s="184"/>
    </row>
    <row r="81" spans="1:42" ht="6" customHeight="1" x14ac:dyDescent="0.25">
      <c r="B81" s="183"/>
      <c r="AB81" s="183"/>
    </row>
    <row r="82" spans="1:42" ht="15" customHeight="1" x14ac:dyDescent="0.25">
      <c r="B82" s="347" t="s">
        <v>1426</v>
      </c>
      <c r="C82" s="347"/>
      <c r="D82" s="347"/>
      <c r="E82" s="347"/>
      <c r="F82" s="347"/>
      <c r="G82" s="347"/>
      <c r="H82" s="347"/>
      <c r="I82" s="187"/>
      <c r="J82" s="186" t="s">
        <v>1446</v>
      </c>
      <c r="K82" s="187"/>
      <c r="L82" s="348" t="s">
        <v>1408</v>
      </c>
      <c r="M82" s="348"/>
      <c r="N82" s="348"/>
      <c r="AB82" s="188"/>
      <c r="AC82" s="188"/>
      <c r="AD82" s="188"/>
      <c r="AE82" s="188"/>
      <c r="AF82" s="188"/>
      <c r="AG82" s="188"/>
      <c r="AH82" s="188"/>
      <c r="AI82" s="187"/>
      <c r="AJ82" s="187"/>
      <c r="AK82" s="187"/>
      <c r="AL82" s="184"/>
      <c r="AM82" s="184"/>
      <c r="AN82" s="184"/>
    </row>
    <row r="83" spans="1:42" x14ac:dyDescent="0.25">
      <c r="I83" s="187"/>
      <c r="J83" s="180"/>
      <c r="L83" s="180"/>
      <c r="M83" s="185"/>
      <c r="N83" s="180"/>
      <c r="O83" s="185"/>
      <c r="P83" s="187" t="s">
        <v>1438</v>
      </c>
      <c r="AI83" s="187"/>
      <c r="AJ83" s="180"/>
      <c r="AL83" s="180"/>
      <c r="AM83" s="185"/>
      <c r="AN83" s="180"/>
      <c r="AO83" s="185"/>
      <c r="AP83" s="187"/>
    </row>
    <row r="84" spans="1:42" x14ac:dyDescent="0.25">
      <c r="B84" s="200" t="s">
        <v>1430</v>
      </c>
      <c r="D84" s="104">
        <f>$B$34</f>
        <v>0</v>
      </c>
      <c r="I84" s="89" t="s">
        <v>1439</v>
      </c>
      <c r="J84" s="104">
        <f>ROUND(SUM(D84),0)</f>
        <v>0</v>
      </c>
      <c r="L84" s="202" t="str">
        <f>CONCATENATE("Balance July 1, ",LEFT('Department Note Disclosure'!$B$11,4))</f>
        <v>Balance July 1, 2024</v>
      </c>
      <c r="N84" s="104">
        <f>ROUND('SBITA Liabilities'!$F$18,0)</f>
        <v>0</v>
      </c>
      <c r="P84" s="103">
        <f>J84-N84</f>
        <v>0</v>
      </c>
      <c r="AB84" s="200"/>
      <c r="AD84" s="175"/>
      <c r="AI84" s="176"/>
      <c r="AJ84" s="175"/>
      <c r="AL84" s="202"/>
      <c r="AN84" s="175"/>
      <c r="AP84" s="172"/>
    </row>
    <row r="85" spans="1:42" x14ac:dyDescent="0.25">
      <c r="B85" s="200" t="s">
        <v>1432</v>
      </c>
      <c r="D85" s="104">
        <f>D34</f>
        <v>0</v>
      </c>
      <c r="E85" s="203" t="s">
        <v>1431</v>
      </c>
      <c r="F85" s="190" t="s">
        <v>1436</v>
      </c>
      <c r="H85" s="104">
        <f>$J$34</f>
        <v>0</v>
      </c>
      <c r="I85" s="89" t="s">
        <v>1439</v>
      </c>
      <c r="J85" s="104">
        <f>ROUND(SUM(D85,H85),0)</f>
        <v>0</v>
      </c>
      <c r="L85" s="202" t="s">
        <v>5</v>
      </c>
      <c r="N85" s="104">
        <f>ROUND('SBITA Liabilities'!$H$18,0)</f>
        <v>0</v>
      </c>
      <c r="P85" s="103">
        <f>J85-N85</f>
        <v>0</v>
      </c>
      <c r="AB85" s="200"/>
      <c r="AD85" s="175"/>
      <c r="AE85" s="203"/>
      <c r="AF85" s="190"/>
      <c r="AH85" s="175"/>
      <c r="AI85" s="176"/>
      <c r="AJ85" s="175"/>
      <c r="AL85" s="202"/>
      <c r="AN85" s="175"/>
      <c r="AP85" s="172"/>
    </row>
    <row r="86" spans="1:42" x14ac:dyDescent="0.25">
      <c r="B86" s="200" t="s">
        <v>1434</v>
      </c>
      <c r="D86" s="104">
        <f>F34</f>
        <v>0</v>
      </c>
      <c r="E86" s="203" t="s">
        <v>1431</v>
      </c>
      <c r="F86" s="190" t="s">
        <v>1435</v>
      </c>
      <c r="H86" s="104">
        <f>$H$34</f>
        <v>0</v>
      </c>
      <c r="I86" s="89" t="s">
        <v>1439</v>
      </c>
      <c r="J86" s="104">
        <f>ROUND(SUM(D86,H86),0)</f>
        <v>0</v>
      </c>
      <c r="L86" s="202" t="s">
        <v>6</v>
      </c>
      <c r="N86" s="104">
        <f>ROUND('SBITA Liabilities'!$J$18,0)</f>
        <v>0</v>
      </c>
      <c r="P86" s="103">
        <f>J86-N86</f>
        <v>0</v>
      </c>
      <c r="AB86" s="200"/>
      <c r="AD86" s="175"/>
      <c r="AE86" s="203"/>
      <c r="AF86" s="190"/>
      <c r="AH86" s="175"/>
      <c r="AI86" s="176"/>
      <c r="AJ86" s="175"/>
      <c r="AL86" s="202"/>
      <c r="AN86" s="175"/>
      <c r="AP86" s="172"/>
    </row>
    <row r="87" spans="1:42" x14ac:dyDescent="0.25">
      <c r="B87" s="200" t="s">
        <v>1443</v>
      </c>
      <c r="D87" s="104">
        <f>B56</f>
        <v>0</v>
      </c>
      <c r="I87" s="89" t="s">
        <v>1439</v>
      </c>
      <c r="J87" s="104">
        <f>ROUND(SUM(D87),0)</f>
        <v>0</v>
      </c>
      <c r="L87" s="202" t="s">
        <v>1409</v>
      </c>
      <c r="N87" s="104">
        <f>ROUND('SBITA Liabilities'!$N$18,0)</f>
        <v>0</v>
      </c>
      <c r="P87" s="103">
        <f>J87-N87</f>
        <v>0</v>
      </c>
      <c r="AB87" s="200"/>
      <c r="AD87" s="175"/>
      <c r="AI87" s="176"/>
      <c r="AJ87" s="175"/>
      <c r="AL87" s="202"/>
      <c r="AN87" s="175"/>
      <c r="AP87" s="172"/>
    </row>
    <row r="88" spans="1:42" ht="17.25" x14ac:dyDescent="0.25">
      <c r="D88" s="197" t="str">
        <f>IF(OR(P84&gt;0.99, P84&lt;(-0.99),P85&gt;0.99,P85&lt;(-0.99),P86&gt;0.99,P86&lt;(-0.99),P87&gt;0.99,P87&lt;(-0.99)), "Please review and correct the variance(s).","")</f>
        <v/>
      </c>
      <c r="AD88" s="197"/>
    </row>
    <row r="89" spans="1:42" x14ac:dyDescent="0.25">
      <c r="A89" s="205"/>
      <c r="B89" s="206"/>
      <c r="C89" s="207"/>
      <c r="D89" s="206"/>
      <c r="E89" s="207"/>
      <c r="F89" s="206"/>
      <c r="G89" s="207"/>
      <c r="H89" s="206"/>
      <c r="I89" s="207"/>
      <c r="J89" s="206"/>
      <c r="K89" s="207"/>
      <c r="L89" s="206"/>
      <c r="M89" s="207"/>
      <c r="N89" s="206"/>
      <c r="O89" s="207"/>
      <c r="P89" s="206"/>
      <c r="Q89" s="206"/>
      <c r="AA89" s="183"/>
    </row>
    <row r="90" spans="1:42" x14ac:dyDescent="0.25"/>
    <row r="91" spans="1:42" x14ac:dyDescent="0.25"/>
  </sheetData>
  <sheetProtection algorithmName="SHA-512" hashValue="kCFuN72yxT2Qf5ZkfQ9kSDeZHFloJK3Q1KjBedOHq/rUzSY1Blx0yLjUMCu25uvY7VyGJ4TvFw24cbvsKMxyXQ==" saltValue="vqeQBvTVX3YBE/L3L6eHWw==" spinCount="100000" sheet="1" objects="1" scenarios="1" formatColumns="0" formatRows="0"/>
  <mergeCells count="32">
    <mergeCell ref="B31:L31"/>
    <mergeCell ref="A1:Q1"/>
    <mergeCell ref="A2:Q2"/>
    <mergeCell ref="A4:Q4"/>
    <mergeCell ref="A5:Q7"/>
    <mergeCell ref="A8:Q10"/>
    <mergeCell ref="A11:Q11"/>
    <mergeCell ref="A12:Q12"/>
    <mergeCell ref="B14:L14"/>
    <mergeCell ref="A20:Q20"/>
    <mergeCell ref="B22:L22"/>
    <mergeCell ref="A29:Q29"/>
    <mergeCell ref="A60:Q60"/>
    <mergeCell ref="A37:Q37"/>
    <mergeCell ref="A38:Q38"/>
    <mergeCell ref="B40:G40"/>
    <mergeCell ref="C41:E41"/>
    <mergeCell ref="A45:Q45"/>
    <mergeCell ref="B47:G47"/>
    <mergeCell ref="C48:E48"/>
    <mergeCell ref="B54:G54"/>
    <mergeCell ref="C55:E55"/>
    <mergeCell ref="A59:Q59"/>
    <mergeCell ref="A52:Q52"/>
    <mergeCell ref="B82:H82"/>
    <mergeCell ref="L82:N82"/>
    <mergeCell ref="B62:H62"/>
    <mergeCell ref="L62:N62"/>
    <mergeCell ref="A70:Q70"/>
    <mergeCell ref="B72:H72"/>
    <mergeCell ref="L72:N72"/>
    <mergeCell ref="A80:Q80"/>
  </mergeCells>
  <conditionalFormatting sqref="P17">
    <cfRule type="cellIs" dxfId="35" priority="35" operator="lessThan">
      <formula>0</formula>
    </cfRule>
    <cfRule type="cellIs" dxfId="34" priority="36" operator="greaterThan">
      <formula>0</formula>
    </cfRule>
  </conditionalFormatting>
  <conditionalFormatting sqref="P25">
    <cfRule type="cellIs" dxfId="33" priority="33" operator="lessThan">
      <formula>0</formula>
    </cfRule>
    <cfRule type="cellIs" dxfId="32" priority="34" operator="greaterThan">
      <formula>0</formula>
    </cfRule>
  </conditionalFormatting>
  <conditionalFormatting sqref="P34">
    <cfRule type="cellIs" dxfId="31" priority="23" operator="lessThan">
      <formula>0</formula>
    </cfRule>
    <cfRule type="cellIs" dxfId="30" priority="24" operator="greaterThan">
      <formula>0</formula>
    </cfRule>
  </conditionalFormatting>
  <conditionalFormatting sqref="P42">
    <cfRule type="cellIs" dxfId="29" priority="31" operator="lessThan">
      <formula>0</formula>
    </cfRule>
    <cfRule type="cellIs" dxfId="28" priority="32" operator="greaterThan">
      <formula>0</formula>
    </cfRule>
  </conditionalFormatting>
  <conditionalFormatting sqref="P50">
    <cfRule type="cellIs" dxfId="27" priority="29" operator="lessThan">
      <formula>0</formula>
    </cfRule>
    <cfRule type="cellIs" dxfId="26" priority="30" operator="greaterThan">
      <formula>0</formula>
    </cfRule>
  </conditionalFormatting>
  <conditionalFormatting sqref="P57">
    <cfRule type="cellIs" dxfId="25" priority="21" operator="lessThan">
      <formula>0</formula>
    </cfRule>
    <cfRule type="cellIs" dxfId="24" priority="22" operator="greaterThan">
      <formula>0</formula>
    </cfRule>
  </conditionalFormatting>
  <conditionalFormatting sqref="P64:P67">
    <cfRule type="cellIs" dxfId="23" priority="27" operator="lessThan">
      <formula>0</formula>
    </cfRule>
    <cfRule type="cellIs" dxfId="22" priority="28" operator="greaterThan">
      <formula>0</formula>
    </cfRule>
  </conditionalFormatting>
  <conditionalFormatting sqref="P74:P77">
    <cfRule type="cellIs" dxfId="21" priority="25" operator="lessThan">
      <formula>0</formula>
    </cfRule>
    <cfRule type="cellIs" dxfId="20" priority="26" operator="greaterThan">
      <formula>0</formula>
    </cfRule>
  </conditionalFormatting>
  <conditionalFormatting sqref="P84:P87">
    <cfRule type="cellIs" dxfId="19" priority="19" operator="lessThan">
      <formula>0</formula>
    </cfRule>
    <cfRule type="cellIs" dxfId="18" priority="20" operator="greaterThan">
      <formula>0</formula>
    </cfRule>
  </conditionalFormatting>
  <conditionalFormatting sqref="AP17">
    <cfRule type="cellIs" dxfId="17" priority="17" operator="lessThan">
      <formula>0</formula>
    </cfRule>
    <cfRule type="cellIs" dxfId="16" priority="18" operator="greaterThan">
      <formula>0</formula>
    </cfRule>
  </conditionalFormatting>
  <conditionalFormatting sqref="AP25">
    <cfRule type="cellIs" dxfId="15" priority="15" operator="lessThan">
      <formula>0</formula>
    </cfRule>
    <cfRule type="cellIs" dxfId="14" priority="16" operator="greaterThan">
      <formula>0</formula>
    </cfRule>
  </conditionalFormatting>
  <conditionalFormatting sqref="AP34">
    <cfRule type="cellIs" dxfId="13" priority="5" operator="lessThan">
      <formula>0</formula>
    </cfRule>
    <cfRule type="cellIs" dxfId="12" priority="6" operator="greaterThan">
      <formula>0</formula>
    </cfRule>
  </conditionalFormatting>
  <conditionalFormatting sqref="AP42">
    <cfRule type="cellIs" dxfId="11" priority="13" operator="lessThan">
      <formula>0</formula>
    </cfRule>
    <cfRule type="cellIs" dxfId="10" priority="14" operator="greaterThan">
      <formula>0</formula>
    </cfRule>
  </conditionalFormatting>
  <conditionalFormatting sqref="AP50">
    <cfRule type="cellIs" dxfId="9" priority="11" operator="lessThan">
      <formula>0</formula>
    </cfRule>
    <cfRule type="cellIs" dxfId="8" priority="12" operator="greaterThan">
      <formula>0</formula>
    </cfRule>
  </conditionalFormatting>
  <conditionalFormatting sqref="AP57">
    <cfRule type="cellIs" dxfId="7" priority="3" operator="lessThan">
      <formula>0</formula>
    </cfRule>
    <cfRule type="cellIs" dxfId="6" priority="4" operator="greaterThan">
      <formula>0</formula>
    </cfRule>
  </conditionalFormatting>
  <conditionalFormatting sqref="AP64:AP67">
    <cfRule type="cellIs" dxfId="5" priority="9" operator="lessThan">
      <formula>0</formula>
    </cfRule>
    <cfRule type="cellIs" dxfId="4" priority="10" operator="greaterThan">
      <formula>0</formula>
    </cfRule>
  </conditionalFormatting>
  <conditionalFormatting sqref="AP74:AP77">
    <cfRule type="cellIs" dxfId="3" priority="7" operator="lessThan">
      <formula>0</formula>
    </cfRule>
    <cfRule type="cellIs" dxfId="2" priority="8" operator="greaterThan">
      <formula>0</formula>
    </cfRule>
  </conditionalFormatting>
  <conditionalFormatting sqref="AP84:AP87">
    <cfRule type="cellIs" dxfId="1" priority="1" operator="lessThan">
      <formula>0</formula>
    </cfRule>
    <cfRule type="cellIs" dxfId="0" priority="2" operator="greaterThan">
      <formula>0</formula>
    </cfRule>
  </conditionalFormatting>
  <pageMargins left="0.7" right="0.7" top="0.75" bottom="0.75" header="0.3" footer="0.3"/>
  <pageSetup scale="5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45DB3-E1D0-44A1-B4D5-9AE61125F544}">
  <dimension ref="A1:K101"/>
  <sheetViews>
    <sheetView workbookViewId="0">
      <selection activeCell="E11" sqref="E11"/>
    </sheetView>
  </sheetViews>
  <sheetFormatPr defaultRowHeight="15" x14ac:dyDescent="0.2"/>
  <cols>
    <col min="1" max="1" width="12.85546875" style="90" bestFit="1" customWidth="1"/>
    <col min="2" max="2" width="35.7109375" style="90" bestFit="1" customWidth="1"/>
    <col min="3" max="3" width="9.140625" style="90"/>
    <col min="4" max="4" width="42.7109375" style="90" bestFit="1" customWidth="1"/>
    <col min="5" max="5" width="57.42578125" style="90" bestFit="1" customWidth="1"/>
    <col min="6" max="6" width="62.7109375" style="90" bestFit="1" customWidth="1"/>
    <col min="7" max="7" width="58.7109375" style="90" bestFit="1" customWidth="1"/>
    <col min="8" max="16384" width="9.140625" style="90"/>
  </cols>
  <sheetData>
    <row r="1" spans="1:11" ht="15.75" x14ac:dyDescent="0.25">
      <c r="A1" s="90" t="s">
        <v>1447</v>
      </c>
      <c r="B1" s="90" t="s">
        <v>1448</v>
      </c>
      <c r="C1" s="90" t="s">
        <v>1449</v>
      </c>
      <c r="D1" s="91" t="s">
        <v>1450</v>
      </c>
      <c r="E1" s="90" t="s">
        <v>1451</v>
      </c>
      <c r="F1" s="90" t="s">
        <v>1452</v>
      </c>
      <c r="G1" s="90" t="s">
        <v>1451</v>
      </c>
      <c r="I1" s="92"/>
      <c r="J1" s="84"/>
      <c r="K1" s="84"/>
    </row>
    <row r="2" spans="1:11" ht="15.75" x14ac:dyDescent="0.25">
      <c r="A2" s="90" t="s">
        <v>1347</v>
      </c>
      <c r="B2" s="90" t="s">
        <v>1453</v>
      </c>
      <c r="C2" s="90" t="s">
        <v>1454</v>
      </c>
      <c r="D2" s="91" t="s">
        <v>143</v>
      </c>
      <c r="E2" s="90" t="s">
        <v>1455</v>
      </c>
      <c r="F2" s="90" t="s">
        <v>1456</v>
      </c>
      <c r="G2" s="90" t="s">
        <v>1457</v>
      </c>
      <c r="I2" s="84"/>
      <c r="J2" s="84"/>
      <c r="K2" s="84"/>
    </row>
    <row r="3" spans="1:11" ht="15.75" x14ac:dyDescent="0.25">
      <c r="A3" s="90" t="s">
        <v>1458</v>
      </c>
      <c r="B3" s="90" t="s">
        <v>1459</v>
      </c>
      <c r="D3" s="91" t="s">
        <v>166</v>
      </c>
      <c r="E3" s="90" t="s">
        <v>1460</v>
      </c>
      <c r="F3" s="90" t="s">
        <v>1461</v>
      </c>
      <c r="G3" s="90" t="s">
        <v>1462</v>
      </c>
      <c r="I3" s="84"/>
      <c r="J3" s="84"/>
      <c r="K3" s="84"/>
    </row>
    <row r="4" spans="1:11" ht="15.75" x14ac:dyDescent="0.25">
      <c r="A4" s="90" t="s">
        <v>1463</v>
      </c>
      <c r="D4" s="91" t="s">
        <v>270</v>
      </c>
      <c r="E4" s="90" t="s">
        <v>1464</v>
      </c>
      <c r="F4" s="90" t="s">
        <v>1724</v>
      </c>
      <c r="G4" s="90" t="s">
        <v>1725</v>
      </c>
      <c r="I4" s="84"/>
      <c r="J4" s="84"/>
      <c r="K4" s="84"/>
    </row>
    <row r="5" spans="1:11" ht="15.75" x14ac:dyDescent="0.25">
      <c r="A5" s="90" t="s">
        <v>1465</v>
      </c>
      <c r="D5" s="91" t="s">
        <v>274</v>
      </c>
      <c r="E5" s="90" t="s">
        <v>1466</v>
      </c>
      <c r="F5" s="90" t="s">
        <v>1467</v>
      </c>
      <c r="G5" s="90" t="s">
        <v>1468</v>
      </c>
      <c r="I5" s="84"/>
      <c r="J5" s="84"/>
      <c r="K5" s="84"/>
    </row>
    <row r="6" spans="1:11" ht="15.75" x14ac:dyDescent="0.25">
      <c r="A6" s="90" t="s">
        <v>1469</v>
      </c>
      <c r="D6" s="93" t="s">
        <v>265</v>
      </c>
      <c r="E6" s="90" t="s">
        <v>1470</v>
      </c>
      <c r="F6" s="90" t="s">
        <v>1471</v>
      </c>
      <c r="G6" s="90" t="s">
        <v>1472</v>
      </c>
      <c r="I6" s="84"/>
      <c r="J6" s="84"/>
      <c r="K6" s="84"/>
    </row>
    <row r="7" spans="1:11" ht="15.75" x14ac:dyDescent="0.25">
      <c r="A7" s="90" t="s">
        <v>1473</v>
      </c>
      <c r="D7" s="91" t="s">
        <v>268</v>
      </c>
      <c r="E7" s="90" t="s">
        <v>1474</v>
      </c>
      <c r="F7" s="90" t="s">
        <v>1475</v>
      </c>
      <c r="G7" s="90" t="s">
        <v>1476</v>
      </c>
      <c r="I7" s="84"/>
      <c r="J7" s="84"/>
      <c r="K7" s="84"/>
    </row>
    <row r="8" spans="1:11" ht="15.75" x14ac:dyDescent="0.25">
      <c r="A8" s="90" t="s">
        <v>1477</v>
      </c>
      <c r="D8" s="91" t="s">
        <v>727</v>
      </c>
      <c r="E8" s="90" t="s">
        <v>1478</v>
      </c>
      <c r="F8" s="90" t="s">
        <v>1479</v>
      </c>
      <c r="G8" s="90" t="s">
        <v>1480</v>
      </c>
      <c r="I8" s="84"/>
      <c r="J8" s="84"/>
      <c r="K8" s="84"/>
    </row>
    <row r="9" spans="1:11" ht="15.75" x14ac:dyDescent="0.25">
      <c r="A9" s="90" t="s">
        <v>1481</v>
      </c>
      <c r="D9" s="91" t="s">
        <v>1482</v>
      </c>
      <c r="E9" s="90" t="s">
        <v>1483</v>
      </c>
      <c r="F9" s="90" t="s">
        <v>1483</v>
      </c>
      <c r="G9" s="90" t="s">
        <v>1484</v>
      </c>
      <c r="I9" s="84"/>
      <c r="J9" s="84"/>
      <c r="K9" s="84"/>
    </row>
    <row r="10" spans="1:11" x14ac:dyDescent="0.2">
      <c r="A10" s="90" t="s">
        <v>1485</v>
      </c>
      <c r="D10" s="91" t="s">
        <v>1486</v>
      </c>
      <c r="E10" s="90" t="s">
        <v>1487</v>
      </c>
      <c r="F10" s="90" t="s">
        <v>1487</v>
      </c>
      <c r="G10" s="90" t="s">
        <v>1488</v>
      </c>
    </row>
    <row r="11" spans="1:11" x14ac:dyDescent="0.2">
      <c r="A11" s="90" t="s">
        <v>1489</v>
      </c>
    </row>
    <row r="12" spans="1:11" x14ac:dyDescent="0.2">
      <c r="A12" s="90" t="s">
        <v>1490</v>
      </c>
      <c r="D12" s="91"/>
    </row>
    <row r="13" spans="1:11" x14ac:dyDescent="0.2">
      <c r="A13" s="90" t="s">
        <v>1491</v>
      </c>
      <c r="D13" s="91"/>
    </row>
    <row r="14" spans="1:11" x14ac:dyDescent="0.2">
      <c r="A14" s="90" t="s">
        <v>1492</v>
      </c>
      <c r="D14" s="91"/>
    </row>
    <row r="15" spans="1:11" x14ac:dyDescent="0.2">
      <c r="A15" s="90" t="s">
        <v>1493</v>
      </c>
      <c r="D15" s="91"/>
    </row>
    <row r="16" spans="1:11" x14ac:dyDescent="0.2">
      <c r="A16" s="90" t="s">
        <v>1494</v>
      </c>
      <c r="D16" s="94"/>
    </row>
    <row r="17" spans="1:4" x14ac:dyDescent="0.2">
      <c r="A17" s="90" t="s">
        <v>1495</v>
      </c>
      <c r="D17" s="91"/>
    </row>
    <row r="18" spans="1:4" x14ac:dyDescent="0.2">
      <c r="A18" s="90" t="s">
        <v>1496</v>
      </c>
      <c r="D18" s="91"/>
    </row>
    <row r="19" spans="1:4" x14ac:dyDescent="0.2">
      <c r="A19" s="90" t="s">
        <v>1497</v>
      </c>
      <c r="D19" s="91"/>
    </row>
    <row r="20" spans="1:4" x14ac:dyDescent="0.2">
      <c r="A20" s="90" t="s">
        <v>1498</v>
      </c>
      <c r="D20" s="91"/>
    </row>
    <row r="21" spans="1:4" x14ac:dyDescent="0.2">
      <c r="A21" s="90" t="s">
        <v>1499</v>
      </c>
    </row>
    <row r="22" spans="1:4" x14ac:dyDescent="0.2">
      <c r="A22" s="90" t="s">
        <v>1500</v>
      </c>
    </row>
    <row r="23" spans="1:4" x14ac:dyDescent="0.2">
      <c r="A23" s="90" t="s">
        <v>1501</v>
      </c>
    </row>
    <row r="24" spans="1:4" x14ac:dyDescent="0.2">
      <c r="A24" s="90" t="s">
        <v>1502</v>
      </c>
    </row>
    <row r="25" spans="1:4" x14ac:dyDescent="0.2">
      <c r="A25" s="90" t="s">
        <v>1503</v>
      </c>
    </row>
    <row r="26" spans="1:4" x14ac:dyDescent="0.2">
      <c r="A26" s="90" t="s">
        <v>1504</v>
      </c>
    </row>
    <row r="27" spans="1:4" x14ac:dyDescent="0.2">
      <c r="A27" s="90" t="s">
        <v>1505</v>
      </c>
    </row>
    <row r="28" spans="1:4" x14ac:dyDescent="0.2">
      <c r="A28" s="90" t="s">
        <v>1506</v>
      </c>
    </row>
    <row r="29" spans="1:4" x14ac:dyDescent="0.2">
      <c r="A29" s="90" t="s">
        <v>1507</v>
      </c>
    </row>
    <row r="30" spans="1:4" x14ac:dyDescent="0.2">
      <c r="A30" s="90" t="s">
        <v>1508</v>
      </c>
    </row>
    <row r="31" spans="1:4" x14ac:dyDescent="0.2">
      <c r="A31" s="90" t="s">
        <v>1509</v>
      </c>
    </row>
    <row r="32" spans="1:4" x14ac:dyDescent="0.2">
      <c r="A32" s="90" t="s">
        <v>1510</v>
      </c>
    </row>
    <row r="33" spans="1:1" x14ac:dyDescent="0.2">
      <c r="A33" s="90" t="s">
        <v>1511</v>
      </c>
    </row>
    <row r="34" spans="1:1" x14ac:dyDescent="0.2">
      <c r="A34" s="90" t="s">
        <v>1512</v>
      </c>
    </row>
    <row r="35" spans="1:1" x14ac:dyDescent="0.2">
      <c r="A35" s="90" t="s">
        <v>1513</v>
      </c>
    </row>
    <row r="36" spans="1:1" x14ac:dyDescent="0.2">
      <c r="A36" s="90" t="s">
        <v>1514</v>
      </c>
    </row>
    <row r="37" spans="1:1" x14ac:dyDescent="0.2">
      <c r="A37" s="90" t="s">
        <v>1515</v>
      </c>
    </row>
    <row r="38" spans="1:1" x14ac:dyDescent="0.2">
      <c r="A38" s="90" t="s">
        <v>1516</v>
      </c>
    </row>
    <row r="39" spans="1:1" x14ac:dyDescent="0.2">
      <c r="A39" s="90" t="s">
        <v>1517</v>
      </c>
    </row>
    <row r="40" spans="1:1" x14ac:dyDescent="0.2">
      <c r="A40" s="90" t="s">
        <v>1518</v>
      </c>
    </row>
    <row r="41" spans="1:1" x14ac:dyDescent="0.2">
      <c r="A41" s="90" t="s">
        <v>1519</v>
      </c>
    </row>
    <row r="42" spans="1:1" x14ac:dyDescent="0.2">
      <c r="A42" s="90" t="s">
        <v>1520</v>
      </c>
    </row>
    <row r="43" spans="1:1" x14ac:dyDescent="0.2">
      <c r="A43" s="90" t="s">
        <v>1521</v>
      </c>
    </row>
    <row r="44" spans="1:1" x14ac:dyDescent="0.2">
      <c r="A44" s="90" t="s">
        <v>1522</v>
      </c>
    </row>
    <row r="45" spans="1:1" x14ac:dyDescent="0.2">
      <c r="A45" s="90" t="s">
        <v>1523</v>
      </c>
    </row>
    <row r="46" spans="1:1" x14ac:dyDescent="0.2">
      <c r="A46" s="90" t="s">
        <v>1524</v>
      </c>
    </row>
    <row r="47" spans="1:1" x14ac:dyDescent="0.2">
      <c r="A47" s="90" t="s">
        <v>1525</v>
      </c>
    </row>
    <row r="48" spans="1:1" x14ac:dyDescent="0.2">
      <c r="A48" s="90" t="s">
        <v>1526</v>
      </c>
    </row>
    <row r="49" spans="1:1" x14ac:dyDescent="0.2">
      <c r="A49" s="90" t="s">
        <v>1527</v>
      </c>
    </row>
    <row r="50" spans="1:1" x14ac:dyDescent="0.2">
      <c r="A50" s="90" t="s">
        <v>1528</v>
      </c>
    </row>
    <row r="51" spans="1:1" x14ac:dyDescent="0.2">
      <c r="A51" s="90" t="s">
        <v>1529</v>
      </c>
    </row>
    <row r="52" spans="1:1" x14ac:dyDescent="0.2">
      <c r="A52" s="90" t="s">
        <v>1530</v>
      </c>
    </row>
    <row r="53" spans="1:1" x14ac:dyDescent="0.2">
      <c r="A53" s="90" t="s">
        <v>1531</v>
      </c>
    </row>
    <row r="54" spans="1:1" x14ac:dyDescent="0.2">
      <c r="A54" s="90" t="s">
        <v>1532</v>
      </c>
    </row>
    <row r="55" spans="1:1" x14ac:dyDescent="0.2">
      <c r="A55" s="90" t="s">
        <v>1533</v>
      </c>
    </row>
    <row r="56" spans="1:1" x14ac:dyDescent="0.2">
      <c r="A56" s="90" t="s">
        <v>1534</v>
      </c>
    </row>
    <row r="57" spans="1:1" x14ac:dyDescent="0.2">
      <c r="A57" s="90" t="s">
        <v>1535</v>
      </c>
    </row>
    <row r="58" spans="1:1" x14ac:dyDescent="0.2">
      <c r="A58" s="90" t="s">
        <v>1536</v>
      </c>
    </row>
    <row r="59" spans="1:1" x14ac:dyDescent="0.2">
      <c r="A59" s="90" t="s">
        <v>1537</v>
      </c>
    </row>
    <row r="60" spans="1:1" x14ac:dyDescent="0.2">
      <c r="A60" s="90" t="s">
        <v>1538</v>
      </c>
    </row>
    <row r="61" spans="1:1" x14ac:dyDescent="0.2">
      <c r="A61" s="90" t="s">
        <v>1539</v>
      </c>
    </row>
    <row r="62" spans="1:1" x14ac:dyDescent="0.2">
      <c r="A62" s="90" t="s">
        <v>1540</v>
      </c>
    </row>
    <row r="63" spans="1:1" x14ac:dyDescent="0.2">
      <c r="A63" s="90" t="s">
        <v>1541</v>
      </c>
    </row>
    <row r="64" spans="1:1" x14ac:dyDescent="0.2">
      <c r="A64" s="90" t="s">
        <v>1542</v>
      </c>
    </row>
    <row r="65" spans="1:1" x14ac:dyDescent="0.2">
      <c r="A65" s="90" t="s">
        <v>1543</v>
      </c>
    </row>
    <row r="66" spans="1:1" x14ac:dyDescent="0.2">
      <c r="A66" s="90" t="s">
        <v>1544</v>
      </c>
    </row>
    <row r="67" spans="1:1" x14ac:dyDescent="0.2">
      <c r="A67" s="90" t="s">
        <v>1545</v>
      </c>
    </row>
    <row r="68" spans="1:1" x14ac:dyDescent="0.2">
      <c r="A68" s="90" t="s">
        <v>1546</v>
      </c>
    </row>
    <row r="69" spans="1:1" x14ac:dyDescent="0.2">
      <c r="A69" s="90" t="s">
        <v>1547</v>
      </c>
    </row>
    <row r="70" spans="1:1" x14ac:dyDescent="0.2">
      <c r="A70" s="90" t="s">
        <v>1548</v>
      </c>
    </row>
    <row r="71" spans="1:1" x14ac:dyDescent="0.2">
      <c r="A71" s="90" t="s">
        <v>1549</v>
      </c>
    </row>
    <row r="72" spans="1:1" x14ac:dyDescent="0.2">
      <c r="A72" s="90" t="s">
        <v>1550</v>
      </c>
    </row>
    <row r="73" spans="1:1" x14ac:dyDescent="0.2">
      <c r="A73" s="90" t="s">
        <v>1551</v>
      </c>
    </row>
    <row r="74" spans="1:1" x14ac:dyDescent="0.2">
      <c r="A74" s="90" t="s">
        <v>1552</v>
      </c>
    </row>
    <row r="75" spans="1:1" x14ac:dyDescent="0.2">
      <c r="A75" s="90" t="s">
        <v>1553</v>
      </c>
    </row>
    <row r="76" spans="1:1" x14ac:dyDescent="0.2">
      <c r="A76" s="90" t="s">
        <v>1554</v>
      </c>
    </row>
    <row r="77" spans="1:1" x14ac:dyDescent="0.2">
      <c r="A77" s="90" t="s">
        <v>1555</v>
      </c>
    </row>
    <row r="78" spans="1:1" x14ac:dyDescent="0.2">
      <c r="A78" s="90" t="s">
        <v>1556</v>
      </c>
    </row>
    <row r="79" spans="1:1" x14ac:dyDescent="0.2">
      <c r="A79" s="90" t="s">
        <v>1557</v>
      </c>
    </row>
    <row r="80" spans="1:1" x14ac:dyDescent="0.2">
      <c r="A80" s="90" t="s">
        <v>1558</v>
      </c>
    </row>
    <row r="81" spans="1:1" x14ac:dyDescent="0.2">
      <c r="A81" s="90" t="s">
        <v>1559</v>
      </c>
    </row>
    <row r="82" spans="1:1" x14ac:dyDescent="0.2">
      <c r="A82" s="90" t="s">
        <v>1560</v>
      </c>
    </row>
    <row r="83" spans="1:1" x14ac:dyDescent="0.2">
      <c r="A83" s="90" t="s">
        <v>1561</v>
      </c>
    </row>
    <row r="84" spans="1:1" x14ac:dyDescent="0.2">
      <c r="A84" s="90" t="s">
        <v>1562</v>
      </c>
    </row>
    <row r="85" spans="1:1" x14ac:dyDescent="0.2">
      <c r="A85" s="90" t="s">
        <v>1563</v>
      </c>
    </row>
    <row r="86" spans="1:1" x14ac:dyDescent="0.2">
      <c r="A86" s="90" t="s">
        <v>1564</v>
      </c>
    </row>
    <row r="87" spans="1:1" x14ac:dyDescent="0.2">
      <c r="A87" s="90" t="s">
        <v>1565</v>
      </c>
    </row>
    <row r="88" spans="1:1" x14ac:dyDescent="0.2">
      <c r="A88" s="90" t="s">
        <v>1566</v>
      </c>
    </row>
    <row r="89" spans="1:1" x14ac:dyDescent="0.2">
      <c r="A89" s="90" t="s">
        <v>1567</v>
      </c>
    </row>
    <row r="90" spans="1:1" x14ac:dyDescent="0.2">
      <c r="A90" s="90" t="s">
        <v>1568</v>
      </c>
    </row>
    <row r="91" spans="1:1" x14ac:dyDescent="0.2">
      <c r="A91" s="90" t="s">
        <v>1569</v>
      </c>
    </row>
    <row r="92" spans="1:1" x14ac:dyDescent="0.2">
      <c r="A92" s="90" t="s">
        <v>1570</v>
      </c>
    </row>
    <row r="93" spans="1:1" x14ac:dyDescent="0.2">
      <c r="A93" s="90" t="s">
        <v>1571</v>
      </c>
    </row>
    <row r="94" spans="1:1" x14ac:dyDescent="0.2">
      <c r="A94" s="90" t="s">
        <v>1572</v>
      </c>
    </row>
    <row r="95" spans="1:1" x14ac:dyDescent="0.2">
      <c r="A95" s="90" t="s">
        <v>1573</v>
      </c>
    </row>
    <row r="96" spans="1:1" x14ac:dyDescent="0.2">
      <c r="A96" s="90" t="s">
        <v>1574</v>
      </c>
    </row>
    <row r="97" spans="1:1" x14ac:dyDescent="0.2">
      <c r="A97" s="90" t="s">
        <v>1575</v>
      </c>
    </row>
    <row r="98" spans="1:1" x14ac:dyDescent="0.2">
      <c r="A98" s="90" t="s">
        <v>1576</v>
      </c>
    </row>
    <row r="99" spans="1:1" x14ac:dyDescent="0.2">
      <c r="A99" s="90" t="s">
        <v>1577</v>
      </c>
    </row>
    <row r="100" spans="1:1" x14ac:dyDescent="0.2">
      <c r="A100" s="90" t="s">
        <v>1578</v>
      </c>
    </row>
    <row r="101" spans="1:1" x14ac:dyDescent="0.2">
      <c r="A101" s="90" t="s">
        <v>1447</v>
      </c>
    </row>
  </sheetData>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81D57-892B-4A61-A5D9-52B80A3FFCA5}">
  <sheetPr>
    <tabColor rgb="FFFFFF00"/>
  </sheetPr>
  <dimension ref="A1:K658"/>
  <sheetViews>
    <sheetView workbookViewId="0">
      <pane xSplit="1" ySplit="1" topLeftCell="B562" activePane="bottomRight" state="frozen"/>
      <selection activeCell="K662" sqref="K662"/>
      <selection pane="topRight" activeCell="K662" sqref="K662"/>
      <selection pane="bottomLeft" activeCell="K662" sqref="K662"/>
      <selection pane="bottomRight" activeCell="D662" sqref="D662"/>
    </sheetView>
  </sheetViews>
  <sheetFormatPr defaultRowHeight="15" x14ac:dyDescent="0.25"/>
  <cols>
    <col min="1" max="1" width="7.28515625" style="84" bestFit="1" customWidth="1"/>
    <col min="2" max="2" width="34.85546875" style="84" bestFit="1" customWidth="1"/>
    <col min="3" max="3" width="5.28515625" style="84" bestFit="1" customWidth="1"/>
    <col min="4" max="4" width="33.42578125" style="84" bestFit="1" customWidth="1"/>
    <col min="5" max="5" width="8.7109375" style="84" customWidth="1"/>
    <col min="6" max="9" width="5.28515625" style="84" bestFit="1" customWidth="1"/>
    <col min="10" max="10" width="12.28515625" style="84" bestFit="1" customWidth="1"/>
    <col min="11" max="11" width="10.5703125" style="84" bestFit="1" customWidth="1"/>
    <col min="12" max="16384" width="9.140625" style="84"/>
  </cols>
  <sheetData>
    <row r="1" spans="1:11" x14ac:dyDescent="0.25">
      <c r="A1" s="95" t="s">
        <v>8</v>
      </c>
      <c r="B1" s="95" t="s">
        <v>193</v>
      </c>
      <c r="C1" s="95" t="s">
        <v>194</v>
      </c>
      <c r="D1" s="95" t="s">
        <v>159</v>
      </c>
      <c r="E1" s="95" t="s">
        <v>160</v>
      </c>
      <c r="F1" s="95" t="s">
        <v>195</v>
      </c>
      <c r="G1" s="95" t="s">
        <v>196</v>
      </c>
      <c r="H1" s="95" t="s">
        <v>197</v>
      </c>
      <c r="I1" s="95" t="s">
        <v>198</v>
      </c>
      <c r="J1" s="95" t="s">
        <v>1579</v>
      </c>
      <c r="K1" s="95" t="s">
        <v>199</v>
      </c>
    </row>
    <row r="2" spans="1:11" x14ac:dyDescent="0.25">
      <c r="A2" s="96" t="s">
        <v>161</v>
      </c>
      <c r="B2" s="96" t="s">
        <v>200</v>
      </c>
      <c r="C2" s="96" t="s">
        <v>201</v>
      </c>
      <c r="D2" s="96" t="s">
        <v>200</v>
      </c>
      <c r="E2" s="96" t="s">
        <v>1450</v>
      </c>
      <c r="F2" s="96" t="s">
        <v>202</v>
      </c>
      <c r="G2" s="96" t="s">
        <v>203</v>
      </c>
      <c r="H2" s="96" t="s">
        <v>161</v>
      </c>
      <c r="I2" s="96" t="s">
        <v>161</v>
      </c>
      <c r="J2" s="96" t="s">
        <v>1580</v>
      </c>
      <c r="K2" s="96" t="s">
        <v>204</v>
      </c>
    </row>
    <row r="3" spans="1:11" x14ac:dyDescent="0.25">
      <c r="A3" s="96" t="s">
        <v>205</v>
      </c>
      <c r="B3" s="96" t="s">
        <v>206</v>
      </c>
      <c r="C3" s="96" t="s">
        <v>142</v>
      </c>
      <c r="D3" s="96" t="s">
        <v>143</v>
      </c>
      <c r="E3" s="96" t="s">
        <v>1450</v>
      </c>
      <c r="F3" s="96" t="s">
        <v>161</v>
      </c>
      <c r="G3" s="96" t="s">
        <v>161</v>
      </c>
      <c r="H3" s="96" t="s">
        <v>161</v>
      </c>
      <c r="I3" s="96" t="s">
        <v>161</v>
      </c>
      <c r="J3" s="96" t="s">
        <v>1581</v>
      </c>
      <c r="K3" s="96" t="s">
        <v>204</v>
      </c>
    </row>
    <row r="4" spans="1:11" x14ac:dyDescent="0.25">
      <c r="A4" s="96" t="s">
        <v>207</v>
      </c>
      <c r="B4" s="96" t="s">
        <v>208</v>
      </c>
      <c r="C4" s="96" t="s">
        <v>142</v>
      </c>
      <c r="D4" s="96" t="s">
        <v>143</v>
      </c>
      <c r="E4" s="96" t="s">
        <v>1450</v>
      </c>
      <c r="F4" s="96" t="s">
        <v>161</v>
      </c>
      <c r="G4" s="96" t="s">
        <v>161</v>
      </c>
      <c r="H4" s="96" t="s">
        <v>161</v>
      </c>
      <c r="I4" s="96" t="s">
        <v>161</v>
      </c>
      <c r="J4" s="96" t="s">
        <v>162</v>
      </c>
      <c r="K4" s="96" t="s">
        <v>204</v>
      </c>
    </row>
    <row r="5" spans="1:11" x14ac:dyDescent="0.25">
      <c r="A5" s="96" t="s">
        <v>209</v>
      </c>
      <c r="B5" s="96" t="s">
        <v>210</v>
      </c>
      <c r="C5" s="96" t="s">
        <v>142</v>
      </c>
      <c r="D5" s="96" t="s">
        <v>143</v>
      </c>
      <c r="E5" s="96" t="s">
        <v>1450</v>
      </c>
      <c r="F5" s="96" t="s">
        <v>161</v>
      </c>
      <c r="G5" s="96" t="s">
        <v>161</v>
      </c>
      <c r="H5" s="96" t="s">
        <v>161</v>
      </c>
      <c r="I5" s="96" t="s">
        <v>161</v>
      </c>
      <c r="J5" s="96" t="s">
        <v>162</v>
      </c>
      <c r="K5" s="96" t="s">
        <v>204</v>
      </c>
    </row>
    <row r="6" spans="1:11" x14ac:dyDescent="0.25">
      <c r="A6" s="96" t="s">
        <v>211</v>
      </c>
      <c r="B6" s="96" t="s">
        <v>212</v>
      </c>
      <c r="C6" s="96" t="s">
        <v>142</v>
      </c>
      <c r="D6" s="96" t="s">
        <v>143</v>
      </c>
      <c r="E6" s="96" t="s">
        <v>1450</v>
      </c>
      <c r="F6" s="96" t="s">
        <v>161</v>
      </c>
      <c r="G6" s="96" t="s">
        <v>161</v>
      </c>
      <c r="H6" s="96" t="s">
        <v>161</v>
      </c>
      <c r="I6" s="96" t="s">
        <v>161</v>
      </c>
      <c r="J6" s="96" t="s">
        <v>162</v>
      </c>
      <c r="K6" s="96" t="s">
        <v>204</v>
      </c>
    </row>
    <row r="7" spans="1:11" x14ac:dyDescent="0.25">
      <c r="A7" s="96" t="s">
        <v>213</v>
      </c>
      <c r="B7" s="96" t="s">
        <v>214</v>
      </c>
      <c r="C7" s="96" t="s">
        <v>142</v>
      </c>
      <c r="D7" s="96" t="s">
        <v>143</v>
      </c>
      <c r="E7" s="96" t="s">
        <v>1450</v>
      </c>
      <c r="F7" s="96" t="s">
        <v>161</v>
      </c>
      <c r="G7" s="96" t="s">
        <v>161</v>
      </c>
      <c r="H7" s="96" t="s">
        <v>161</v>
      </c>
      <c r="I7" s="96" t="s">
        <v>161</v>
      </c>
      <c r="J7" s="96" t="s">
        <v>1582</v>
      </c>
      <c r="K7" s="96" t="s">
        <v>204</v>
      </c>
    </row>
    <row r="8" spans="1:11" x14ac:dyDescent="0.25">
      <c r="A8" s="96" t="s">
        <v>215</v>
      </c>
      <c r="B8" s="96" t="s">
        <v>216</v>
      </c>
      <c r="C8" s="96" t="s">
        <v>142</v>
      </c>
      <c r="D8" s="96" t="s">
        <v>143</v>
      </c>
      <c r="E8" s="96" t="s">
        <v>1450</v>
      </c>
      <c r="F8" s="96" t="s">
        <v>161</v>
      </c>
      <c r="G8" s="96" t="s">
        <v>161</v>
      </c>
      <c r="H8" s="96" t="s">
        <v>161</v>
      </c>
      <c r="I8" s="96" t="s">
        <v>161</v>
      </c>
      <c r="J8" s="96" t="s">
        <v>1582</v>
      </c>
      <c r="K8" s="96" t="s">
        <v>204</v>
      </c>
    </row>
    <row r="9" spans="1:11" x14ac:dyDescent="0.25">
      <c r="A9" s="96" t="s">
        <v>217</v>
      </c>
      <c r="B9" s="96" t="s">
        <v>218</v>
      </c>
      <c r="C9" s="96" t="s">
        <v>142</v>
      </c>
      <c r="D9" s="96" t="s">
        <v>143</v>
      </c>
      <c r="E9" s="96" t="s">
        <v>1450</v>
      </c>
      <c r="F9" s="96" t="s">
        <v>161</v>
      </c>
      <c r="G9" s="96" t="s">
        <v>161</v>
      </c>
      <c r="H9" s="96" t="s">
        <v>161</v>
      </c>
      <c r="I9" s="96" t="s">
        <v>161</v>
      </c>
      <c r="J9" s="96" t="s">
        <v>1582</v>
      </c>
      <c r="K9" s="96" t="s">
        <v>204</v>
      </c>
    </row>
    <row r="10" spans="1:11" x14ac:dyDescent="0.25">
      <c r="A10" s="96" t="s">
        <v>219</v>
      </c>
      <c r="B10" s="96" t="s">
        <v>220</v>
      </c>
      <c r="C10" s="96" t="s">
        <v>142</v>
      </c>
      <c r="D10" s="96" t="s">
        <v>143</v>
      </c>
      <c r="E10" s="96" t="s">
        <v>1450</v>
      </c>
      <c r="F10" s="96" t="s">
        <v>161</v>
      </c>
      <c r="G10" s="96" t="s">
        <v>161</v>
      </c>
      <c r="H10" s="96" t="s">
        <v>161</v>
      </c>
      <c r="I10" s="96" t="s">
        <v>161</v>
      </c>
      <c r="J10" s="96" t="s">
        <v>1581</v>
      </c>
      <c r="K10" s="96" t="s">
        <v>204</v>
      </c>
    </row>
    <row r="11" spans="1:11" x14ac:dyDescent="0.25">
      <c r="A11" s="96" t="s">
        <v>221</v>
      </c>
      <c r="B11" s="96" t="s">
        <v>222</v>
      </c>
      <c r="C11" s="96" t="s">
        <v>142</v>
      </c>
      <c r="D11" s="96" t="s">
        <v>143</v>
      </c>
      <c r="E11" s="96" t="s">
        <v>1450</v>
      </c>
      <c r="F11" s="96" t="s">
        <v>161</v>
      </c>
      <c r="G11" s="96" t="s">
        <v>161</v>
      </c>
      <c r="H11" s="96" t="s">
        <v>161</v>
      </c>
      <c r="I11" s="96" t="s">
        <v>161</v>
      </c>
      <c r="J11" s="96" t="s">
        <v>162</v>
      </c>
      <c r="K11" s="96" t="s">
        <v>204</v>
      </c>
    </row>
    <row r="12" spans="1:11" x14ac:dyDescent="0.25">
      <c r="A12" s="96" t="s">
        <v>9</v>
      </c>
      <c r="B12" s="96" t="s">
        <v>184</v>
      </c>
      <c r="C12" s="96" t="s">
        <v>142</v>
      </c>
      <c r="D12" s="96" t="s">
        <v>143</v>
      </c>
      <c r="E12" s="96" t="s">
        <v>1450</v>
      </c>
      <c r="F12" s="96" t="s">
        <v>161</v>
      </c>
      <c r="G12" s="96" t="s">
        <v>161</v>
      </c>
      <c r="H12" s="96" t="s">
        <v>161</v>
      </c>
      <c r="I12" s="96" t="s">
        <v>161</v>
      </c>
      <c r="J12" s="96" t="s">
        <v>1580</v>
      </c>
      <c r="K12" s="96" t="s">
        <v>204</v>
      </c>
    </row>
    <row r="13" spans="1:11" x14ac:dyDescent="0.25">
      <c r="A13" s="96" t="s">
        <v>223</v>
      </c>
      <c r="B13" s="96" t="s">
        <v>224</v>
      </c>
      <c r="C13" s="96" t="s">
        <v>142</v>
      </c>
      <c r="D13" s="96" t="s">
        <v>143</v>
      </c>
      <c r="E13" s="96" t="s">
        <v>1450</v>
      </c>
      <c r="F13" s="96" t="s">
        <v>161</v>
      </c>
      <c r="G13" s="96" t="s">
        <v>161</v>
      </c>
      <c r="H13" s="96" t="s">
        <v>161</v>
      </c>
      <c r="I13" s="96" t="s">
        <v>161</v>
      </c>
      <c r="J13" s="96" t="s">
        <v>162</v>
      </c>
      <c r="K13" s="96" t="s">
        <v>225</v>
      </c>
    </row>
    <row r="14" spans="1:11" x14ac:dyDescent="0.25">
      <c r="A14" s="96" t="s">
        <v>226</v>
      </c>
      <c r="B14" s="96" t="s">
        <v>227</v>
      </c>
      <c r="C14" s="96" t="s">
        <v>142</v>
      </c>
      <c r="D14" s="96" t="s">
        <v>143</v>
      </c>
      <c r="E14" s="96" t="s">
        <v>1450</v>
      </c>
      <c r="F14" s="96" t="s">
        <v>161</v>
      </c>
      <c r="G14" s="96" t="s">
        <v>161</v>
      </c>
      <c r="H14" s="96" t="s">
        <v>161</v>
      </c>
      <c r="I14" s="96" t="s">
        <v>161</v>
      </c>
      <c r="J14" s="96" t="s">
        <v>162</v>
      </c>
      <c r="K14" s="96" t="s">
        <v>225</v>
      </c>
    </row>
    <row r="15" spans="1:11" x14ac:dyDescent="0.25">
      <c r="A15" s="96" t="s">
        <v>72</v>
      </c>
      <c r="B15" s="96" t="s">
        <v>228</v>
      </c>
      <c r="C15" s="96" t="s">
        <v>142</v>
      </c>
      <c r="D15" s="96" t="s">
        <v>143</v>
      </c>
      <c r="E15" s="96" t="s">
        <v>1450</v>
      </c>
      <c r="F15" s="96" t="s">
        <v>161</v>
      </c>
      <c r="G15" s="96" t="s">
        <v>161</v>
      </c>
      <c r="H15" s="96" t="s">
        <v>161</v>
      </c>
      <c r="I15" s="96" t="s">
        <v>161</v>
      </c>
      <c r="J15" s="96" t="s">
        <v>162</v>
      </c>
      <c r="K15" s="96" t="s">
        <v>204</v>
      </c>
    </row>
    <row r="16" spans="1:11" x14ac:dyDescent="0.25">
      <c r="A16" s="96" t="s">
        <v>229</v>
      </c>
      <c r="B16" s="96" t="s">
        <v>230</v>
      </c>
      <c r="C16" s="96" t="s">
        <v>142</v>
      </c>
      <c r="D16" s="96" t="s">
        <v>143</v>
      </c>
      <c r="E16" s="96" t="s">
        <v>1450</v>
      </c>
      <c r="F16" s="96" t="s">
        <v>161</v>
      </c>
      <c r="G16" s="96" t="s">
        <v>161</v>
      </c>
      <c r="H16" s="96" t="s">
        <v>161</v>
      </c>
      <c r="I16" s="96" t="s">
        <v>161</v>
      </c>
      <c r="J16" s="96" t="s">
        <v>1583</v>
      </c>
      <c r="K16" s="96" t="s">
        <v>204</v>
      </c>
    </row>
    <row r="17" spans="1:11" x14ac:dyDescent="0.25">
      <c r="A17" s="96" t="s">
        <v>10</v>
      </c>
      <c r="B17" s="96" t="s">
        <v>231</v>
      </c>
      <c r="C17" s="96" t="s">
        <v>142</v>
      </c>
      <c r="D17" s="96" t="s">
        <v>143</v>
      </c>
      <c r="E17" s="96" t="s">
        <v>1450</v>
      </c>
      <c r="F17" s="96" t="s">
        <v>161</v>
      </c>
      <c r="G17" s="96" t="s">
        <v>161</v>
      </c>
      <c r="H17" s="96" t="s">
        <v>161</v>
      </c>
      <c r="I17" s="96" t="s">
        <v>161</v>
      </c>
      <c r="J17" s="96" t="s">
        <v>1580</v>
      </c>
      <c r="K17" s="96" t="s">
        <v>204</v>
      </c>
    </row>
    <row r="18" spans="1:11" x14ac:dyDescent="0.25">
      <c r="A18" s="96" t="s">
        <v>232</v>
      </c>
      <c r="B18" s="96" t="s">
        <v>233</v>
      </c>
      <c r="C18" s="96" t="s">
        <v>142</v>
      </c>
      <c r="D18" s="96" t="s">
        <v>143</v>
      </c>
      <c r="E18" s="96" t="s">
        <v>1450</v>
      </c>
      <c r="F18" s="96" t="s">
        <v>161</v>
      </c>
      <c r="G18" s="96" t="s">
        <v>161</v>
      </c>
      <c r="H18" s="96" t="s">
        <v>161</v>
      </c>
      <c r="I18" s="96" t="s">
        <v>161</v>
      </c>
      <c r="J18" s="96" t="s">
        <v>1580</v>
      </c>
      <c r="K18" s="96" t="s">
        <v>204</v>
      </c>
    </row>
    <row r="19" spans="1:11" x14ac:dyDescent="0.25">
      <c r="A19" s="96" t="s">
        <v>110</v>
      </c>
      <c r="B19" s="96" t="s">
        <v>234</v>
      </c>
      <c r="C19" s="96" t="s">
        <v>142</v>
      </c>
      <c r="D19" s="96" t="s">
        <v>143</v>
      </c>
      <c r="E19" s="96" t="s">
        <v>1450</v>
      </c>
      <c r="F19" s="96" t="s">
        <v>161</v>
      </c>
      <c r="G19" s="96" t="s">
        <v>161</v>
      </c>
      <c r="H19" s="96" t="s">
        <v>161</v>
      </c>
      <c r="I19" s="96" t="s">
        <v>161</v>
      </c>
      <c r="J19" s="96" t="s">
        <v>1580</v>
      </c>
      <c r="K19" s="96" t="s">
        <v>204</v>
      </c>
    </row>
    <row r="20" spans="1:11" x14ac:dyDescent="0.25">
      <c r="A20" s="96" t="s">
        <v>11</v>
      </c>
      <c r="B20" s="96" t="s">
        <v>235</v>
      </c>
      <c r="C20" s="96" t="s">
        <v>142</v>
      </c>
      <c r="D20" s="96" t="s">
        <v>143</v>
      </c>
      <c r="E20" s="96" t="s">
        <v>1450</v>
      </c>
      <c r="F20" s="96" t="s">
        <v>161</v>
      </c>
      <c r="G20" s="96" t="s">
        <v>161</v>
      </c>
      <c r="H20" s="96" t="s">
        <v>161</v>
      </c>
      <c r="I20" s="96" t="s">
        <v>161</v>
      </c>
      <c r="J20" s="96" t="s">
        <v>1581</v>
      </c>
      <c r="K20" s="96" t="s">
        <v>204</v>
      </c>
    </row>
    <row r="21" spans="1:11" x14ac:dyDescent="0.25">
      <c r="A21" s="96" t="s">
        <v>58</v>
      </c>
      <c r="B21" s="96" t="s">
        <v>236</v>
      </c>
      <c r="C21" s="96" t="s">
        <v>142</v>
      </c>
      <c r="D21" s="96" t="s">
        <v>143</v>
      </c>
      <c r="E21" s="96" t="s">
        <v>1450</v>
      </c>
      <c r="F21" s="96" t="s">
        <v>161</v>
      </c>
      <c r="G21" s="96" t="s">
        <v>161</v>
      </c>
      <c r="H21" s="96" t="s">
        <v>161</v>
      </c>
      <c r="I21" s="96" t="s">
        <v>161</v>
      </c>
      <c r="J21" s="96" t="s">
        <v>1584</v>
      </c>
      <c r="K21" s="96" t="s">
        <v>204</v>
      </c>
    </row>
    <row r="22" spans="1:11" x14ac:dyDescent="0.25">
      <c r="A22" s="96" t="s">
        <v>237</v>
      </c>
      <c r="B22" s="96" t="s">
        <v>238</v>
      </c>
      <c r="C22" s="96" t="s">
        <v>142</v>
      </c>
      <c r="D22" s="96" t="s">
        <v>143</v>
      </c>
      <c r="E22" s="96" t="s">
        <v>1450</v>
      </c>
      <c r="F22" s="96" t="s">
        <v>161</v>
      </c>
      <c r="G22" s="96" t="s">
        <v>161</v>
      </c>
      <c r="H22" s="96" t="s">
        <v>161</v>
      </c>
      <c r="I22" s="96" t="s">
        <v>161</v>
      </c>
      <c r="J22" s="96" t="s">
        <v>1585</v>
      </c>
      <c r="K22" s="96" t="s">
        <v>204</v>
      </c>
    </row>
    <row r="23" spans="1:11" x14ac:dyDescent="0.25">
      <c r="A23" s="96" t="s">
        <v>42</v>
      </c>
      <c r="B23" s="96" t="s">
        <v>239</v>
      </c>
      <c r="C23" s="96" t="s">
        <v>142</v>
      </c>
      <c r="D23" s="96" t="s">
        <v>143</v>
      </c>
      <c r="E23" s="96" t="s">
        <v>1450</v>
      </c>
      <c r="F23" s="96" t="s">
        <v>161</v>
      </c>
      <c r="G23" s="96" t="s">
        <v>161</v>
      </c>
      <c r="H23" s="96" t="s">
        <v>161</v>
      </c>
      <c r="I23" s="96" t="s">
        <v>161</v>
      </c>
      <c r="J23" s="96" t="s">
        <v>1580</v>
      </c>
      <c r="K23" s="96" t="s">
        <v>204</v>
      </c>
    </row>
    <row r="24" spans="1:11" x14ac:dyDescent="0.25">
      <c r="A24" s="96" t="s">
        <v>70</v>
      </c>
      <c r="B24" s="96" t="s">
        <v>240</v>
      </c>
      <c r="C24" s="96" t="s">
        <v>142</v>
      </c>
      <c r="D24" s="96" t="s">
        <v>143</v>
      </c>
      <c r="E24" s="96" t="s">
        <v>1450</v>
      </c>
      <c r="F24" s="96" t="s">
        <v>161</v>
      </c>
      <c r="G24" s="96" t="s">
        <v>161</v>
      </c>
      <c r="H24" s="96" t="s">
        <v>161</v>
      </c>
      <c r="I24" s="96" t="s">
        <v>161</v>
      </c>
      <c r="J24" s="96" t="s">
        <v>1581</v>
      </c>
      <c r="K24" s="96" t="s">
        <v>204</v>
      </c>
    </row>
    <row r="25" spans="1:11" x14ac:dyDescent="0.25">
      <c r="A25" s="96" t="s">
        <v>241</v>
      </c>
      <c r="B25" s="96" t="s">
        <v>242</v>
      </c>
      <c r="C25" s="96" t="s">
        <v>142</v>
      </c>
      <c r="D25" s="96" t="s">
        <v>143</v>
      </c>
      <c r="E25" s="96" t="s">
        <v>1450</v>
      </c>
      <c r="F25" s="96" t="s">
        <v>161</v>
      </c>
      <c r="G25" s="96" t="s">
        <v>161</v>
      </c>
      <c r="H25" s="96" t="s">
        <v>161</v>
      </c>
      <c r="I25" s="96" t="s">
        <v>161</v>
      </c>
      <c r="J25" s="96" t="s">
        <v>1580</v>
      </c>
      <c r="K25" s="96" t="s">
        <v>204</v>
      </c>
    </row>
    <row r="26" spans="1:11" x14ac:dyDescent="0.25">
      <c r="A26" s="96" t="s">
        <v>243</v>
      </c>
      <c r="B26" s="96" t="s">
        <v>244</v>
      </c>
      <c r="C26" s="96" t="s">
        <v>142</v>
      </c>
      <c r="D26" s="96" t="s">
        <v>143</v>
      </c>
      <c r="E26" s="96" t="s">
        <v>1450</v>
      </c>
      <c r="F26" s="96" t="s">
        <v>161</v>
      </c>
      <c r="G26" s="96" t="s">
        <v>161</v>
      </c>
      <c r="H26" s="96" t="s">
        <v>161</v>
      </c>
      <c r="I26" s="96" t="s">
        <v>161</v>
      </c>
      <c r="J26" s="96" t="s">
        <v>1581</v>
      </c>
      <c r="K26" s="96" t="s">
        <v>204</v>
      </c>
    </row>
    <row r="27" spans="1:11" x14ac:dyDescent="0.25">
      <c r="A27" s="96" t="s">
        <v>245</v>
      </c>
      <c r="B27" s="96" t="s">
        <v>246</v>
      </c>
      <c r="C27" s="96" t="s">
        <v>142</v>
      </c>
      <c r="D27" s="96" t="s">
        <v>143</v>
      </c>
      <c r="E27" s="96" t="s">
        <v>1450</v>
      </c>
      <c r="F27" s="96" t="s">
        <v>161</v>
      </c>
      <c r="G27" s="96" t="s">
        <v>161</v>
      </c>
      <c r="H27" s="96" t="s">
        <v>161</v>
      </c>
      <c r="I27" s="96" t="s">
        <v>161</v>
      </c>
      <c r="J27" s="96" t="s">
        <v>1580</v>
      </c>
      <c r="K27" s="96" t="s">
        <v>204</v>
      </c>
    </row>
    <row r="28" spans="1:11" x14ac:dyDescent="0.25">
      <c r="A28" s="96" t="s">
        <v>247</v>
      </c>
      <c r="B28" s="96" t="s">
        <v>248</v>
      </c>
      <c r="C28" s="96" t="s">
        <v>142</v>
      </c>
      <c r="D28" s="96" t="s">
        <v>143</v>
      </c>
      <c r="E28" s="96" t="s">
        <v>1450</v>
      </c>
      <c r="F28" s="96" t="s">
        <v>161</v>
      </c>
      <c r="G28" s="96" t="s">
        <v>161</v>
      </c>
      <c r="H28" s="96" t="s">
        <v>161</v>
      </c>
      <c r="I28" s="96" t="s">
        <v>161</v>
      </c>
      <c r="J28" s="96" t="s">
        <v>1580</v>
      </c>
      <c r="K28" s="96" t="s">
        <v>204</v>
      </c>
    </row>
    <row r="29" spans="1:11" x14ac:dyDescent="0.25">
      <c r="A29" s="96" t="s">
        <v>249</v>
      </c>
      <c r="B29" s="96" t="s">
        <v>250</v>
      </c>
      <c r="C29" s="96" t="s">
        <v>142</v>
      </c>
      <c r="D29" s="96" t="s">
        <v>143</v>
      </c>
      <c r="E29" s="96" t="s">
        <v>1450</v>
      </c>
      <c r="F29" s="96" t="s">
        <v>161</v>
      </c>
      <c r="G29" s="96" t="s">
        <v>161</v>
      </c>
      <c r="H29" s="96" t="s">
        <v>161</v>
      </c>
      <c r="I29" s="96" t="s">
        <v>161</v>
      </c>
      <c r="J29" s="96" t="s">
        <v>1581</v>
      </c>
      <c r="K29" s="96" t="s">
        <v>204</v>
      </c>
    </row>
    <row r="30" spans="1:11" x14ac:dyDescent="0.25">
      <c r="A30" s="96" t="s">
        <v>251</v>
      </c>
      <c r="B30" s="96" t="s">
        <v>252</v>
      </c>
      <c r="C30" s="96" t="s">
        <v>142</v>
      </c>
      <c r="D30" s="96" t="s">
        <v>143</v>
      </c>
      <c r="E30" s="96" t="s">
        <v>1450</v>
      </c>
      <c r="F30" s="96" t="s">
        <v>161</v>
      </c>
      <c r="G30" s="96" t="s">
        <v>161</v>
      </c>
      <c r="H30" s="96" t="s">
        <v>161</v>
      </c>
      <c r="I30" s="96" t="s">
        <v>161</v>
      </c>
      <c r="J30" s="96" t="s">
        <v>1581</v>
      </c>
      <c r="K30" s="96" t="s">
        <v>204</v>
      </c>
    </row>
    <row r="31" spans="1:11" x14ac:dyDescent="0.25">
      <c r="A31" s="96" t="s">
        <v>253</v>
      </c>
      <c r="B31" s="96" t="s">
        <v>254</v>
      </c>
      <c r="C31" s="96" t="s">
        <v>142</v>
      </c>
      <c r="D31" s="96" t="s">
        <v>143</v>
      </c>
      <c r="E31" s="96" t="s">
        <v>1450</v>
      </c>
      <c r="F31" s="96" t="s">
        <v>161</v>
      </c>
      <c r="G31" s="96" t="s">
        <v>161</v>
      </c>
      <c r="H31" s="96" t="s">
        <v>161</v>
      </c>
      <c r="I31" s="96" t="s">
        <v>161</v>
      </c>
      <c r="J31" s="96" t="s">
        <v>1581</v>
      </c>
      <c r="K31" s="96" t="s">
        <v>204</v>
      </c>
    </row>
    <row r="32" spans="1:11" x14ac:dyDescent="0.25">
      <c r="A32" s="96" t="s">
        <v>158</v>
      </c>
      <c r="B32" s="96" t="s">
        <v>255</v>
      </c>
      <c r="C32" s="96" t="s">
        <v>142</v>
      </c>
      <c r="D32" s="96" t="s">
        <v>143</v>
      </c>
      <c r="E32" s="96" t="s">
        <v>1450</v>
      </c>
      <c r="F32" s="96" t="s">
        <v>161</v>
      </c>
      <c r="G32" s="96" t="s">
        <v>161</v>
      </c>
      <c r="H32" s="96" t="s">
        <v>161</v>
      </c>
      <c r="I32" s="96" t="s">
        <v>161</v>
      </c>
      <c r="J32" s="96" t="s">
        <v>1581</v>
      </c>
      <c r="K32" s="96" t="s">
        <v>204</v>
      </c>
    </row>
    <row r="33" spans="1:11" x14ac:dyDescent="0.25">
      <c r="A33" s="96" t="s">
        <v>27</v>
      </c>
      <c r="B33" s="96" t="s">
        <v>256</v>
      </c>
      <c r="C33" s="96" t="s">
        <v>142</v>
      </c>
      <c r="D33" s="96" t="s">
        <v>143</v>
      </c>
      <c r="E33" s="96" t="s">
        <v>1450</v>
      </c>
      <c r="F33" s="96" t="s">
        <v>161</v>
      </c>
      <c r="G33" s="96" t="s">
        <v>161</v>
      </c>
      <c r="H33" s="96" t="s">
        <v>161</v>
      </c>
      <c r="I33" s="96" t="s">
        <v>161</v>
      </c>
      <c r="J33" s="96" t="s">
        <v>1581</v>
      </c>
      <c r="K33" s="96" t="s">
        <v>204</v>
      </c>
    </row>
    <row r="34" spans="1:11" x14ac:dyDescent="0.25">
      <c r="A34" s="96" t="s">
        <v>257</v>
      </c>
      <c r="B34" s="96" t="s">
        <v>258</v>
      </c>
      <c r="C34" s="96" t="s">
        <v>142</v>
      </c>
      <c r="D34" s="96" t="s">
        <v>143</v>
      </c>
      <c r="E34" s="96" t="s">
        <v>1450</v>
      </c>
      <c r="F34" s="96" t="s">
        <v>161</v>
      </c>
      <c r="G34" s="96" t="s">
        <v>161</v>
      </c>
      <c r="H34" s="96" t="s">
        <v>161</v>
      </c>
      <c r="I34" s="96" t="s">
        <v>161</v>
      </c>
      <c r="J34" s="96" t="s">
        <v>162</v>
      </c>
      <c r="K34" s="96" t="s">
        <v>204</v>
      </c>
    </row>
    <row r="35" spans="1:11" x14ac:dyDescent="0.25">
      <c r="A35" s="96" t="s">
        <v>12</v>
      </c>
      <c r="B35" s="96" t="s">
        <v>259</v>
      </c>
      <c r="C35" s="96" t="s">
        <v>142</v>
      </c>
      <c r="D35" s="96" t="s">
        <v>143</v>
      </c>
      <c r="E35" s="96" t="s">
        <v>1450</v>
      </c>
      <c r="F35" s="96" t="s">
        <v>161</v>
      </c>
      <c r="G35" s="96" t="s">
        <v>161</v>
      </c>
      <c r="H35" s="96" t="s">
        <v>161</v>
      </c>
      <c r="I35" s="96" t="s">
        <v>161</v>
      </c>
      <c r="J35" s="96" t="s">
        <v>1582</v>
      </c>
      <c r="K35" s="96" t="s">
        <v>204</v>
      </c>
    </row>
    <row r="36" spans="1:11" x14ac:dyDescent="0.25">
      <c r="A36" s="96" t="s">
        <v>260</v>
      </c>
      <c r="B36" s="96" t="s">
        <v>262</v>
      </c>
      <c r="C36" s="96" t="s">
        <v>142</v>
      </c>
      <c r="D36" s="96" t="s">
        <v>261</v>
      </c>
      <c r="E36" s="96" t="s">
        <v>1450</v>
      </c>
      <c r="F36" s="96" t="s">
        <v>161</v>
      </c>
      <c r="G36" s="96" t="s">
        <v>161</v>
      </c>
      <c r="H36" s="96" t="s">
        <v>161</v>
      </c>
      <c r="I36" s="96" t="s">
        <v>161</v>
      </c>
      <c r="J36" s="96" t="s">
        <v>178</v>
      </c>
      <c r="K36" s="96" t="s">
        <v>204</v>
      </c>
    </row>
    <row r="37" spans="1:11" x14ac:dyDescent="0.25">
      <c r="A37" s="96" t="s">
        <v>14</v>
      </c>
      <c r="B37" s="96" t="s">
        <v>263</v>
      </c>
      <c r="C37" s="96" t="s">
        <v>142</v>
      </c>
      <c r="D37" s="96" t="s">
        <v>143</v>
      </c>
      <c r="E37" s="96" t="s">
        <v>1450</v>
      </c>
      <c r="F37" s="96" t="s">
        <v>161</v>
      </c>
      <c r="G37" s="96" t="s">
        <v>161</v>
      </c>
      <c r="H37" s="96" t="s">
        <v>161</v>
      </c>
      <c r="I37" s="96" t="s">
        <v>161</v>
      </c>
      <c r="J37" s="96" t="s">
        <v>1586</v>
      </c>
      <c r="K37" s="96" t="s">
        <v>204</v>
      </c>
    </row>
    <row r="38" spans="1:11" x14ac:dyDescent="0.25">
      <c r="A38" s="96" t="s">
        <v>15</v>
      </c>
      <c r="B38" s="96" t="s">
        <v>264</v>
      </c>
      <c r="C38" s="96" t="s">
        <v>142</v>
      </c>
      <c r="D38" s="96" t="s">
        <v>143</v>
      </c>
      <c r="E38" s="96" t="s">
        <v>1450</v>
      </c>
      <c r="F38" s="96" t="s">
        <v>161</v>
      </c>
      <c r="G38" s="96" t="s">
        <v>161</v>
      </c>
      <c r="H38" s="96" t="s">
        <v>161</v>
      </c>
      <c r="I38" s="96" t="s">
        <v>161</v>
      </c>
      <c r="J38" s="96" t="s">
        <v>175</v>
      </c>
      <c r="K38" s="96" t="s">
        <v>204</v>
      </c>
    </row>
    <row r="39" spans="1:11" x14ac:dyDescent="0.25">
      <c r="A39" s="96" t="s">
        <v>16</v>
      </c>
      <c r="B39" s="96" t="s">
        <v>266</v>
      </c>
      <c r="C39" s="96" t="s">
        <v>267</v>
      </c>
      <c r="D39" s="96" t="s">
        <v>265</v>
      </c>
      <c r="E39" s="96" t="s">
        <v>1450</v>
      </c>
      <c r="F39" s="96" t="s">
        <v>161</v>
      </c>
      <c r="G39" s="96" t="s">
        <v>161</v>
      </c>
      <c r="H39" s="96" t="s">
        <v>161</v>
      </c>
      <c r="I39" s="96" t="s">
        <v>161</v>
      </c>
      <c r="J39" s="96" t="s">
        <v>1587</v>
      </c>
      <c r="K39" s="96" t="s">
        <v>204</v>
      </c>
    </row>
    <row r="40" spans="1:11" x14ac:dyDescent="0.25">
      <c r="A40" s="96" t="s">
        <v>17</v>
      </c>
      <c r="B40" s="96" t="s">
        <v>269</v>
      </c>
      <c r="C40" s="96" t="s">
        <v>43</v>
      </c>
      <c r="D40" s="96" t="s">
        <v>268</v>
      </c>
      <c r="E40" s="96" t="s">
        <v>1450</v>
      </c>
      <c r="F40" s="96" t="s">
        <v>161</v>
      </c>
      <c r="G40" s="96" t="s">
        <v>161</v>
      </c>
      <c r="H40" s="96" t="s">
        <v>161</v>
      </c>
      <c r="I40" s="96" t="s">
        <v>161</v>
      </c>
      <c r="J40" s="96" t="s">
        <v>1587</v>
      </c>
      <c r="K40" s="96" t="s">
        <v>204</v>
      </c>
    </row>
    <row r="41" spans="1:11" x14ac:dyDescent="0.25">
      <c r="A41" s="96" t="s">
        <v>18</v>
      </c>
      <c r="B41" s="96" t="s">
        <v>271</v>
      </c>
      <c r="C41" s="96" t="s">
        <v>272</v>
      </c>
      <c r="D41" s="96" t="s">
        <v>270</v>
      </c>
      <c r="E41" s="96" t="s">
        <v>1450</v>
      </c>
      <c r="F41" s="96" t="s">
        <v>161</v>
      </c>
      <c r="G41" s="96" t="s">
        <v>161</v>
      </c>
      <c r="H41" s="96" t="s">
        <v>161</v>
      </c>
      <c r="I41" s="96" t="s">
        <v>161</v>
      </c>
      <c r="J41" s="96" t="s">
        <v>178</v>
      </c>
      <c r="K41" s="96" t="s">
        <v>204</v>
      </c>
    </row>
    <row r="42" spans="1:11" x14ac:dyDescent="0.25">
      <c r="A42" s="96" t="s">
        <v>19</v>
      </c>
      <c r="B42" s="96" t="s">
        <v>273</v>
      </c>
      <c r="C42" s="96" t="s">
        <v>272</v>
      </c>
      <c r="D42" s="96" t="s">
        <v>270</v>
      </c>
      <c r="E42" s="96" t="s">
        <v>1450</v>
      </c>
      <c r="F42" s="96" t="s">
        <v>161</v>
      </c>
      <c r="G42" s="96" t="s">
        <v>161</v>
      </c>
      <c r="H42" s="96" t="s">
        <v>161</v>
      </c>
      <c r="I42" s="96" t="s">
        <v>161</v>
      </c>
      <c r="J42" s="96" t="s">
        <v>178</v>
      </c>
      <c r="K42" s="96" t="s">
        <v>204</v>
      </c>
    </row>
    <row r="43" spans="1:11" x14ac:dyDescent="0.25">
      <c r="A43" s="96" t="s">
        <v>20</v>
      </c>
      <c r="B43" s="96" t="s">
        <v>275</v>
      </c>
      <c r="C43" s="96" t="s">
        <v>26</v>
      </c>
      <c r="D43" s="96" t="s">
        <v>274</v>
      </c>
      <c r="E43" s="96" t="s">
        <v>1450</v>
      </c>
      <c r="F43" s="96" t="s">
        <v>161</v>
      </c>
      <c r="G43" s="96" t="s">
        <v>161</v>
      </c>
      <c r="H43" s="96" t="s">
        <v>161</v>
      </c>
      <c r="I43" s="96" t="s">
        <v>161</v>
      </c>
      <c r="J43" s="96" t="s">
        <v>172</v>
      </c>
      <c r="K43" s="96" t="s">
        <v>276</v>
      </c>
    </row>
    <row r="44" spans="1:11" x14ac:dyDescent="0.25">
      <c r="A44" s="96" t="s">
        <v>277</v>
      </c>
      <c r="B44" s="96" t="s">
        <v>279</v>
      </c>
      <c r="C44" s="96" t="s">
        <v>280</v>
      </c>
      <c r="D44" s="96" t="s">
        <v>278</v>
      </c>
      <c r="E44" s="96" t="s">
        <v>1450</v>
      </c>
      <c r="F44" s="96" t="s">
        <v>161</v>
      </c>
      <c r="G44" s="96" t="s">
        <v>161</v>
      </c>
      <c r="H44" s="96" t="s">
        <v>161</v>
      </c>
      <c r="I44" s="96" t="s">
        <v>161</v>
      </c>
      <c r="J44" s="96" t="s">
        <v>178</v>
      </c>
      <c r="K44" s="96" t="s">
        <v>276</v>
      </c>
    </row>
    <row r="45" spans="1:11" x14ac:dyDescent="0.25">
      <c r="A45" s="96" t="s">
        <v>21</v>
      </c>
      <c r="B45" s="96" t="s">
        <v>281</v>
      </c>
      <c r="C45" s="96" t="s">
        <v>142</v>
      </c>
      <c r="D45" s="96" t="s">
        <v>143</v>
      </c>
      <c r="E45" s="96" t="s">
        <v>1450</v>
      </c>
      <c r="F45" s="96" t="s">
        <v>161</v>
      </c>
      <c r="G45" s="96" t="s">
        <v>161</v>
      </c>
      <c r="H45" s="96" t="s">
        <v>161</v>
      </c>
      <c r="I45" s="96" t="s">
        <v>161</v>
      </c>
      <c r="J45" s="96" t="s">
        <v>1584</v>
      </c>
      <c r="K45" s="96" t="s">
        <v>204</v>
      </c>
    </row>
    <row r="46" spans="1:11" x14ac:dyDescent="0.25">
      <c r="A46" s="96" t="s">
        <v>282</v>
      </c>
      <c r="B46" s="96" t="s">
        <v>283</v>
      </c>
      <c r="C46" s="96" t="s">
        <v>142</v>
      </c>
      <c r="D46" s="96" t="s">
        <v>143</v>
      </c>
      <c r="E46" s="96" t="s">
        <v>1450</v>
      </c>
      <c r="F46" s="96" t="s">
        <v>161</v>
      </c>
      <c r="G46" s="96" t="s">
        <v>161</v>
      </c>
      <c r="H46" s="96" t="s">
        <v>161</v>
      </c>
      <c r="I46" s="96" t="s">
        <v>161</v>
      </c>
      <c r="J46" s="96" t="s">
        <v>170</v>
      </c>
      <c r="K46" s="96" t="s">
        <v>204</v>
      </c>
    </row>
    <row r="47" spans="1:11" x14ac:dyDescent="0.25">
      <c r="A47" s="96" t="s">
        <v>22</v>
      </c>
      <c r="B47" s="96" t="s">
        <v>284</v>
      </c>
      <c r="C47" s="96" t="s">
        <v>26</v>
      </c>
      <c r="D47" s="96" t="s">
        <v>274</v>
      </c>
      <c r="E47" s="96" t="s">
        <v>1450</v>
      </c>
      <c r="F47" s="96" t="s">
        <v>161</v>
      </c>
      <c r="G47" s="96" t="s">
        <v>161</v>
      </c>
      <c r="H47" s="96" t="s">
        <v>161</v>
      </c>
      <c r="I47" s="96" t="s">
        <v>161</v>
      </c>
      <c r="J47" s="96" t="s">
        <v>172</v>
      </c>
      <c r="K47" s="96" t="s">
        <v>204</v>
      </c>
    </row>
    <row r="48" spans="1:11" x14ac:dyDescent="0.25">
      <c r="A48" s="96" t="s">
        <v>285</v>
      </c>
      <c r="B48" s="96" t="s">
        <v>287</v>
      </c>
      <c r="C48" s="96" t="s">
        <v>288</v>
      </c>
      <c r="D48" s="96" t="s">
        <v>286</v>
      </c>
      <c r="E48" s="96" t="s">
        <v>1450</v>
      </c>
      <c r="F48" s="96" t="s">
        <v>161</v>
      </c>
      <c r="G48" s="96" t="s">
        <v>161</v>
      </c>
      <c r="H48" s="96" t="s">
        <v>161</v>
      </c>
      <c r="I48" s="96" t="s">
        <v>161</v>
      </c>
      <c r="J48" s="96" t="s">
        <v>178</v>
      </c>
      <c r="K48" s="96" t="s">
        <v>204</v>
      </c>
    </row>
    <row r="49" spans="1:11" x14ac:dyDescent="0.25">
      <c r="A49" s="96" t="s">
        <v>23</v>
      </c>
      <c r="B49" s="96" t="s">
        <v>289</v>
      </c>
      <c r="C49" s="96" t="s">
        <v>272</v>
      </c>
      <c r="D49" s="96" t="s">
        <v>270</v>
      </c>
      <c r="E49" s="96" t="s">
        <v>1450</v>
      </c>
      <c r="F49" s="96" t="s">
        <v>161</v>
      </c>
      <c r="G49" s="96" t="s">
        <v>161</v>
      </c>
      <c r="H49" s="96" t="s">
        <v>161</v>
      </c>
      <c r="I49" s="96" t="s">
        <v>161</v>
      </c>
      <c r="J49" s="96" t="s">
        <v>178</v>
      </c>
      <c r="K49" s="96" t="s">
        <v>204</v>
      </c>
    </row>
    <row r="50" spans="1:11" x14ac:dyDescent="0.25">
      <c r="A50" s="96" t="s">
        <v>290</v>
      </c>
      <c r="B50" s="96" t="s">
        <v>291</v>
      </c>
      <c r="C50" s="96" t="s">
        <v>142</v>
      </c>
      <c r="D50" s="96" t="s">
        <v>143</v>
      </c>
      <c r="E50" s="96" t="s">
        <v>1450</v>
      </c>
      <c r="F50" s="96" t="s">
        <v>161</v>
      </c>
      <c r="G50" s="96" t="s">
        <v>161</v>
      </c>
      <c r="H50" s="96" t="s">
        <v>161</v>
      </c>
      <c r="I50" s="96" t="s">
        <v>161</v>
      </c>
      <c r="J50" s="96" t="s">
        <v>1581</v>
      </c>
      <c r="K50" s="96" t="s">
        <v>204</v>
      </c>
    </row>
    <row r="51" spans="1:11" x14ac:dyDescent="0.25">
      <c r="A51" s="96" t="s">
        <v>2</v>
      </c>
      <c r="B51" s="96" t="s">
        <v>292</v>
      </c>
      <c r="C51" s="96" t="s">
        <v>142</v>
      </c>
      <c r="D51" s="96" t="s">
        <v>143</v>
      </c>
      <c r="E51" s="96" t="s">
        <v>1450</v>
      </c>
      <c r="F51" s="96" t="s">
        <v>161</v>
      </c>
      <c r="G51" s="96" t="s">
        <v>161</v>
      </c>
      <c r="H51" s="96" t="s">
        <v>161</v>
      </c>
      <c r="I51" s="96" t="s">
        <v>161</v>
      </c>
      <c r="J51" s="96" t="s">
        <v>1581</v>
      </c>
      <c r="K51" s="96" t="s">
        <v>204</v>
      </c>
    </row>
    <row r="52" spans="1:11" x14ac:dyDescent="0.25">
      <c r="A52" s="96" t="s">
        <v>293</v>
      </c>
      <c r="B52" s="96" t="s">
        <v>294</v>
      </c>
      <c r="C52" s="96" t="s">
        <v>142</v>
      </c>
      <c r="D52" s="96" t="s">
        <v>143</v>
      </c>
      <c r="E52" s="96" t="s">
        <v>1450</v>
      </c>
      <c r="F52" s="96" t="s">
        <v>161</v>
      </c>
      <c r="G52" s="96" t="s">
        <v>161</v>
      </c>
      <c r="H52" s="96" t="s">
        <v>161</v>
      </c>
      <c r="I52" s="96" t="s">
        <v>161</v>
      </c>
      <c r="J52" s="96" t="s">
        <v>1581</v>
      </c>
      <c r="K52" s="96" t="s">
        <v>204</v>
      </c>
    </row>
    <row r="53" spans="1:11" x14ac:dyDescent="0.25">
      <c r="A53" s="96" t="s">
        <v>295</v>
      </c>
      <c r="B53" s="96" t="s">
        <v>296</v>
      </c>
      <c r="C53" s="96" t="s">
        <v>142</v>
      </c>
      <c r="D53" s="96" t="s">
        <v>143</v>
      </c>
      <c r="E53" s="96" t="s">
        <v>1450</v>
      </c>
      <c r="F53" s="96" t="s">
        <v>161</v>
      </c>
      <c r="G53" s="96" t="s">
        <v>161</v>
      </c>
      <c r="H53" s="96" t="s">
        <v>161</v>
      </c>
      <c r="I53" s="96" t="s">
        <v>161</v>
      </c>
      <c r="J53" s="96" t="s">
        <v>1581</v>
      </c>
      <c r="K53" s="96" t="s">
        <v>204</v>
      </c>
    </row>
    <row r="54" spans="1:11" x14ac:dyDescent="0.25">
      <c r="A54" s="96" t="s">
        <v>297</v>
      </c>
      <c r="B54" s="96" t="s">
        <v>298</v>
      </c>
      <c r="C54" s="96" t="s">
        <v>142</v>
      </c>
      <c r="D54" s="96" t="s">
        <v>143</v>
      </c>
      <c r="E54" s="96" t="s">
        <v>1450</v>
      </c>
      <c r="F54" s="96" t="s">
        <v>161</v>
      </c>
      <c r="G54" s="96" t="s">
        <v>161</v>
      </c>
      <c r="H54" s="96" t="s">
        <v>161</v>
      </c>
      <c r="I54" s="96" t="s">
        <v>161</v>
      </c>
      <c r="J54" s="96" t="s">
        <v>162</v>
      </c>
      <c r="K54" s="96" t="s">
        <v>204</v>
      </c>
    </row>
    <row r="55" spans="1:11" x14ac:dyDescent="0.25">
      <c r="A55" s="96" t="s">
        <v>299</v>
      </c>
      <c r="B55" s="96" t="s">
        <v>300</v>
      </c>
      <c r="C55" s="96" t="s">
        <v>142</v>
      </c>
      <c r="D55" s="96" t="s">
        <v>143</v>
      </c>
      <c r="E55" s="96" t="s">
        <v>1450</v>
      </c>
      <c r="F55" s="96" t="s">
        <v>161</v>
      </c>
      <c r="G55" s="96" t="s">
        <v>161</v>
      </c>
      <c r="H55" s="96" t="s">
        <v>161</v>
      </c>
      <c r="I55" s="96" t="s">
        <v>161</v>
      </c>
      <c r="J55" s="96" t="s">
        <v>162</v>
      </c>
      <c r="K55" s="96" t="s">
        <v>301</v>
      </c>
    </row>
    <row r="56" spans="1:11" x14ac:dyDescent="0.25">
      <c r="A56" s="96" t="s">
        <v>302</v>
      </c>
      <c r="B56" s="96" t="s">
        <v>303</v>
      </c>
      <c r="C56" s="96" t="s">
        <v>142</v>
      </c>
      <c r="D56" s="96" t="s">
        <v>143</v>
      </c>
      <c r="E56" s="96" t="s">
        <v>1450</v>
      </c>
      <c r="F56" s="96" t="s">
        <v>161</v>
      </c>
      <c r="G56" s="96" t="s">
        <v>161</v>
      </c>
      <c r="H56" s="96" t="s">
        <v>161</v>
      </c>
      <c r="I56" s="96" t="s">
        <v>161</v>
      </c>
      <c r="J56" s="96" t="s">
        <v>1581</v>
      </c>
      <c r="K56" s="96" t="s">
        <v>204</v>
      </c>
    </row>
    <row r="57" spans="1:11" x14ac:dyDescent="0.25">
      <c r="A57" s="96" t="s">
        <v>24</v>
      </c>
      <c r="B57" s="96" t="s">
        <v>304</v>
      </c>
      <c r="C57" s="96" t="s">
        <v>142</v>
      </c>
      <c r="D57" s="96" t="s">
        <v>143</v>
      </c>
      <c r="E57" s="96" t="s">
        <v>1450</v>
      </c>
      <c r="F57" s="96" t="s">
        <v>161</v>
      </c>
      <c r="G57" s="96" t="s">
        <v>161</v>
      </c>
      <c r="H57" s="96" t="s">
        <v>161</v>
      </c>
      <c r="I57" s="96" t="s">
        <v>161</v>
      </c>
      <c r="J57" s="96" t="s">
        <v>1581</v>
      </c>
      <c r="K57" s="96" t="s">
        <v>276</v>
      </c>
    </row>
    <row r="58" spans="1:11" x14ac:dyDescent="0.25">
      <c r="A58" s="96" t="s">
        <v>305</v>
      </c>
      <c r="B58" s="96" t="s">
        <v>306</v>
      </c>
      <c r="C58" s="96" t="s">
        <v>142</v>
      </c>
      <c r="D58" s="96" t="s">
        <v>143</v>
      </c>
      <c r="E58" s="96" t="s">
        <v>1450</v>
      </c>
      <c r="F58" s="96" t="s">
        <v>161</v>
      </c>
      <c r="G58" s="96" t="s">
        <v>161</v>
      </c>
      <c r="H58" s="96" t="s">
        <v>161</v>
      </c>
      <c r="I58" s="96" t="s">
        <v>161</v>
      </c>
      <c r="J58" s="96" t="s">
        <v>162</v>
      </c>
      <c r="K58" s="96" t="s">
        <v>204</v>
      </c>
    </row>
    <row r="59" spans="1:11" x14ac:dyDescent="0.25">
      <c r="A59" s="96" t="s">
        <v>307</v>
      </c>
      <c r="B59" s="96" t="s">
        <v>308</v>
      </c>
      <c r="C59" s="96" t="s">
        <v>142</v>
      </c>
      <c r="D59" s="96" t="s">
        <v>143</v>
      </c>
      <c r="E59" s="96" t="s">
        <v>1450</v>
      </c>
      <c r="F59" s="96" t="s">
        <v>161</v>
      </c>
      <c r="G59" s="96" t="s">
        <v>161</v>
      </c>
      <c r="H59" s="96" t="s">
        <v>161</v>
      </c>
      <c r="I59" s="96" t="s">
        <v>161</v>
      </c>
      <c r="J59" s="96" t="s">
        <v>1588</v>
      </c>
      <c r="K59" s="96" t="s">
        <v>204</v>
      </c>
    </row>
    <row r="60" spans="1:11" x14ac:dyDescent="0.25">
      <c r="A60" s="96" t="s">
        <v>25</v>
      </c>
      <c r="B60" s="96" t="s">
        <v>309</v>
      </c>
      <c r="C60" s="96" t="s">
        <v>142</v>
      </c>
      <c r="D60" s="96" t="s">
        <v>143</v>
      </c>
      <c r="E60" s="96" t="s">
        <v>1450</v>
      </c>
      <c r="F60" s="96" t="s">
        <v>161</v>
      </c>
      <c r="G60" s="96" t="s">
        <v>161</v>
      </c>
      <c r="H60" s="96" t="s">
        <v>161</v>
      </c>
      <c r="I60" s="96" t="s">
        <v>161</v>
      </c>
      <c r="J60" s="96" t="s">
        <v>165</v>
      </c>
      <c r="K60" s="96" t="s">
        <v>276</v>
      </c>
    </row>
    <row r="61" spans="1:11" x14ac:dyDescent="0.25">
      <c r="A61" s="96" t="s">
        <v>310</v>
      </c>
      <c r="B61" s="96" t="s">
        <v>311</v>
      </c>
      <c r="C61" s="96" t="s">
        <v>142</v>
      </c>
      <c r="D61" s="96" t="s">
        <v>143</v>
      </c>
      <c r="E61" s="96" t="s">
        <v>1450</v>
      </c>
      <c r="F61" s="96" t="s">
        <v>161</v>
      </c>
      <c r="G61" s="96" t="s">
        <v>161</v>
      </c>
      <c r="H61" s="96" t="s">
        <v>161</v>
      </c>
      <c r="I61" s="96" t="s">
        <v>161</v>
      </c>
      <c r="J61" s="96" t="s">
        <v>1589</v>
      </c>
      <c r="K61" s="96" t="s">
        <v>204</v>
      </c>
    </row>
    <row r="62" spans="1:11" x14ac:dyDescent="0.25">
      <c r="A62" s="96" t="s">
        <v>312</v>
      </c>
      <c r="B62" s="96" t="s">
        <v>313</v>
      </c>
      <c r="C62" s="96" t="s">
        <v>142</v>
      </c>
      <c r="D62" s="96" t="s">
        <v>143</v>
      </c>
      <c r="E62" s="96" t="s">
        <v>1450</v>
      </c>
      <c r="F62" s="96" t="s">
        <v>161</v>
      </c>
      <c r="G62" s="96" t="s">
        <v>161</v>
      </c>
      <c r="H62" s="96" t="s">
        <v>161</v>
      </c>
      <c r="I62" s="96" t="s">
        <v>161</v>
      </c>
      <c r="J62" s="96" t="s">
        <v>1590</v>
      </c>
      <c r="K62" s="96" t="s">
        <v>204</v>
      </c>
    </row>
    <row r="63" spans="1:11" x14ac:dyDescent="0.25">
      <c r="A63" s="96" t="s">
        <v>64</v>
      </c>
      <c r="B63" s="96" t="s">
        <v>314</v>
      </c>
      <c r="C63" s="96" t="s">
        <v>142</v>
      </c>
      <c r="D63" s="96" t="s">
        <v>143</v>
      </c>
      <c r="E63" s="96" t="s">
        <v>1450</v>
      </c>
      <c r="F63" s="96" t="s">
        <v>161</v>
      </c>
      <c r="G63" s="96" t="s">
        <v>161</v>
      </c>
      <c r="H63" s="96" t="s">
        <v>161</v>
      </c>
      <c r="I63" s="96" t="s">
        <v>161</v>
      </c>
      <c r="J63" s="96" t="s">
        <v>1580</v>
      </c>
      <c r="K63" s="96" t="s">
        <v>204</v>
      </c>
    </row>
    <row r="64" spans="1:11" x14ac:dyDescent="0.25">
      <c r="A64" s="96" t="s">
        <v>76</v>
      </c>
      <c r="B64" s="96" t="s">
        <v>315</v>
      </c>
      <c r="C64" s="96" t="s">
        <v>142</v>
      </c>
      <c r="D64" s="96" t="s">
        <v>143</v>
      </c>
      <c r="E64" s="96" t="s">
        <v>1450</v>
      </c>
      <c r="F64" s="96" t="s">
        <v>161</v>
      </c>
      <c r="G64" s="96" t="s">
        <v>161</v>
      </c>
      <c r="H64" s="96" t="s">
        <v>161</v>
      </c>
      <c r="I64" s="96" t="s">
        <v>161</v>
      </c>
      <c r="J64" s="96" t="s">
        <v>1581</v>
      </c>
      <c r="K64" s="96" t="s">
        <v>204</v>
      </c>
    </row>
    <row r="65" spans="1:11" x14ac:dyDescent="0.25">
      <c r="A65" s="96" t="s">
        <v>316</v>
      </c>
      <c r="B65" s="96" t="s">
        <v>317</v>
      </c>
      <c r="C65" s="96" t="s">
        <v>142</v>
      </c>
      <c r="D65" s="96" t="s">
        <v>143</v>
      </c>
      <c r="E65" s="96" t="s">
        <v>1450</v>
      </c>
      <c r="F65" s="96" t="s">
        <v>161</v>
      </c>
      <c r="G65" s="96" t="s">
        <v>161</v>
      </c>
      <c r="H65" s="96" t="s">
        <v>161</v>
      </c>
      <c r="I65" s="96" t="s">
        <v>161</v>
      </c>
      <c r="J65" s="96" t="s">
        <v>1581</v>
      </c>
      <c r="K65" s="96" t="s">
        <v>204</v>
      </c>
    </row>
    <row r="66" spans="1:11" x14ac:dyDescent="0.25">
      <c r="A66" s="96" t="s">
        <v>318</v>
      </c>
      <c r="B66" s="96" t="s">
        <v>319</v>
      </c>
      <c r="C66" s="96" t="s">
        <v>142</v>
      </c>
      <c r="D66" s="96" t="s">
        <v>143</v>
      </c>
      <c r="E66" s="96" t="s">
        <v>1450</v>
      </c>
      <c r="F66" s="96" t="s">
        <v>161</v>
      </c>
      <c r="G66" s="96" t="s">
        <v>161</v>
      </c>
      <c r="H66" s="96" t="s">
        <v>161</v>
      </c>
      <c r="I66" s="96" t="s">
        <v>161</v>
      </c>
      <c r="J66" s="96" t="s">
        <v>1581</v>
      </c>
      <c r="K66" s="96" t="s">
        <v>276</v>
      </c>
    </row>
    <row r="67" spans="1:11" x14ac:dyDescent="0.25">
      <c r="A67" s="96" t="s">
        <v>320</v>
      </c>
      <c r="B67" s="96" t="s">
        <v>321</v>
      </c>
      <c r="C67" s="96" t="s">
        <v>142</v>
      </c>
      <c r="D67" s="96" t="s">
        <v>143</v>
      </c>
      <c r="E67" s="96" t="s">
        <v>1450</v>
      </c>
      <c r="F67" s="96" t="s">
        <v>161</v>
      </c>
      <c r="G67" s="96" t="s">
        <v>161</v>
      </c>
      <c r="H67" s="96" t="s">
        <v>161</v>
      </c>
      <c r="I67" s="96" t="s">
        <v>161</v>
      </c>
      <c r="J67" s="96" t="s">
        <v>1581</v>
      </c>
      <c r="K67" s="96" t="s">
        <v>204</v>
      </c>
    </row>
    <row r="68" spans="1:11" x14ac:dyDescent="0.25">
      <c r="A68" s="96" t="s">
        <v>26</v>
      </c>
      <c r="B68" s="96" t="s">
        <v>185</v>
      </c>
      <c r="C68" s="96" t="s">
        <v>142</v>
      </c>
      <c r="D68" s="96" t="s">
        <v>143</v>
      </c>
      <c r="E68" s="96" t="s">
        <v>1450</v>
      </c>
      <c r="F68" s="96" t="s">
        <v>161</v>
      </c>
      <c r="G68" s="96" t="s">
        <v>161</v>
      </c>
      <c r="H68" s="96" t="s">
        <v>161</v>
      </c>
      <c r="I68" s="96" t="s">
        <v>161</v>
      </c>
      <c r="J68" s="96" t="s">
        <v>1580</v>
      </c>
      <c r="K68" s="96" t="s">
        <v>204</v>
      </c>
    </row>
    <row r="69" spans="1:11" x14ac:dyDescent="0.25">
      <c r="A69" s="96" t="s">
        <v>267</v>
      </c>
      <c r="B69" s="96" t="s">
        <v>322</v>
      </c>
      <c r="C69" s="96" t="s">
        <v>142</v>
      </c>
      <c r="D69" s="96" t="s">
        <v>143</v>
      </c>
      <c r="E69" s="96" t="s">
        <v>1450</v>
      </c>
      <c r="F69" s="96" t="s">
        <v>161</v>
      </c>
      <c r="G69" s="96" t="s">
        <v>161</v>
      </c>
      <c r="H69" s="96" t="s">
        <v>161</v>
      </c>
      <c r="I69" s="96" t="s">
        <v>161</v>
      </c>
      <c r="J69" s="96" t="s">
        <v>1590</v>
      </c>
      <c r="K69" s="96" t="s">
        <v>204</v>
      </c>
    </row>
    <row r="70" spans="1:11" x14ac:dyDescent="0.25">
      <c r="A70" s="96" t="s">
        <v>29</v>
      </c>
      <c r="B70" s="96" t="s">
        <v>323</v>
      </c>
      <c r="C70" s="96" t="s">
        <v>142</v>
      </c>
      <c r="D70" s="96" t="s">
        <v>143</v>
      </c>
      <c r="E70" s="96" t="s">
        <v>1450</v>
      </c>
      <c r="F70" s="96" t="s">
        <v>161</v>
      </c>
      <c r="G70" s="96" t="s">
        <v>161</v>
      </c>
      <c r="H70" s="96" t="s">
        <v>161</v>
      </c>
      <c r="I70" s="96" t="s">
        <v>161</v>
      </c>
      <c r="J70" s="96" t="s">
        <v>1580</v>
      </c>
      <c r="K70" s="96" t="s">
        <v>204</v>
      </c>
    </row>
    <row r="71" spans="1:11" x14ac:dyDescent="0.25">
      <c r="A71" s="96" t="s">
        <v>324</v>
      </c>
      <c r="B71" s="96" t="s">
        <v>325</v>
      </c>
      <c r="C71" s="96" t="s">
        <v>142</v>
      </c>
      <c r="D71" s="96" t="s">
        <v>143</v>
      </c>
      <c r="E71" s="96" t="s">
        <v>1450</v>
      </c>
      <c r="F71" s="96" t="s">
        <v>161</v>
      </c>
      <c r="G71" s="96" t="s">
        <v>161</v>
      </c>
      <c r="H71" s="96" t="s">
        <v>161</v>
      </c>
      <c r="I71" s="96" t="s">
        <v>161</v>
      </c>
      <c r="J71" s="96" t="s">
        <v>1583</v>
      </c>
      <c r="K71" s="96" t="s">
        <v>204</v>
      </c>
    </row>
    <row r="72" spans="1:11" x14ac:dyDescent="0.25">
      <c r="A72" s="96" t="s">
        <v>30</v>
      </c>
      <c r="B72" s="96" t="s">
        <v>326</v>
      </c>
      <c r="C72" s="96" t="s">
        <v>142</v>
      </c>
      <c r="D72" s="96" t="s">
        <v>143</v>
      </c>
      <c r="E72" s="96" t="s">
        <v>1450</v>
      </c>
      <c r="F72" s="96" t="s">
        <v>161</v>
      </c>
      <c r="G72" s="96" t="s">
        <v>161</v>
      </c>
      <c r="H72" s="96" t="s">
        <v>161</v>
      </c>
      <c r="I72" s="96" t="s">
        <v>161</v>
      </c>
      <c r="J72" s="96" t="s">
        <v>1591</v>
      </c>
      <c r="K72" s="96" t="s">
        <v>204</v>
      </c>
    </row>
    <row r="73" spans="1:11" x14ac:dyDescent="0.25">
      <c r="A73" s="96" t="s">
        <v>327</v>
      </c>
      <c r="B73" s="96" t="s">
        <v>328</v>
      </c>
      <c r="C73" s="96" t="s">
        <v>142</v>
      </c>
      <c r="D73" s="96" t="s">
        <v>143</v>
      </c>
      <c r="E73" s="96" t="s">
        <v>1450</v>
      </c>
      <c r="F73" s="96" t="s">
        <v>161</v>
      </c>
      <c r="G73" s="96" t="s">
        <v>161</v>
      </c>
      <c r="H73" s="96" t="s">
        <v>161</v>
      </c>
      <c r="I73" s="96" t="s">
        <v>161</v>
      </c>
      <c r="J73" s="96" t="s">
        <v>1581</v>
      </c>
      <c r="K73" s="96" t="s">
        <v>276</v>
      </c>
    </row>
    <row r="74" spans="1:11" x14ac:dyDescent="0.25">
      <c r="A74" s="96" t="s">
        <v>31</v>
      </c>
      <c r="B74" s="96" t="s">
        <v>329</v>
      </c>
      <c r="C74" s="96" t="s">
        <v>142</v>
      </c>
      <c r="D74" s="96" t="s">
        <v>143</v>
      </c>
      <c r="E74" s="96" t="s">
        <v>1450</v>
      </c>
      <c r="F74" s="96" t="s">
        <v>161</v>
      </c>
      <c r="G74" s="96" t="s">
        <v>161</v>
      </c>
      <c r="H74" s="96" t="s">
        <v>161</v>
      </c>
      <c r="I74" s="96" t="s">
        <v>161</v>
      </c>
      <c r="J74" s="96" t="s">
        <v>1587</v>
      </c>
      <c r="K74" s="96" t="s">
        <v>204</v>
      </c>
    </row>
    <row r="75" spans="1:11" x14ac:dyDescent="0.25">
      <c r="A75" s="96" t="s">
        <v>32</v>
      </c>
      <c r="B75" s="96" t="s">
        <v>330</v>
      </c>
      <c r="C75" s="96" t="s">
        <v>142</v>
      </c>
      <c r="D75" s="96" t="s">
        <v>143</v>
      </c>
      <c r="E75" s="96" t="s">
        <v>1450</v>
      </c>
      <c r="F75" s="96" t="s">
        <v>161</v>
      </c>
      <c r="G75" s="96" t="s">
        <v>161</v>
      </c>
      <c r="H75" s="96" t="s">
        <v>161</v>
      </c>
      <c r="I75" s="96" t="s">
        <v>161</v>
      </c>
      <c r="J75" s="96" t="s">
        <v>1580</v>
      </c>
      <c r="K75" s="96" t="s">
        <v>204</v>
      </c>
    </row>
    <row r="76" spans="1:11" x14ac:dyDescent="0.25">
      <c r="A76" s="96" t="s">
        <v>33</v>
      </c>
      <c r="B76" s="96" t="s">
        <v>331</v>
      </c>
      <c r="C76" s="96" t="s">
        <v>142</v>
      </c>
      <c r="D76" s="96" t="s">
        <v>143</v>
      </c>
      <c r="E76" s="96" t="s">
        <v>1450</v>
      </c>
      <c r="F76" s="96" t="s">
        <v>161</v>
      </c>
      <c r="G76" s="96" t="s">
        <v>161</v>
      </c>
      <c r="H76" s="96" t="s">
        <v>161</v>
      </c>
      <c r="I76" s="96" t="s">
        <v>161</v>
      </c>
      <c r="J76" s="96" t="s">
        <v>1592</v>
      </c>
      <c r="K76" s="96" t="s">
        <v>204</v>
      </c>
    </row>
    <row r="77" spans="1:11" x14ac:dyDescent="0.25">
      <c r="A77" s="96" t="s">
        <v>3</v>
      </c>
      <c r="B77" s="96" t="s">
        <v>332</v>
      </c>
      <c r="C77" s="96" t="s">
        <v>142</v>
      </c>
      <c r="D77" s="96" t="s">
        <v>143</v>
      </c>
      <c r="E77" s="96" t="s">
        <v>1450</v>
      </c>
      <c r="F77" s="96" t="s">
        <v>161</v>
      </c>
      <c r="G77" s="96" t="s">
        <v>161</v>
      </c>
      <c r="H77" s="96" t="s">
        <v>161</v>
      </c>
      <c r="I77" s="96" t="s">
        <v>161</v>
      </c>
      <c r="J77" s="96" t="s">
        <v>1580</v>
      </c>
      <c r="K77" s="96" t="s">
        <v>204</v>
      </c>
    </row>
    <row r="78" spans="1:11" x14ac:dyDescent="0.25">
      <c r="A78" s="96" t="s">
        <v>333</v>
      </c>
      <c r="B78" s="96" t="s">
        <v>334</v>
      </c>
      <c r="C78" s="96" t="s">
        <v>142</v>
      </c>
      <c r="D78" s="96" t="s">
        <v>143</v>
      </c>
      <c r="E78" s="96" t="s">
        <v>1450</v>
      </c>
      <c r="F78" s="96" t="s">
        <v>161</v>
      </c>
      <c r="G78" s="96" t="s">
        <v>161</v>
      </c>
      <c r="H78" s="96" t="s">
        <v>161</v>
      </c>
      <c r="I78" s="96" t="s">
        <v>161</v>
      </c>
      <c r="J78" s="96" t="s">
        <v>167</v>
      </c>
      <c r="K78" s="96" t="s">
        <v>204</v>
      </c>
    </row>
    <row r="79" spans="1:11" x14ac:dyDescent="0.25">
      <c r="A79" s="96" t="s">
        <v>34</v>
      </c>
      <c r="B79" s="96" t="s">
        <v>335</v>
      </c>
      <c r="C79" s="96" t="s">
        <v>142</v>
      </c>
      <c r="D79" s="96" t="s">
        <v>143</v>
      </c>
      <c r="E79" s="96" t="s">
        <v>1450</v>
      </c>
      <c r="F79" s="96" t="s">
        <v>161</v>
      </c>
      <c r="G79" s="96" t="s">
        <v>161</v>
      </c>
      <c r="H79" s="96" t="s">
        <v>161</v>
      </c>
      <c r="I79" s="96" t="s">
        <v>161</v>
      </c>
      <c r="J79" s="96" t="s">
        <v>1593</v>
      </c>
      <c r="K79" s="96" t="s">
        <v>276</v>
      </c>
    </row>
    <row r="80" spans="1:11" x14ac:dyDescent="0.25">
      <c r="A80" s="96" t="s">
        <v>336</v>
      </c>
      <c r="B80" s="96" t="s">
        <v>337</v>
      </c>
      <c r="C80" s="96" t="s">
        <v>142</v>
      </c>
      <c r="D80" s="96" t="s">
        <v>143</v>
      </c>
      <c r="E80" s="96" t="s">
        <v>1450</v>
      </c>
      <c r="F80" s="96" t="s">
        <v>161</v>
      </c>
      <c r="G80" s="96" t="s">
        <v>161</v>
      </c>
      <c r="H80" s="96" t="s">
        <v>161</v>
      </c>
      <c r="I80" s="96" t="s">
        <v>161</v>
      </c>
      <c r="J80" s="96" t="s">
        <v>1581</v>
      </c>
      <c r="K80" s="96" t="s">
        <v>204</v>
      </c>
    </row>
    <row r="81" spans="1:11" x14ac:dyDescent="0.25">
      <c r="A81" s="96" t="s">
        <v>338</v>
      </c>
      <c r="B81" s="96" t="s">
        <v>339</v>
      </c>
      <c r="C81" s="96" t="s">
        <v>288</v>
      </c>
      <c r="D81" s="96" t="s">
        <v>166</v>
      </c>
      <c r="E81" s="96" t="s">
        <v>1450</v>
      </c>
      <c r="F81" s="96" t="s">
        <v>161</v>
      </c>
      <c r="G81" s="96" t="s">
        <v>161</v>
      </c>
      <c r="H81" s="96" t="s">
        <v>161</v>
      </c>
      <c r="I81" s="96" t="s">
        <v>161</v>
      </c>
      <c r="J81" s="96" t="s">
        <v>172</v>
      </c>
      <c r="K81" s="96" t="s">
        <v>204</v>
      </c>
    </row>
    <row r="82" spans="1:11" x14ac:dyDescent="0.25">
      <c r="A82" s="96" t="s">
        <v>340</v>
      </c>
      <c r="B82" s="96" t="s">
        <v>341</v>
      </c>
      <c r="C82" s="96" t="s">
        <v>142</v>
      </c>
      <c r="D82" s="96" t="s">
        <v>143</v>
      </c>
      <c r="E82" s="96" t="s">
        <v>1450</v>
      </c>
      <c r="F82" s="96" t="s">
        <v>161</v>
      </c>
      <c r="G82" s="96" t="s">
        <v>161</v>
      </c>
      <c r="H82" s="96" t="s">
        <v>161</v>
      </c>
      <c r="I82" s="96" t="s">
        <v>161</v>
      </c>
      <c r="J82" s="96" t="s">
        <v>1581</v>
      </c>
      <c r="K82" s="96" t="s">
        <v>204</v>
      </c>
    </row>
    <row r="83" spans="1:11" x14ac:dyDescent="0.25">
      <c r="A83" s="96" t="s">
        <v>35</v>
      </c>
      <c r="B83" s="96" t="s">
        <v>342</v>
      </c>
      <c r="C83" s="96" t="s">
        <v>142</v>
      </c>
      <c r="D83" s="96" t="s">
        <v>143</v>
      </c>
      <c r="E83" s="96" t="s">
        <v>1450</v>
      </c>
      <c r="F83" s="96" t="s">
        <v>161</v>
      </c>
      <c r="G83" s="96" t="s">
        <v>161</v>
      </c>
      <c r="H83" s="96" t="s">
        <v>161</v>
      </c>
      <c r="I83" s="96" t="s">
        <v>161</v>
      </c>
      <c r="J83" s="96" t="s">
        <v>1581</v>
      </c>
      <c r="K83" s="96" t="s">
        <v>204</v>
      </c>
    </row>
    <row r="84" spans="1:11" x14ac:dyDescent="0.25">
      <c r="A84" s="96" t="s">
        <v>1665</v>
      </c>
      <c r="B84" s="96" t="s">
        <v>1666</v>
      </c>
      <c r="C84" s="96" t="s">
        <v>142</v>
      </c>
      <c r="D84" s="96" t="s">
        <v>143</v>
      </c>
      <c r="E84" s="96" t="s">
        <v>1450</v>
      </c>
      <c r="F84" s="96" t="s">
        <v>161</v>
      </c>
      <c r="G84" s="96" t="s">
        <v>161</v>
      </c>
      <c r="H84" s="96" t="s">
        <v>161</v>
      </c>
      <c r="I84" s="96" t="s">
        <v>161</v>
      </c>
      <c r="J84" s="96" t="s">
        <v>1667</v>
      </c>
      <c r="K84" s="96" t="s">
        <v>204</v>
      </c>
    </row>
    <row r="85" spans="1:11" x14ac:dyDescent="0.25">
      <c r="A85" s="96" t="s">
        <v>36</v>
      </c>
      <c r="B85" s="96" t="s">
        <v>343</v>
      </c>
      <c r="C85" s="96" t="s">
        <v>142</v>
      </c>
      <c r="D85" s="96" t="s">
        <v>143</v>
      </c>
      <c r="E85" s="96" t="s">
        <v>1450</v>
      </c>
      <c r="F85" s="96" t="s">
        <v>161</v>
      </c>
      <c r="G85" s="96" t="s">
        <v>161</v>
      </c>
      <c r="H85" s="96" t="s">
        <v>161</v>
      </c>
      <c r="I85" s="96" t="s">
        <v>161</v>
      </c>
      <c r="J85" s="96" t="s">
        <v>1581</v>
      </c>
      <c r="K85" s="96" t="s">
        <v>204</v>
      </c>
    </row>
    <row r="86" spans="1:11" x14ac:dyDescent="0.25">
      <c r="A86" s="96" t="s">
        <v>344</v>
      </c>
      <c r="B86" s="96" t="s">
        <v>345</v>
      </c>
      <c r="C86" s="96" t="s">
        <v>142</v>
      </c>
      <c r="D86" s="96" t="s">
        <v>143</v>
      </c>
      <c r="E86" s="96" t="s">
        <v>1450</v>
      </c>
      <c r="F86" s="96" t="s">
        <v>161</v>
      </c>
      <c r="G86" s="96" t="s">
        <v>161</v>
      </c>
      <c r="H86" s="96" t="s">
        <v>161</v>
      </c>
      <c r="I86" s="96" t="s">
        <v>161</v>
      </c>
      <c r="J86" s="96" t="s">
        <v>162</v>
      </c>
      <c r="K86" s="96" t="s">
        <v>225</v>
      </c>
    </row>
    <row r="87" spans="1:11" x14ac:dyDescent="0.25">
      <c r="A87" s="96" t="s">
        <v>346</v>
      </c>
      <c r="B87" s="96" t="s">
        <v>347</v>
      </c>
      <c r="C87" s="96" t="s">
        <v>142</v>
      </c>
      <c r="D87" s="96" t="s">
        <v>143</v>
      </c>
      <c r="E87" s="96" t="s">
        <v>1450</v>
      </c>
      <c r="F87" s="96" t="s">
        <v>161</v>
      </c>
      <c r="G87" s="96" t="s">
        <v>161</v>
      </c>
      <c r="H87" s="96" t="s">
        <v>161</v>
      </c>
      <c r="I87" s="96" t="s">
        <v>161</v>
      </c>
      <c r="J87" s="96" t="s">
        <v>1581</v>
      </c>
      <c r="K87" s="96" t="s">
        <v>204</v>
      </c>
    </row>
    <row r="88" spans="1:11" x14ac:dyDescent="0.25">
      <c r="A88" s="96" t="s">
        <v>348</v>
      </c>
      <c r="B88" s="96" t="s">
        <v>349</v>
      </c>
      <c r="C88" s="96" t="s">
        <v>142</v>
      </c>
      <c r="D88" s="96" t="s">
        <v>143</v>
      </c>
      <c r="E88" s="96" t="s">
        <v>1450</v>
      </c>
      <c r="F88" s="96" t="s">
        <v>161</v>
      </c>
      <c r="G88" s="96" t="s">
        <v>161</v>
      </c>
      <c r="H88" s="96" t="s">
        <v>161</v>
      </c>
      <c r="I88" s="96" t="s">
        <v>161</v>
      </c>
      <c r="J88" s="96" t="s">
        <v>167</v>
      </c>
      <c r="K88" s="96" t="s">
        <v>204</v>
      </c>
    </row>
    <row r="89" spans="1:11" x14ac:dyDescent="0.25">
      <c r="A89" s="96" t="s">
        <v>350</v>
      </c>
      <c r="B89" s="96" t="s">
        <v>351</v>
      </c>
      <c r="C89" s="96" t="s">
        <v>142</v>
      </c>
      <c r="D89" s="96" t="s">
        <v>143</v>
      </c>
      <c r="E89" s="96" t="s">
        <v>1450</v>
      </c>
      <c r="F89" s="96" t="s">
        <v>161</v>
      </c>
      <c r="G89" s="96" t="s">
        <v>161</v>
      </c>
      <c r="H89" s="96" t="s">
        <v>161</v>
      </c>
      <c r="I89" s="96" t="s">
        <v>161</v>
      </c>
      <c r="J89" s="96" t="s">
        <v>1581</v>
      </c>
      <c r="K89" s="96" t="s">
        <v>204</v>
      </c>
    </row>
    <row r="90" spans="1:11" x14ac:dyDescent="0.25">
      <c r="A90" s="96" t="s">
        <v>37</v>
      </c>
      <c r="B90" s="96" t="s">
        <v>352</v>
      </c>
      <c r="C90" s="96" t="s">
        <v>142</v>
      </c>
      <c r="D90" s="96" t="s">
        <v>143</v>
      </c>
      <c r="E90" s="96" t="s">
        <v>1450</v>
      </c>
      <c r="F90" s="96" t="s">
        <v>161</v>
      </c>
      <c r="G90" s="96" t="s">
        <v>161</v>
      </c>
      <c r="H90" s="96" t="s">
        <v>161</v>
      </c>
      <c r="I90" s="96" t="s">
        <v>161</v>
      </c>
      <c r="J90" s="96" t="s">
        <v>1581</v>
      </c>
      <c r="K90" s="96" t="s">
        <v>204</v>
      </c>
    </row>
    <row r="91" spans="1:11" x14ac:dyDescent="0.25">
      <c r="A91" s="96" t="s">
        <v>353</v>
      </c>
      <c r="B91" s="96" t="s">
        <v>342</v>
      </c>
      <c r="C91" s="96" t="s">
        <v>142</v>
      </c>
      <c r="D91" s="96" t="s">
        <v>143</v>
      </c>
      <c r="E91" s="96" t="s">
        <v>1450</v>
      </c>
      <c r="F91" s="96" t="s">
        <v>161</v>
      </c>
      <c r="G91" s="96" t="s">
        <v>161</v>
      </c>
      <c r="H91" s="96" t="s">
        <v>161</v>
      </c>
      <c r="I91" s="96" t="s">
        <v>161</v>
      </c>
      <c r="J91" s="96" t="s">
        <v>162</v>
      </c>
      <c r="K91" s="96" t="s">
        <v>225</v>
      </c>
    </row>
    <row r="92" spans="1:11" x14ac:dyDescent="0.25">
      <c r="A92" s="96" t="s">
        <v>354</v>
      </c>
      <c r="B92" s="96" t="s">
        <v>355</v>
      </c>
      <c r="C92" s="96" t="s">
        <v>142</v>
      </c>
      <c r="D92" s="96" t="s">
        <v>143</v>
      </c>
      <c r="E92" s="96" t="s">
        <v>1450</v>
      </c>
      <c r="F92" s="96" t="s">
        <v>161</v>
      </c>
      <c r="G92" s="96" t="s">
        <v>161</v>
      </c>
      <c r="H92" s="96" t="s">
        <v>161</v>
      </c>
      <c r="I92" s="96" t="s">
        <v>161</v>
      </c>
      <c r="J92" s="96" t="s">
        <v>1581</v>
      </c>
      <c r="K92" s="96" t="s">
        <v>204</v>
      </c>
    </row>
    <row r="93" spans="1:11" x14ac:dyDescent="0.25">
      <c r="A93" s="96" t="s">
        <v>356</v>
      </c>
      <c r="B93" s="96" t="s">
        <v>357</v>
      </c>
      <c r="C93" s="96" t="s">
        <v>142</v>
      </c>
      <c r="D93" s="96" t="s">
        <v>143</v>
      </c>
      <c r="E93" s="96" t="s">
        <v>1450</v>
      </c>
      <c r="F93" s="96" t="s">
        <v>161</v>
      </c>
      <c r="G93" s="96" t="s">
        <v>161</v>
      </c>
      <c r="H93" s="96" t="s">
        <v>161</v>
      </c>
      <c r="I93" s="96" t="s">
        <v>161</v>
      </c>
      <c r="J93" s="96" t="s">
        <v>1581</v>
      </c>
      <c r="K93" s="96" t="s">
        <v>204</v>
      </c>
    </row>
    <row r="94" spans="1:11" x14ac:dyDescent="0.25">
      <c r="A94" s="96" t="s">
        <v>358</v>
      </c>
      <c r="B94" s="96" t="s">
        <v>359</v>
      </c>
      <c r="C94" s="96" t="s">
        <v>142</v>
      </c>
      <c r="D94" s="96" t="s">
        <v>143</v>
      </c>
      <c r="E94" s="96" t="s">
        <v>1450</v>
      </c>
      <c r="F94" s="96" t="s">
        <v>161</v>
      </c>
      <c r="G94" s="96" t="s">
        <v>161</v>
      </c>
      <c r="H94" s="96" t="s">
        <v>161</v>
      </c>
      <c r="I94" s="96" t="s">
        <v>161</v>
      </c>
      <c r="J94" s="96" t="s">
        <v>1581</v>
      </c>
      <c r="K94" s="96" t="s">
        <v>204</v>
      </c>
    </row>
    <row r="95" spans="1:11" x14ac:dyDescent="0.25">
      <c r="A95" s="96" t="s">
        <v>360</v>
      </c>
      <c r="B95" s="96" t="s">
        <v>361</v>
      </c>
      <c r="C95" s="96" t="s">
        <v>142</v>
      </c>
      <c r="D95" s="96" t="s">
        <v>143</v>
      </c>
      <c r="E95" s="96" t="s">
        <v>1450</v>
      </c>
      <c r="F95" s="96" t="s">
        <v>161</v>
      </c>
      <c r="G95" s="96" t="s">
        <v>161</v>
      </c>
      <c r="H95" s="96" t="s">
        <v>161</v>
      </c>
      <c r="I95" s="96" t="s">
        <v>161</v>
      </c>
      <c r="J95" s="96" t="s">
        <v>1581</v>
      </c>
      <c r="K95" s="96" t="s">
        <v>204</v>
      </c>
    </row>
    <row r="96" spans="1:11" x14ac:dyDescent="0.25">
      <c r="A96" s="96" t="s">
        <v>362</v>
      </c>
      <c r="B96" s="96" t="s">
        <v>363</v>
      </c>
      <c r="C96" s="96" t="s">
        <v>142</v>
      </c>
      <c r="D96" s="96" t="s">
        <v>143</v>
      </c>
      <c r="E96" s="96" t="s">
        <v>1450</v>
      </c>
      <c r="F96" s="96" t="s">
        <v>161</v>
      </c>
      <c r="G96" s="96" t="s">
        <v>161</v>
      </c>
      <c r="H96" s="96" t="s">
        <v>161</v>
      </c>
      <c r="I96" s="96" t="s">
        <v>161</v>
      </c>
      <c r="J96" s="96" t="s">
        <v>1581</v>
      </c>
      <c r="K96" s="96" t="s">
        <v>204</v>
      </c>
    </row>
    <row r="97" spans="1:11" x14ac:dyDescent="0.25">
      <c r="A97" s="96" t="s">
        <v>38</v>
      </c>
      <c r="B97" s="96" t="s">
        <v>364</v>
      </c>
      <c r="C97" s="96" t="s">
        <v>142</v>
      </c>
      <c r="D97" s="96" t="s">
        <v>143</v>
      </c>
      <c r="E97" s="96" t="s">
        <v>1450</v>
      </c>
      <c r="F97" s="96" t="s">
        <v>161</v>
      </c>
      <c r="G97" s="96" t="s">
        <v>161</v>
      </c>
      <c r="H97" s="96" t="s">
        <v>161</v>
      </c>
      <c r="I97" s="96" t="s">
        <v>161</v>
      </c>
      <c r="J97" s="96" t="s">
        <v>1581</v>
      </c>
      <c r="K97" s="96" t="s">
        <v>204</v>
      </c>
    </row>
    <row r="98" spans="1:11" x14ac:dyDescent="0.25">
      <c r="A98" s="96" t="s">
        <v>39</v>
      </c>
      <c r="B98" s="96" t="s">
        <v>365</v>
      </c>
      <c r="C98" s="96" t="s">
        <v>142</v>
      </c>
      <c r="D98" s="96" t="s">
        <v>143</v>
      </c>
      <c r="E98" s="96" t="s">
        <v>1450</v>
      </c>
      <c r="F98" s="96" t="s">
        <v>161</v>
      </c>
      <c r="G98" s="96" t="s">
        <v>161</v>
      </c>
      <c r="H98" s="96" t="s">
        <v>161</v>
      </c>
      <c r="I98" s="96" t="s">
        <v>161</v>
      </c>
      <c r="J98" s="96" t="s">
        <v>1591</v>
      </c>
      <c r="K98" s="96" t="s">
        <v>204</v>
      </c>
    </row>
    <row r="99" spans="1:11" x14ac:dyDescent="0.25">
      <c r="A99" s="96" t="s">
        <v>51</v>
      </c>
      <c r="B99" s="96" t="s">
        <v>347</v>
      </c>
      <c r="C99" s="96" t="s">
        <v>142</v>
      </c>
      <c r="D99" s="96" t="s">
        <v>143</v>
      </c>
      <c r="E99" s="96" t="s">
        <v>1450</v>
      </c>
      <c r="F99" s="96" t="s">
        <v>161</v>
      </c>
      <c r="G99" s="96" t="s">
        <v>161</v>
      </c>
      <c r="H99" s="96" t="s">
        <v>161</v>
      </c>
      <c r="I99" s="96" t="s">
        <v>161</v>
      </c>
      <c r="J99" s="96" t="s">
        <v>162</v>
      </c>
      <c r="K99" s="96" t="s">
        <v>225</v>
      </c>
    </row>
    <row r="100" spans="1:11" x14ac:dyDescent="0.25">
      <c r="A100" s="96" t="s">
        <v>366</v>
      </c>
      <c r="B100" s="96" t="s">
        <v>367</v>
      </c>
      <c r="C100" s="96" t="s">
        <v>142</v>
      </c>
      <c r="D100" s="96" t="s">
        <v>367</v>
      </c>
      <c r="E100" s="96" t="s">
        <v>1450</v>
      </c>
      <c r="F100" s="96" t="s">
        <v>161</v>
      </c>
      <c r="G100" s="96" t="s">
        <v>161</v>
      </c>
      <c r="H100" s="96" t="s">
        <v>161</v>
      </c>
      <c r="I100" s="96" t="s">
        <v>161</v>
      </c>
      <c r="J100" s="96" t="s">
        <v>1594</v>
      </c>
      <c r="K100" s="96" t="s">
        <v>204</v>
      </c>
    </row>
    <row r="101" spans="1:11" x14ac:dyDescent="0.25">
      <c r="A101" s="96" t="s">
        <v>368</v>
      </c>
      <c r="B101" s="96" t="s">
        <v>369</v>
      </c>
      <c r="C101" s="96" t="s">
        <v>142</v>
      </c>
      <c r="D101" s="96" t="s">
        <v>143</v>
      </c>
      <c r="E101" s="96" t="s">
        <v>1450</v>
      </c>
      <c r="F101" s="96" t="s">
        <v>161</v>
      </c>
      <c r="G101" s="96" t="s">
        <v>161</v>
      </c>
      <c r="H101" s="96" t="s">
        <v>161</v>
      </c>
      <c r="I101" s="96" t="s">
        <v>161</v>
      </c>
      <c r="J101" s="96" t="s">
        <v>1581</v>
      </c>
      <c r="K101" s="96" t="s">
        <v>204</v>
      </c>
    </row>
    <row r="102" spans="1:11" x14ac:dyDescent="0.25">
      <c r="A102" s="96" t="s">
        <v>370</v>
      </c>
      <c r="B102" s="96" t="s">
        <v>371</v>
      </c>
      <c r="C102" s="96" t="s">
        <v>142</v>
      </c>
      <c r="D102" s="96" t="s">
        <v>143</v>
      </c>
      <c r="E102" s="96" t="s">
        <v>1450</v>
      </c>
      <c r="F102" s="96" t="s">
        <v>161</v>
      </c>
      <c r="G102" s="96" t="s">
        <v>161</v>
      </c>
      <c r="H102" s="96" t="s">
        <v>161</v>
      </c>
      <c r="I102" s="96" t="s">
        <v>161</v>
      </c>
      <c r="J102" s="96" t="s">
        <v>1595</v>
      </c>
      <c r="K102" s="96" t="s">
        <v>204</v>
      </c>
    </row>
    <row r="103" spans="1:11" x14ac:dyDescent="0.25">
      <c r="A103" s="96" t="s">
        <v>52</v>
      </c>
      <c r="B103" s="96" t="s">
        <v>372</v>
      </c>
      <c r="C103" s="96" t="s">
        <v>142</v>
      </c>
      <c r="D103" s="96" t="s">
        <v>143</v>
      </c>
      <c r="E103" s="96" t="s">
        <v>1450</v>
      </c>
      <c r="F103" s="96" t="s">
        <v>161</v>
      </c>
      <c r="G103" s="96" t="s">
        <v>161</v>
      </c>
      <c r="H103" s="96" t="s">
        <v>161</v>
      </c>
      <c r="I103" s="96" t="s">
        <v>161</v>
      </c>
      <c r="J103" s="96" t="s">
        <v>1587</v>
      </c>
      <c r="K103" s="96" t="s">
        <v>204</v>
      </c>
    </row>
    <row r="104" spans="1:11" x14ac:dyDescent="0.25">
      <c r="A104" s="96" t="s">
        <v>373</v>
      </c>
      <c r="B104" s="96" t="s">
        <v>374</v>
      </c>
      <c r="C104" s="96" t="s">
        <v>142</v>
      </c>
      <c r="D104" s="96" t="s">
        <v>143</v>
      </c>
      <c r="E104" s="96" t="s">
        <v>1450</v>
      </c>
      <c r="F104" s="96" t="s">
        <v>161</v>
      </c>
      <c r="G104" s="96" t="s">
        <v>161</v>
      </c>
      <c r="H104" s="96" t="s">
        <v>161</v>
      </c>
      <c r="I104" s="96" t="s">
        <v>161</v>
      </c>
      <c r="J104" s="96" t="s">
        <v>1581</v>
      </c>
      <c r="K104" s="96" t="s">
        <v>204</v>
      </c>
    </row>
    <row r="105" spans="1:11" x14ac:dyDescent="0.25">
      <c r="A105" s="96" t="s">
        <v>375</v>
      </c>
      <c r="B105" s="96" t="s">
        <v>376</v>
      </c>
      <c r="C105" s="96" t="s">
        <v>142</v>
      </c>
      <c r="D105" s="96" t="s">
        <v>143</v>
      </c>
      <c r="E105" s="96" t="s">
        <v>1450</v>
      </c>
      <c r="F105" s="96" t="s">
        <v>161</v>
      </c>
      <c r="G105" s="96" t="s">
        <v>161</v>
      </c>
      <c r="H105" s="96" t="s">
        <v>161</v>
      </c>
      <c r="I105" s="96" t="s">
        <v>161</v>
      </c>
      <c r="J105" s="96" t="s">
        <v>1581</v>
      </c>
      <c r="K105" s="96" t="s">
        <v>204</v>
      </c>
    </row>
    <row r="106" spans="1:11" x14ac:dyDescent="0.25">
      <c r="A106" s="96" t="s">
        <v>377</v>
      </c>
      <c r="B106" s="96" t="s">
        <v>378</v>
      </c>
      <c r="C106" s="96" t="s">
        <v>142</v>
      </c>
      <c r="D106" s="96" t="s">
        <v>143</v>
      </c>
      <c r="E106" s="96" t="s">
        <v>1450</v>
      </c>
      <c r="F106" s="96" t="s">
        <v>161</v>
      </c>
      <c r="G106" s="96" t="s">
        <v>161</v>
      </c>
      <c r="H106" s="96" t="s">
        <v>161</v>
      </c>
      <c r="I106" s="96" t="s">
        <v>161</v>
      </c>
      <c r="J106" s="96" t="s">
        <v>162</v>
      </c>
      <c r="K106" s="96" t="s">
        <v>204</v>
      </c>
    </row>
    <row r="107" spans="1:11" x14ac:dyDescent="0.25">
      <c r="A107" s="96" t="s">
        <v>379</v>
      </c>
      <c r="B107" s="96" t="s">
        <v>380</v>
      </c>
      <c r="C107" s="96" t="s">
        <v>142</v>
      </c>
      <c r="D107" s="96" t="s">
        <v>143</v>
      </c>
      <c r="E107" s="96" t="s">
        <v>1450</v>
      </c>
      <c r="F107" s="96" t="s">
        <v>161</v>
      </c>
      <c r="G107" s="96" t="s">
        <v>161</v>
      </c>
      <c r="H107" s="96" t="s">
        <v>161</v>
      </c>
      <c r="I107" s="96" t="s">
        <v>161</v>
      </c>
      <c r="J107" s="96" t="s">
        <v>1581</v>
      </c>
      <c r="K107" s="96" t="s">
        <v>276</v>
      </c>
    </row>
    <row r="108" spans="1:11" x14ac:dyDescent="0.25">
      <c r="A108" s="96" t="s">
        <v>381</v>
      </c>
      <c r="B108" s="96" t="s">
        <v>382</v>
      </c>
      <c r="C108" s="96" t="s">
        <v>267</v>
      </c>
      <c r="D108" s="96" t="s">
        <v>265</v>
      </c>
      <c r="E108" s="96" t="s">
        <v>1450</v>
      </c>
      <c r="F108" s="96" t="s">
        <v>161</v>
      </c>
      <c r="G108" s="96" t="s">
        <v>161</v>
      </c>
      <c r="H108" s="96" t="s">
        <v>161</v>
      </c>
      <c r="I108" s="96" t="s">
        <v>161</v>
      </c>
      <c r="J108" s="96" t="s">
        <v>172</v>
      </c>
      <c r="K108" s="96" t="s">
        <v>204</v>
      </c>
    </row>
    <row r="109" spans="1:11" x14ac:dyDescent="0.25">
      <c r="A109" s="96" t="s">
        <v>40</v>
      </c>
      <c r="B109" s="96" t="s">
        <v>383</v>
      </c>
      <c r="C109" s="96" t="s">
        <v>267</v>
      </c>
      <c r="D109" s="96" t="s">
        <v>265</v>
      </c>
      <c r="E109" s="96" t="s">
        <v>1450</v>
      </c>
      <c r="F109" s="96" t="s">
        <v>161</v>
      </c>
      <c r="G109" s="96" t="s">
        <v>161</v>
      </c>
      <c r="H109" s="96" t="s">
        <v>161</v>
      </c>
      <c r="I109" s="96" t="s">
        <v>161</v>
      </c>
      <c r="J109" s="96" t="s">
        <v>1592</v>
      </c>
      <c r="K109" s="96" t="s">
        <v>204</v>
      </c>
    </row>
    <row r="110" spans="1:11" x14ac:dyDescent="0.25">
      <c r="A110" s="96" t="s">
        <v>384</v>
      </c>
      <c r="B110" s="96" t="s">
        <v>385</v>
      </c>
      <c r="C110" s="96" t="s">
        <v>267</v>
      </c>
      <c r="D110" s="96" t="s">
        <v>265</v>
      </c>
      <c r="E110" s="96" t="s">
        <v>1450</v>
      </c>
      <c r="F110" s="96" t="s">
        <v>161</v>
      </c>
      <c r="G110" s="96" t="s">
        <v>161</v>
      </c>
      <c r="H110" s="96" t="s">
        <v>161</v>
      </c>
      <c r="I110" s="96" t="s">
        <v>161</v>
      </c>
      <c r="J110" s="96" t="s">
        <v>172</v>
      </c>
      <c r="K110" s="96" t="s">
        <v>204</v>
      </c>
    </row>
    <row r="111" spans="1:11" x14ac:dyDescent="0.25">
      <c r="A111" s="96" t="s">
        <v>386</v>
      </c>
      <c r="B111" s="96" t="s">
        <v>387</v>
      </c>
      <c r="C111" s="96" t="s">
        <v>267</v>
      </c>
      <c r="D111" s="96" t="s">
        <v>265</v>
      </c>
      <c r="E111" s="96" t="s">
        <v>1450</v>
      </c>
      <c r="F111" s="96" t="s">
        <v>161</v>
      </c>
      <c r="G111" s="96" t="s">
        <v>161</v>
      </c>
      <c r="H111" s="96" t="s">
        <v>161</v>
      </c>
      <c r="I111" s="96" t="s">
        <v>161</v>
      </c>
      <c r="J111" s="96" t="s">
        <v>172</v>
      </c>
      <c r="K111" s="96" t="s">
        <v>204</v>
      </c>
    </row>
    <row r="112" spans="1:11" x14ac:dyDescent="0.25">
      <c r="A112" s="96" t="s">
        <v>41</v>
      </c>
      <c r="B112" s="96" t="s">
        <v>387</v>
      </c>
      <c r="C112" s="96" t="s">
        <v>267</v>
      </c>
      <c r="D112" s="96" t="s">
        <v>265</v>
      </c>
      <c r="E112" s="96" t="s">
        <v>1450</v>
      </c>
      <c r="F112" s="96" t="s">
        <v>161</v>
      </c>
      <c r="G112" s="96" t="s">
        <v>161</v>
      </c>
      <c r="H112" s="96" t="s">
        <v>161</v>
      </c>
      <c r="I112" s="96" t="s">
        <v>161</v>
      </c>
      <c r="J112" s="96" t="s">
        <v>172</v>
      </c>
      <c r="K112" s="96" t="s">
        <v>204</v>
      </c>
    </row>
    <row r="113" spans="1:11" x14ac:dyDescent="0.25">
      <c r="A113" s="96" t="s">
        <v>44</v>
      </c>
      <c r="B113" s="96" t="s">
        <v>388</v>
      </c>
      <c r="C113" s="96" t="s">
        <v>267</v>
      </c>
      <c r="D113" s="96" t="s">
        <v>265</v>
      </c>
      <c r="E113" s="96" t="s">
        <v>1450</v>
      </c>
      <c r="F113" s="96" t="s">
        <v>161</v>
      </c>
      <c r="G113" s="96" t="s">
        <v>161</v>
      </c>
      <c r="H113" s="96" t="s">
        <v>161</v>
      </c>
      <c r="I113" s="96" t="s">
        <v>161</v>
      </c>
      <c r="J113" s="96" t="s">
        <v>1596</v>
      </c>
      <c r="K113" s="96" t="s">
        <v>204</v>
      </c>
    </row>
    <row r="114" spans="1:11" x14ac:dyDescent="0.25">
      <c r="A114" s="96" t="s">
        <v>389</v>
      </c>
      <c r="B114" s="96" t="s">
        <v>390</v>
      </c>
      <c r="C114" s="96" t="s">
        <v>267</v>
      </c>
      <c r="D114" s="96" t="s">
        <v>265</v>
      </c>
      <c r="E114" s="96" t="s">
        <v>1450</v>
      </c>
      <c r="F114" s="96" t="s">
        <v>161</v>
      </c>
      <c r="G114" s="96" t="s">
        <v>161</v>
      </c>
      <c r="H114" s="96" t="s">
        <v>161</v>
      </c>
      <c r="I114" s="96" t="s">
        <v>161</v>
      </c>
      <c r="J114" s="96" t="s">
        <v>172</v>
      </c>
      <c r="K114" s="96" t="s">
        <v>276</v>
      </c>
    </row>
    <row r="115" spans="1:11" x14ac:dyDescent="0.25">
      <c r="A115" s="96" t="s">
        <v>391</v>
      </c>
      <c r="B115" s="96" t="s">
        <v>392</v>
      </c>
      <c r="C115" s="96" t="s">
        <v>267</v>
      </c>
      <c r="D115" s="96" t="s">
        <v>265</v>
      </c>
      <c r="E115" s="96" t="s">
        <v>1450</v>
      </c>
      <c r="F115" s="96" t="s">
        <v>161</v>
      </c>
      <c r="G115" s="96" t="s">
        <v>161</v>
      </c>
      <c r="H115" s="96" t="s">
        <v>161</v>
      </c>
      <c r="I115" s="96" t="s">
        <v>161</v>
      </c>
      <c r="J115" s="96" t="s">
        <v>172</v>
      </c>
      <c r="K115" s="96" t="s">
        <v>276</v>
      </c>
    </row>
    <row r="116" spans="1:11" x14ac:dyDescent="0.25">
      <c r="A116" s="96" t="s">
        <v>393</v>
      </c>
      <c r="B116" s="96" t="s">
        <v>394</v>
      </c>
      <c r="C116" s="96" t="s">
        <v>267</v>
      </c>
      <c r="D116" s="96" t="s">
        <v>265</v>
      </c>
      <c r="E116" s="96" t="s">
        <v>1450</v>
      </c>
      <c r="F116" s="96" t="s">
        <v>161</v>
      </c>
      <c r="G116" s="96" t="s">
        <v>161</v>
      </c>
      <c r="H116" s="96" t="s">
        <v>161</v>
      </c>
      <c r="I116" s="96" t="s">
        <v>161</v>
      </c>
      <c r="J116" s="96" t="s">
        <v>172</v>
      </c>
      <c r="K116" s="96" t="s">
        <v>276</v>
      </c>
    </row>
    <row r="117" spans="1:11" x14ac:dyDescent="0.25">
      <c r="A117" s="96" t="s">
        <v>395</v>
      </c>
      <c r="B117" s="96" t="s">
        <v>396</v>
      </c>
      <c r="C117" s="96" t="s">
        <v>267</v>
      </c>
      <c r="D117" s="96" t="s">
        <v>265</v>
      </c>
      <c r="E117" s="96" t="s">
        <v>1450</v>
      </c>
      <c r="F117" s="96" t="s">
        <v>161</v>
      </c>
      <c r="G117" s="96" t="s">
        <v>161</v>
      </c>
      <c r="H117" s="96" t="s">
        <v>161</v>
      </c>
      <c r="I117" s="96" t="s">
        <v>161</v>
      </c>
      <c r="J117" s="96" t="s">
        <v>172</v>
      </c>
      <c r="K117" s="96" t="s">
        <v>276</v>
      </c>
    </row>
    <row r="118" spans="1:11" x14ac:dyDescent="0.25">
      <c r="A118" s="96" t="s">
        <v>397</v>
      </c>
      <c r="B118" s="96" t="s">
        <v>398</v>
      </c>
      <c r="C118" s="96" t="s">
        <v>267</v>
      </c>
      <c r="D118" s="96" t="s">
        <v>265</v>
      </c>
      <c r="E118" s="96" t="s">
        <v>1450</v>
      </c>
      <c r="F118" s="96" t="s">
        <v>161</v>
      </c>
      <c r="G118" s="96" t="s">
        <v>161</v>
      </c>
      <c r="H118" s="96" t="s">
        <v>161</v>
      </c>
      <c r="I118" s="96" t="s">
        <v>161</v>
      </c>
      <c r="J118" s="96" t="s">
        <v>172</v>
      </c>
      <c r="K118" s="96" t="s">
        <v>276</v>
      </c>
    </row>
    <row r="119" spans="1:11" x14ac:dyDescent="0.25">
      <c r="A119" s="96" t="s">
        <v>399</v>
      </c>
      <c r="B119" s="96" t="s">
        <v>400</v>
      </c>
      <c r="C119" s="96" t="s">
        <v>267</v>
      </c>
      <c r="D119" s="96" t="s">
        <v>265</v>
      </c>
      <c r="E119" s="96" t="s">
        <v>1450</v>
      </c>
      <c r="F119" s="96" t="s">
        <v>161</v>
      </c>
      <c r="G119" s="96" t="s">
        <v>161</v>
      </c>
      <c r="H119" s="96" t="s">
        <v>161</v>
      </c>
      <c r="I119" s="96" t="s">
        <v>161</v>
      </c>
      <c r="J119" s="96" t="s">
        <v>172</v>
      </c>
      <c r="K119" s="96" t="s">
        <v>204</v>
      </c>
    </row>
    <row r="120" spans="1:11" x14ac:dyDescent="0.25">
      <c r="A120" s="96" t="s">
        <v>401</v>
      </c>
      <c r="B120" s="96" t="s">
        <v>402</v>
      </c>
      <c r="C120" s="96" t="s">
        <v>267</v>
      </c>
      <c r="D120" s="96" t="s">
        <v>265</v>
      </c>
      <c r="E120" s="96" t="s">
        <v>1450</v>
      </c>
      <c r="F120" s="96" t="s">
        <v>161</v>
      </c>
      <c r="G120" s="96" t="s">
        <v>161</v>
      </c>
      <c r="H120" s="96" t="s">
        <v>161</v>
      </c>
      <c r="I120" s="96" t="s">
        <v>161</v>
      </c>
      <c r="J120" s="96" t="s">
        <v>172</v>
      </c>
      <c r="K120" s="96" t="s">
        <v>276</v>
      </c>
    </row>
    <row r="121" spans="1:11" x14ac:dyDescent="0.25">
      <c r="A121" s="96" t="s">
        <v>403</v>
      </c>
      <c r="B121" s="96" t="s">
        <v>404</v>
      </c>
      <c r="C121" s="96" t="s">
        <v>267</v>
      </c>
      <c r="D121" s="96" t="s">
        <v>265</v>
      </c>
      <c r="E121" s="96" t="s">
        <v>1450</v>
      </c>
      <c r="F121" s="96" t="s">
        <v>161</v>
      </c>
      <c r="G121" s="96" t="s">
        <v>161</v>
      </c>
      <c r="H121" s="96" t="s">
        <v>161</v>
      </c>
      <c r="I121" s="96" t="s">
        <v>161</v>
      </c>
      <c r="J121" s="96" t="s">
        <v>172</v>
      </c>
      <c r="K121" s="96" t="s">
        <v>276</v>
      </c>
    </row>
    <row r="122" spans="1:11" x14ac:dyDescent="0.25">
      <c r="A122" s="96" t="s">
        <v>405</v>
      </c>
      <c r="B122" s="96" t="s">
        <v>406</v>
      </c>
      <c r="C122" s="96" t="s">
        <v>267</v>
      </c>
      <c r="D122" s="96" t="s">
        <v>265</v>
      </c>
      <c r="E122" s="96" t="s">
        <v>1450</v>
      </c>
      <c r="F122" s="96" t="s">
        <v>161</v>
      </c>
      <c r="G122" s="96" t="s">
        <v>161</v>
      </c>
      <c r="H122" s="96" t="s">
        <v>161</v>
      </c>
      <c r="I122" s="96" t="s">
        <v>161</v>
      </c>
      <c r="J122" s="96" t="s">
        <v>172</v>
      </c>
      <c r="K122" s="96" t="s">
        <v>204</v>
      </c>
    </row>
    <row r="123" spans="1:11" x14ac:dyDescent="0.25">
      <c r="A123" s="96" t="s">
        <v>407</v>
      </c>
      <c r="B123" s="96" t="s">
        <v>408</v>
      </c>
      <c r="C123" s="96" t="s">
        <v>267</v>
      </c>
      <c r="D123" s="96" t="s">
        <v>265</v>
      </c>
      <c r="E123" s="96" t="s">
        <v>1450</v>
      </c>
      <c r="F123" s="96" t="s">
        <v>161</v>
      </c>
      <c r="G123" s="96" t="s">
        <v>161</v>
      </c>
      <c r="H123" s="96" t="s">
        <v>161</v>
      </c>
      <c r="I123" s="96" t="s">
        <v>161</v>
      </c>
      <c r="J123" s="96" t="s">
        <v>172</v>
      </c>
      <c r="K123" s="96" t="s">
        <v>276</v>
      </c>
    </row>
    <row r="124" spans="1:11" x14ac:dyDescent="0.25">
      <c r="A124" s="96" t="s">
        <v>409</v>
      </c>
      <c r="B124" s="96" t="s">
        <v>410</v>
      </c>
      <c r="C124" s="96" t="s">
        <v>267</v>
      </c>
      <c r="D124" s="96" t="s">
        <v>265</v>
      </c>
      <c r="E124" s="96" t="s">
        <v>1450</v>
      </c>
      <c r="F124" s="96" t="s">
        <v>161</v>
      </c>
      <c r="G124" s="96" t="s">
        <v>161</v>
      </c>
      <c r="H124" s="96" t="s">
        <v>161</v>
      </c>
      <c r="I124" s="96" t="s">
        <v>161</v>
      </c>
      <c r="J124" s="96" t="s">
        <v>172</v>
      </c>
      <c r="K124" s="96" t="s">
        <v>276</v>
      </c>
    </row>
    <row r="125" spans="1:11" x14ac:dyDescent="0.25">
      <c r="A125" s="96" t="s">
        <v>411</v>
      </c>
      <c r="B125" s="96" t="s">
        <v>412</v>
      </c>
      <c r="C125" s="96" t="s">
        <v>267</v>
      </c>
      <c r="D125" s="96" t="s">
        <v>265</v>
      </c>
      <c r="E125" s="96" t="s">
        <v>1450</v>
      </c>
      <c r="F125" s="96" t="s">
        <v>161</v>
      </c>
      <c r="G125" s="96" t="s">
        <v>161</v>
      </c>
      <c r="H125" s="96" t="s">
        <v>161</v>
      </c>
      <c r="I125" s="96" t="s">
        <v>161</v>
      </c>
      <c r="J125" s="96" t="s">
        <v>172</v>
      </c>
      <c r="K125" s="96" t="s">
        <v>204</v>
      </c>
    </row>
    <row r="126" spans="1:11" x14ac:dyDescent="0.25">
      <c r="A126" s="96" t="s">
        <v>413</v>
      </c>
      <c r="B126" s="96" t="s">
        <v>414</v>
      </c>
      <c r="C126" s="96" t="s">
        <v>267</v>
      </c>
      <c r="D126" s="96" t="s">
        <v>265</v>
      </c>
      <c r="E126" s="96" t="s">
        <v>1450</v>
      </c>
      <c r="F126" s="96" t="s">
        <v>161</v>
      </c>
      <c r="G126" s="96" t="s">
        <v>161</v>
      </c>
      <c r="H126" s="96" t="s">
        <v>161</v>
      </c>
      <c r="I126" s="96" t="s">
        <v>161</v>
      </c>
      <c r="J126" s="96" t="s">
        <v>172</v>
      </c>
      <c r="K126" s="96" t="s">
        <v>276</v>
      </c>
    </row>
    <row r="127" spans="1:11" x14ac:dyDescent="0.25">
      <c r="A127" s="96" t="s">
        <v>415</v>
      </c>
      <c r="B127" s="96" t="s">
        <v>416</v>
      </c>
      <c r="C127" s="96" t="s">
        <v>267</v>
      </c>
      <c r="D127" s="96" t="s">
        <v>265</v>
      </c>
      <c r="E127" s="96" t="s">
        <v>1450</v>
      </c>
      <c r="F127" s="96" t="s">
        <v>161</v>
      </c>
      <c r="G127" s="96" t="s">
        <v>161</v>
      </c>
      <c r="H127" s="96" t="s">
        <v>161</v>
      </c>
      <c r="I127" s="96" t="s">
        <v>161</v>
      </c>
      <c r="J127" s="96" t="s">
        <v>172</v>
      </c>
      <c r="K127" s="96" t="s">
        <v>276</v>
      </c>
    </row>
    <row r="128" spans="1:11" x14ac:dyDescent="0.25">
      <c r="A128" s="96" t="s">
        <v>417</v>
      </c>
      <c r="B128" s="96" t="s">
        <v>418</v>
      </c>
      <c r="C128" s="96" t="s">
        <v>267</v>
      </c>
      <c r="D128" s="96" t="s">
        <v>265</v>
      </c>
      <c r="E128" s="96" t="s">
        <v>1450</v>
      </c>
      <c r="F128" s="96" t="s">
        <v>161</v>
      </c>
      <c r="G128" s="96" t="s">
        <v>161</v>
      </c>
      <c r="H128" s="96" t="s">
        <v>161</v>
      </c>
      <c r="I128" s="96" t="s">
        <v>161</v>
      </c>
      <c r="J128" s="96" t="s">
        <v>163</v>
      </c>
      <c r="K128" s="96" t="s">
        <v>204</v>
      </c>
    </row>
    <row r="129" spans="1:11" x14ac:dyDescent="0.25">
      <c r="A129" s="96" t="s">
        <v>419</v>
      </c>
      <c r="B129" s="96" t="s">
        <v>420</v>
      </c>
      <c r="C129" s="96" t="s">
        <v>267</v>
      </c>
      <c r="D129" s="96" t="s">
        <v>265</v>
      </c>
      <c r="E129" s="96" t="s">
        <v>1450</v>
      </c>
      <c r="F129" s="96" t="s">
        <v>161</v>
      </c>
      <c r="G129" s="96" t="s">
        <v>161</v>
      </c>
      <c r="H129" s="96" t="s">
        <v>161</v>
      </c>
      <c r="I129" s="96" t="s">
        <v>161</v>
      </c>
      <c r="J129" s="96" t="s">
        <v>163</v>
      </c>
      <c r="K129" s="96" t="s">
        <v>276</v>
      </c>
    </row>
    <row r="130" spans="1:11" x14ac:dyDescent="0.25">
      <c r="A130" s="96" t="s">
        <v>421</v>
      </c>
      <c r="B130" s="96" t="s">
        <v>422</v>
      </c>
      <c r="C130" s="96" t="s">
        <v>267</v>
      </c>
      <c r="D130" s="96" t="s">
        <v>265</v>
      </c>
      <c r="E130" s="96" t="s">
        <v>1450</v>
      </c>
      <c r="F130" s="96" t="s">
        <v>161</v>
      </c>
      <c r="G130" s="96" t="s">
        <v>161</v>
      </c>
      <c r="H130" s="96" t="s">
        <v>161</v>
      </c>
      <c r="I130" s="96" t="s">
        <v>161</v>
      </c>
      <c r="J130" s="96" t="s">
        <v>163</v>
      </c>
      <c r="K130" s="96" t="s">
        <v>276</v>
      </c>
    </row>
    <row r="131" spans="1:11" x14ac:dyDescent="0.25">
      <c r="A131" s="96" t="s">
        <v>423</v>
      </c>
      <c r="B131" s="96" t="s">
        <v>424</v>
      </c>
      <c r="C131" s="96" t="s">
        <v>267</v>
      </c>
      <c r="D131" s="96" t="s">
        <v>265</v>
      </c>
      <c r="E131" s="96" t="s">
        <v>1450</v>
      </c>
      <c r="F131" s="96" t="s">
        <v>161</v>
      </c>
      <c r="G131" s="96" t="s">
        <v>161</v>
      </c>
      <c r="H131" s="96" t="s">
        <v>161</v>
      </c>
      <c r="I131" s="96" t="s">
        <v>161</v>
      </c>
      <c r="J131" s="96" t="s">
        <v>172</v>
      </c>
      <c r="K131" s="96" t="s">
        <v>276</v>
      </c>
    </row>
    <row r="132" spans="1:11" x14ac:dyDescent="0.25">
      <c r="A132" s="96" t="s">
        <v>425</v>
      </c>
      <c r="B132" s="96" t="s">
        <v>426</v>
      </c>
      <c r="C132" s="96" t="s">
        <v>267</v>
      </c>
      <c r="D132" s="96" t="s">
        <v>265</v>
      </c>
      <c r="E132" s="96" t="s">
        <v>1450</v>
      </c>
      <c r="F132" s="96" t="s">
        <v>161</v>
      </c>
      <c r="G132" s="96" t="s">
        <v>161</v>
      </c>
      <c r="H132" s="96" t="s">
        <v>161</v>
      </c>
      <c r="I132" s="96" t="s">
        <v>161</v>
      </c>
      <c r="J132" s="96" t="s">
        <v>172</v>
      </c>
      <c r="K132" s="96" t="s">
        <v>276</v>
      </c>
    </row>
    <row r="133" spans="1:11" x14ac:dyDescent="0.25">
      <c r="A133" s="96" t="s">
        <v>427</v>
      </c>
      <c r="B133" s="96" t="s">
        <v>428</v>
      </c>
      <c r="C133" s="96" t="s">
        <v>267</v>
      </c>
      <c r="D133" s="96" t="s">
        <v>265</v>
      </c>
      <c r="E133" s="96" t="s">
        <v>1450</v>
      </c>
      <c r="F133" s="96" t="s">
        <v>161</v>
      </c>
      <c r="G133" s="96" t="s">
        <v>161</v>
      </c>
      <c r="H133" s="96" t="s">
        <v>161</v>
      </c>
      <c r="I133" s="96" t="s">
        <v>161</v>
      </c>
      <c r="J133" s="96" t="s">
        <v>172</v>
      </c>
      <c r="K133" s="96" t="s">
        <v>204</v>
      </c>
    </row>
    <row r="134" spans="1:11" x14ac:dyDescent="0.25">
      <c r="A134" s="96" t="s">
        <v>429</v>
      </c>
      <c r="B134" s="96" t="s">
        <v>430</v>
      </c>
      <c r="C134" s="96" t="s">
        <v>267</v>
      </c>
      <c r="D134" s="96" t="s">
        <v>265</v>
      </c>
      <c r="E134" s="96" t="s">
        <v>1450</v>
      </c>
      <c r="F134" s="96" t="s">
        <v>161</v>
      </c>
      <c r="G134" s="96" t="s">
        <v>161</v>
      </c>
      <c r="H134" s="96" t="s">
        <v>161</v>
      </c>
      <c r="I134" s="96" t="s">
        <v>161</v>
      </c>
      <c r="J134" s="96" t="s">
        <v>172</v>
      </c>
      <c r="K134" s="96" t="s">
        <v>276</v>
      </c>
    </row>
    <row r="135" spans="1:11" x14ac:dyDescent="0.25">
      <c r="A135" s="96" t="s">
        <v>431</v>
      </c>
      <c r="B135" s="96" t="s">
        <v>432</v>
      </c>
      <c r="C135" s="96" t="s">
        <v>267</v>
      </c>
      <c r="D135" s="96" t="s">
        <v>265</v>
      </c>
      <c r="E135" s="96" t="s">
        <v>1450</v>
      </c>
      <c r="F135" s="96" t="s">
        <v>161</v>
      </c>
      <c r="G135" s="96" t="s">
        <v>161</v>
      </c>
      <c r="H135" s="96" t="s">
        <v>161</v>
      </c>
      <c r="I135" s="96" t="s">
        <v>161</v>
      </c>
      <c r="J135" s="96" t="s">
        <v>172</v>
      </c>
      <c r="K135" s="96" t="s">
        <v>276</v>
      </c>
    </row>
    <row r="136" spans="1:11" x14ac:dyDescent="0.25">
      <c r="A136" s="96" t="s">
        <v>433</v>
      </c>
      <c r="B136" s="96" t="s">
        <v>434</v>
      </c>
      <c r="C136" s="96" t="s">
        <v>267</v>
      </c>
      <c r="D136" s="96" t="s">
        <v>265</v>
      </c>
      <c r="E136" s="96" t="s">
        <v>1450</v>
      </c>
      <c r="F136" s="96" t="s">
        <v>161</v>
      </c>
      <c r="G136" s="96" t="s">
        <v>161</v>
      </c>
      <c r="H136" s="96" t="s">
        <v>161</v>
      </c>
      <c r="I136" s="96" t="s">
        <v>161</v>
      </c>
      <c r="J136" s="96" t="s">
        <v>172</v>
      </c>
      <c r="K136" s="96" t="s">
        <v>276</v>
      </c>
    </row>
    <row r="137" spans="1:11" x14ac:dyDescent="0.25">
      <c r="A137" s="96" t="s">
        <v>435</v>
      </c>
      <c r="B137" s="96" t="s">
        <v>436</v>
      </c>
      <c r="C137" s="96" t="s">
        <v>267</v>
      </c>
      <c r="D137" s="96" t="s">
        <v>265</v>
      </c>
      <c r="E137" s="96" t="s">
        <v>1450</v>
      </c>
      <c r="F137" s="96" t="s">
        <v>161</v>
      </c>
      <c r="G137" s="96" t="s">
        <v>161</v>
      </c>
      <c r="H137" s="96" t="s">
        <v>161</v>
      </c>
      <c r="I137" s="96" t="s">
        <v>161</v>
      </c>
      <c r="J137" s="96" t="s">
        <v>172</v>
      </c>
      <c r="K137" s="96" t="s">
        <v>276</v>
      </c>
    </row>
    <row r="138" spans="1:11" x14ac:dyDescent="0.25">
      <c r="A138" s="96" t="s">
        <v>437</v>
      </c>
      <c r="B138" s="96" t="s">
        <v>438</v>
      </c>
      <c r="C138" s="96" t="s">
        <v>267</v>
      </c>
      <c r="D138" s="96" t="s">
        <v>265</v>
      </c>
      <c r="E138" s="96" t="s">
        <v>1450</v>
      </c>
      <c r="F138" s="96" t="s">
        <v>161</v>
      </c>
      <c r="G138" s="96" t="s">
        <v>161</v>
      </c>
      <c r="H138" s="96" t="s">
        <v>161</v>
      </c>
      <c r="I138" s="96" t="s">
        <v>161</v>
      </c>
      <c r="J138" s="96" t="s">
        <v>172</v>
      </c>
      <c r="K138" s="96" t="s">
        <v>276</v>
      </c>
    </row>
    <row r="139" spans="1:11" x14ac:dyDescent="0.25">
      <c r="A139" s="96" t="s">
        <v>439</v>
      </c>
      <c r="B139" s="96" t="s">
        <v>440</v>
      </c>
      <c r="C139" s="96" t="s">
        <v>267</v>
      </c>
      <c r="D139" s="96" t="s">
        <v>265</v>
      </c>
      <c r="E139" s="96" t="s">
        <v>1450</v>
      </c>
      <c r="F139" s="96" t="s">
        <v>161</v>
      </c>
      <c r="G139" s="96" t="s">
        <v>161</v>
      </c>
      <c r="H139" s="96" t="s">
        <v>161</v>
      </c>
      <c r="I139" s="96" t="s">
        <v>161</v>
      </c>
      <c r="J139" s="96" t="s">
        <v>177</v>
      </c>
      <c r="K139" s="96" t="s">
        <v>204</v>
      </c>
    </row>
    <row r="140" spans="1:11" x14ac:dyDescent="0.25">
      <c r="A140" s="96" t="s">
        <v>441</v>
      </c>
      <c r="B140" s="96" t="s">
        <v>442</v>
      </c>
      <c r="C140" s="96" t="s">
        <v>267</v>
      </c>
      <c r="D140" s="96" t="s">
        <v>265</v>
      </c>
      <c r="E140" s="96" t="s">
        <v>1450</v>
      </c>
      <c r="F140" s="96" t="s">
        <v>161</v>
      </c>
      <c r="G140" s="96" t="s">
        <v>161</v>
      </c>
      <c r="H140" s="96" t="s">
        <v>161</v>
      </c>
      <c r="I140" s="96" t="s">
        <v>161</v>
      </c>
      <c r="J140" s="96" t="s">
        <v>163</v>
      </c>
      <c r="K140" s="96" t="s">
        <v>276</v>
      </c>
    </row>
    <row r="141" spans="1:11" x14ac:dyDescent="0.25">
      <c r="A141" s="96" t="s">
        <v>443</v>
      </c>
      <c r="B141" s="96" t="s">
        <v>444</v>
      </c>
      <c r="C141" s="96" t="s">
        <v>267</v>
      </c>
      <c r="D141" s="96" t="s">
        <v>265</v>
      </c>
      <c r="E141" s="96" t="s">
        <v>1450</v>
      </c>
      <c r="F141" s="96" t="s">
        <v>161</v>
      </c>
      <c r="G141" s="96" t="s">
        <v>161</v>
      </c>
      <c r="H141" s="96" t="s">
        <v>161</v>
      </c>
      <c r="I141" s="96" t="s">
        <v>161</v>
      </c>
      <c r="J141" s="96" t="s">
        <v>163</v>
      </c>
      <c r="K141" s="96" t="s">
        <v>276</v>
      </c>
    </row>
    <row r="142" spans="1:11" x14ac:dyDescent="0.25">
      <c r="A142" s="96" t="s">
        <v>445</v>
      </c>
      <c r="B142" s="96" t="s">
        <v>446</v>
      </c>
      <c r="C142" s="96" t="s">
        <v>267</v>
      </c>
      <c r="D142" s="96" t="s">
        <v>265</v>
      </c>
      <c r="E142" s="96" t="s">
        <v>1450</v>
      </c>
      <c r="F142" s="96" t="s">
        <v>161</v>
      </c>
      <c r="G142" s="96" t="s">
        <v>161</v>
      </c>
      <c r="H142" s="96" t="s">
        <v>161</v>
      </c>
      <c r="I142" s="96" t="s">
        <v>161</v>
      </c>
      <c r="J142" s="96" t="s">
        <v>163</v>
      </c>
      <c r="K142" s="96" t="s">
        <v>276</v>
      </c>
    </row>
    <row r="143" spans="1:11" x14ac:dyDescent="0.25">
      <c r="A143" s="96" t="s">
        <v>447</v>
      </c>
      <c r="B143" s="96" t="s">
        <v>448</v>
      </c>
      <c r="C143" s="96" t="s">
        <v>267</v>
      </c>
      <c r="D143" s="96" t="s">
        <v>265</v>
      </c>
      <c r="E143" s="96" t="s">
        <v>1450</v>
      </c>
      <c r="F143" s="96" t="s">
        <v>161</v>
      </c>
      <c r="G143" s="96" t="s">
        <v>161</v>
      </c>
      <c r="H143" s="96" t="s">
        <v>161</v>
      </c>
      <c r="I143" s="96" t="s">
        <v>161</v>
      </c>
      <c r="J143" s="96" t="s">
        <v>163</v>
      </c>
      <c r="K143" s="96" t="s">
        <v>276</v>
      </c>
    </row>
    <row r="144" spans="1:11" x14ac:dyDescent="0.25">
      <c r="A144" s="96" t="s">
        <v>449</v>
      </c>
      <c r="B144" s="96" t="s">
        <v>450</v>
      </c>
      <c r="C144" s="96" t="s">
        <v>267</v>
      </c>
      <c r="D144" s="96" t="s">
        <v>265</v>
      </c>
      <c r="E144" s="96" t="s">
        <v>1450</v>
      </c>
      <c r="F144" s="96" t="s">
        <v>161</v>
      </c>
      <c r="G144" s="96" t="s">
        <v>161</v>
      </c>
      <c r="H144" s="96" t="s">
        <v>161</v>
      </c>
      <c r="I144" s="96" t="s">
        <v>161</v>
      </c>
      <c r="J144" s="96" t="s">
        <v>163</v>
      </c>
      <c r="K144" s="96" t="s">
        <v>276</v>
      </c>
    </row>
    <row r="145" spans="1:11" x14ac:dyDescent="0.25">
      <c r="A145" s="96" t="s">
        <v>451</v>
      </c>
      <c r="B145" s="96" t="s">
        <v>452</v>
      </c>
      <c r="C145" s="96" t="s">
        <v>267</v>
      </c>
      <c r="D145" s="96" t="s">
        <v>265</v>
      </c>
      <c r="E145" s="96" t="s">
        <v>1450</v>
      </c>
      <c r="F145" s="96" t="s">
        <v>161</v>
      </c>
      <c r="G145" s="96" t="s">
        <v>161</v>
      </c>
      <c r="H145" s="96" t="s">
        <v>161</v>
      </c>
      <c r="I145" s="96" t="s">
        <v>161</v>
      </c>
      <c r="J145" s="96" t="s">
        <v>163</v>
      </c>
      <c r="K145" s="96" t="s">
        <v>276</v>
      </c>
    </row>
    <row r="146" spans="1:11" x14ac:dyDescent="0.25">
      <c r="A146" s="96" t="s">
        <v>453</v>
      </c>
      <c r="B146" s="96" t="s">
        <v>454</v>
      </c>
      <c r="C146" s="96" t="s">
        <v>267</v>
      </c>
      <c r="D146" s="96" t="s">
        <v>265</v>
      </c>
      <c r="E146" s="96" t="s">
        <v>1450</v>
      </c>
      <c r="F146" s="96" t="s">
        <v>161</v>
      </c>
      <c r="G146" s="96" t="s">
        <v>161</v>
      </c>
      <c r="H146" s="96" t="s">
        <v>161</v>
      </c>
      <c r="I146" s="96" t="s">
        <v>161</v>
      </c>
      <c r="J146" s="96" t="s">
        <v>163</v>
      </c>
      <c r="K146" s="96" t="s">
        <v>276</v>
      </c>
    </row>
    <row r="147" spans="1:11" x14ac:dyDescent="0.25">
      <c r="A147" s="96" t="s">
        <v>455</v>
      </c>
      <c r="B147" s="96" t="s">
        <v>456</v>
      </c>
      <c r="C147" s="96" t="s">
        <v>267</v>
      </c>
      <c r="D147" s="96" t="s">
        <v>265</v>
      </c>
      <c r="E147" s="96" t="s">
        <v>1450</v>
      </c>
      <c r="F147" s="96" t="s">
        <v>161</v>
      </c>
      <c r="G147" s="96" t="s">
        <v>161</v>
      </c>
      <c r="H147" s="96" t="s">
        <v>161</v>
      </c>
      <c r="I147" s="96" t="s">
        <v>161</v>
      </c>
      <c r="J147" s="96" t="s">
        <v>163</v>
      </c>
      <c r="K147" s="96" t="s">
        <v>276</v>
      </c>
    </row>
    <row r="148" spans="1:11" x14ac:dyDescent="0.25">
      <c r="A148" s="96" t="s">
        <v>457</v>
      </c>
      <c r="B148" s="96" t="s">
        <v>458</v>
      </c>
      <c r="C148" s="96" t="s">
        <v>267</v>
      </c>
      <c r="D148" s="96" t="s">
        <v>265</v>
      </c>
      <c r="E148" s="96" t="s">
        <v>1450</v>
      </c>
      <c r="F148" s="96" t="s">
        <v>161</v>
      </c>
      <c r="G148" s="96" t="s">
        <v>161</v>
      </c>
      <c r="H148" s="96" t="s">
        <v>161</v>
      </c>
      <c r="I148" s="96" t="s">
        <v>161</v>
      </c>
      <c r="J148" s="96" t="s">
        <v>163</v>
      </c>
      <c r="K148" s="96" t="s">
        <v>276</v>
      </c>
    </row>
    <row r="149" spans="1:11" x14ac:dyDescent="0.25">
      <c r="A149" s="96" t="s">
        <v>459</v>
      </c>
      <c r="B149" s="96" t="s">
        <v>460</v>
      </c>
      <c r="C149" s="96" t="s">
        <v>267</v>
      </c>
      <c r="D149" s="96" t="s">
        <v>265</v>
      </c>
      <c r="E149" s="96" t="s">
        <v>1450</v>
      </c>
      <c r="F149" s="96" t="s">
        <v>161</v>
      </c>
      <c r="G149" s="96" t="s">
        <v>161</v>
      </c>
      <c r="H149" s="96" t="s">
        <v>161</v>
      </c>
      <c r="I149" s="96" t="s">
        <v>161</v>
      </c>
      <c r="J149" s="96" t="s">
        <v>163</v>
      </c>
      <c r="K149" s="96" t="s">
        <v>276</v>
      </c>
    </row>
    <row r="150" spans="1:11" x14ac:dyDescent="0.25">
      <c r="A150" s="96" t="s">
        <v>461</v>
      </c>
      <c r="B150" s="96" t="s">
        <v>462</v>
      </c>
      <c r="C150" s="96" t="s">
        <v>267</v>
      </c>
      <c r="D150" s="96" t="s">
        <v>265</v>
      </c>
      <c r="E150" s="96" t="s">
        <v>1450</v>
      </c>
      <c r="F150" s="96" t="s">
        <v>161</v>
      </c>
      <c r="G150" s="96" t="s">
        <v>161</v>
      </c>
      <c r="H150" s="96" t="s">
        <v>161</v>
      </c>
      <c r="I150" s="96" t="s">
        <v>161</v>
      </c>
      <c r="J150" s="96" t="s">
        <v>163</v>
      </c>
      <c r="K150" s="96" t="s">
        <v>204</v>
      </c>
    </row>
    <row r="151" spans="1:11" x14ac:dyDescent="0.25">
      <c r="A151" s="96" t="s">
        <v>463</v>
      </c>
      <c r="B151" s="96" t="s">
        <v>464</v>
      </c>
      <c r="C151" s="96" t="s">
        <v>267</v>
      </c>
      <c r="D151" s="96" t="s">
        <v>265</v>
      </c>
      <c r="E151" s="96" t="s">
        <v>1450</v>
      </c>
      <c r="F151" s="96" t="s">
        <v>161</v>
      </c>
      <c r="G151" s="96" t="s">
        <v>161</v>
      </c>
      <c r="H151" s="96" t="s">
        <v>161</v>
      </c>
      <c r="I151" s="96" t="s">
        <v>161</v>
      </c>
      <c r="J151" s="96" t="s">
        <v>172</v>
      </c>
      <c r="K151" s="96" t="s">
        <v>276</v>
      </c>
    </row>
    <row r="152" spans="1:11" x14ac:dyDescent="0.25">
      <c r="A152" s="96" t="s">
        <v>465</v>
      </c>
      <c r="B152" s="96" t="s">
        <v>466</v>
      </c>
      <c r="C152" s="96" t="s">
        <v>267</v>
      </c>
      <c r="D152" s="96" t="s">
        <v>265</v>
      </c>
      <c r="E152" s="96" t="s">
        <v>1450</v>
      </c>
      <c r="F152" s="96" t="s">
        <v>161</v>
      </c>
      <c r="G152" s="96" t="s">
        <v>161</v>
      </c>
      <c r="H152" s="96" t="s">
        <v>161</v>
      </c>
      <c r="I152" s="96" t="s">
        <v>161</v>
      </c>
      <c r="J152" s="96" t="s">
        <v>172</v>
      </c>
      <c r="K152" s="96" t="s">
        <v>204</v>
      </c>
    </row>
    <row r="153" spans="1:11" x14ac:dyDescent="0.25">
      <c r="A153" s="96" t="s">
        <v>467</v>
      </c>
      <c r="B153" s="96" t="s">
        <v>468</v>
      </c>
      <c r="C153" s="96" t="s">
        <v>267</v>
      </c>
      <c r="D153" s="96" t="s">
        <v>265</v>
      </c>
      <c r="E153" s="96" t="s">
        <v>1450</v>
      </c>
      <c r="F153" s="96" t="s">
        <v>161</v>
      </c>
      <c r="G153" s="96" t="s">
        <v>161</v>
      </c>
      <c r="H153" s="96" t="s">
        <v>161</v>
      </c>
      <c r="I153" s="96" t="s">
        <v>161</v>
      </c>
      <c r="J153" s="96" t="s">
        <v>172</v>
      </c>
      <c r="K153" s="96" t="s">
        <v>276</v>
      </c>
    </row>
    <row r="154" spans="1:11" x14ac:dyDescent="0.25">
      <c r="A154" s="96" t="s">
        <v>469</v>
      </c>
      <c r="B154" s="96" t="s">
        <v>470</v>
      </c>
      <c r="C154" s="96" t="s">
        <v>267</v>
      </c>
      <c r="D154" s="96" t="s">
        <v>265</v>
      </c>
      <c r="E154" s="96" t="s">
        <v>1450</v>
      </c>
      <c r="F154" s="96" t="s">
        <v>161</v>
      </c>
      <c r="G154" s="96" t="s">
        <v>161</v>
      </c>
      <c r="H154" s="96" t="s">
        <v>161</v>
      </c>
      <c r="I154" s="96" t="s">
        <v>161</v>
      </c>
      <c r="J154" s="96" t="s">
        <v>163</v>
      </c>
      <c r="K154" s="96" t="s">
        <v>276</v>
      </c>
    </row>
    <row r="155" spans="1:11" x14ac:dyDescent="0.25">
      <c r="A155" s="96" t="s">
        <v>471</v>
      </c>
      <c r="B155" s="96" t="s">
        <v>472</v>
      </c>
      <c r="C155" s="96" t="s">
        <v>267</v>
      </c>
      <c r="D155" s="96" t="s">
        <v>265</v>
      </c>
      <c r="E155" s="96" t="s">
        <v>1450</v>
      </c>
      <c r="F155" s="96" t="s">
        <v>161</v>
      </c>
      <c r="G155" s="96" t="s">
        <v>161</v>
      </c>
      <c r="H155" s="96" t="s">
        <v>161</v>
      </c>
      <c r="I155" s="96" t="s">
        <v>161</v>
      </c>
      <c r="J155" s="96" t="s">
        <v>172</v>
      </c>
      <c r="K155" s="96" t="s">
        <v>276</v>
      </c>
    </row>
    <row r="156" spans="1:11" x14ac:dyDescent="0.25">
      <c r="A156" s="96" t="s">
        <v>473</v>
      </c>
      <c r="B156" s="96" t="s">
        <v>474</v>
      </c>
      <c r="C156" s="96" t="s">
        <v>267</v>
      </c>
      <c r="D156" s="96" t="s">
        <v>265</v>
      </c>
      <c r="E156" s="96" t="s">
        <v>1450</v>
      </c>
      <c r="F156" s="96" t="s">
        <v>161</v>
      </c>
      <c r="G156" s="96" t="s">
        <v>161</v>
      </c>
      <c r="H156" s="96" t="s">
        <v>161</v>
      </c>
      <c r="I156" s="96" t="s">
        <v>161</v>
      </c>
      <c r="J156" s="96" t="s">
        <v>163</v>
      </c>
      <c r="K156" s="96" t="s">
        <v>276</v>
      </c>
    </row>
    <row r="157" spans="1:11" x14ac:dyDescent="0.25">
      <c r="A157" s="96" t="s">
        <v>475</v>
      </c>
      <c r="B157" s="96" t="s">
        <v>476</v>
      </c>
      <c r="C157" s="96" t="s">
        <v>267</v>
      </c>
      <c r="D157" s="96" t="s">
        <v>265</v>
      </c>
      <c r="E157" s="96" t="s">
        <v>1450</v>
      </c>
      <c r="F157" s="96" t="s">
        <v>161</v>
      </c>
      <c r="G157" s="96" t="s">
        <v>161</v>
      </c>
      <c r="H157" s="96" t="s">
        <v>161</v>
      </c>
      <c r="I157" s="96" t="s">
        <v>161</v>
      </c>
      <c r="J157" s="96" t="s">
        <v>172</v>
      </c>
      <c r="K157" s="96" t="s">
        <v>276</v>
      </c>
    </row>
    <row r="158" spans="1:11" x14ac:dyDescent="0.25">
      <c r="A158" s="96" t="s">
        <v>477</v>
      </c>
      <c r="B158" s="96" t="s">
        <v>478</v>
      </c>
      <c r="C158" s="96" t="s">
        <v>267</v>
      </c>
      <c r="D158" s="96" t="s">
        <v>265</v>
      </c>
      <c r="E158" s="96" t="s">
        <v>1450</v>
      </c>
      <c r="F158" s="96" t="s">
        <v>161</v>
      </c>
      <c r="G158" s="96" t="s">
        <v>161</v>
      </c>
      <c r="H158" s="96" t="s">
        <v>161</v>
      </c>
      <c r="I158" s="96" t="s">
        <v>161</v>
      </c>
      <c r="J158" s="96" t="s">
        <v>172</v>
      </c>
      <c r="K158" s="96" t="s">
        <v>276</v>
      </c>
    </row>
    <row r="159" spans="1:11" x14ac:dyDescent="0.25">
      <c r="A159" s="96" t="s">
        <v>479</v>
      </c>
      <c r="B159" s="96" t="s">
        <v>480</v>
      </c>
      <c r="C159" s="96" t="s">
        <v>267</v>
      </c>
      <c r="D159" s="96" t="s">
        <v>265</v>
      </c>
      <c r="E159" s="96" t="s">
        <v>1450</v>
      </c>
      <c r="F159" s="96" t="s">
        <v>161</v>
      </c>
      <c r="G159" s="96" t="s">
        <v>161</v>
      </c>
      <c r="H159" s="96" t="s">
        <v>161</v>
      </c>
      <c r="I159" s="96" t="s">
        <v>161</v>
      </c>
      <c r="J159" s="96" t="s">
        <v>172</v>
      </c>
      <c r="K159" s="96" t="s">
        <v>204</v>
      </c>
    </row>
    <row r="160" spans="1:11" x14ac:dyDescent="0.25">
      <c r="A160" s="96" t="s">
        <v>481</v>
      </c>
      <c r="B160" s="96" t="s">
        <v>482</v>
      </c>
      <c r="C160" s="96" t="s">
        <v>267</v>
      </c>
      <c r="D160" s="96" t="s">
        <v>265</v>
      </c>
      <c r="E160" s="96" t="s">
        <v>1450</v>
      </c>
      <c r="F160" s="96" t="s">
        <v>161</v>
      </c>
      <c r="G160" s="96" t="s">
        <v>161</v>
      </c>
      <c r="H160" s="96" t="s">
        <v>161</v>
      </c>
      <c r="I160" s="96" t="s">
        <v>161</v>
      </c>
      <c r="J160" s="96" t="s">
        <v>172</v>
      </c>
      <c r="K160" s="96" t="s">
        <v>276</v>
      </c>
    </row>
    <row r="161" spans="1:11" x14ac:dyDescent="0.25">
      <c r="A161" s="96" t="s">
        <v>483</v>
      </c>
      <c r="B161" s="96" t="s">
        <v>484</v>
      </c>
      <c r="C161" s="96" t="s">
        <v>267</v>
      </c>
      <c r="D161" s="96" t="s">
        <v>265</v>
      </c>
      <c r="E161" s="96" t="s">
        <v>1450</v>
      </c>
      <c r="F161" s="96" t="s">
        <v>161</v>
      </c>
      <c r="G161" s="96" t="s">
        <v>161</v>
      </c>
      <c r="H161" s="96" t="s">
        <v>161</v>
      </c>
      <c r="I161" s="96" t="s">
        <v>161</v>
      </c>
      <c r="J161" s="96" t="s">
        <v>163</v>
      </c>
      <c r="K161" s="96" t="s">
        <v>276</v>
      </c>
    </row>
    <row r="162" spans="1:11" x14ac:dyDescent="0.25">
      <c r="A162" s="96" t="s">
        <v>485</v>
      </c>
      <c r="B162" s="96" t="s">
        <v>486</v>
      </c>
      <c r="C162" s="96" t="s">
        <v>267</v>
      </c>
      <c r="D162" s="96" t="s">
        <v>265</v>
      </c>
      <c r="E162" s="96" t="s">
        <v>1450</v>
      </c>
      <c r="F162" s="96" t="s">
        <v>161</v>
      </c>
      <c r="G162" s="96" t="s">
        <v>161</v>
      </c>
      <c r="H162" s="96" t="s">
        <v>161</v>
      </c>
      <c r="I162" s="96" t="s">
        <v>161</v>
      </c>
      <c r="J162" s="96" t="s">
        <v>172</v>
      </c>
      <c r="K162" s="96" t="s">
        <v>204</v>
      </c>
    </row>
    <row r="163" spans="1:11" x14ac:dyDescent="0.25">
      <c r="A163" s="96" t="s">
        <v>487</v>
      </c>
      <c r="B163" s="96" t="s">
        <v>488</v>
      </c>
      <c r="C163" s="96" t="s">
        <v>267</v>
      </c>
      <c r="D163" s="96" t="s">
        <v>265</v>
      </c>
      <c r="E163" s="96" t="s">
        <v>1450</v>
      </c>
      <c r="F163" s="96" t="s">
        <v>161</v>
      </c>
      <c r="G163" s="96" t="s">
        <v>161</v>
      </c>
      <c r="H163" s="96" t="s">
        <v>161</v>
      </c>
      <c r="I163" s="96" t="s">
        <v>161</v>
      </c>
      <c r="J163" s="96" t="s">
        <v>172</v>
      </c>
      <c r="K163" s="96" t="s">
        <v>276</v>
      </c>
    </row>
    <row r="164" spans="1:11" x14ac:dyDescent="0.25">
      <c r="A164" s="96" t="s">
        <v>489</v>
      </c>
      <c r="B164" s="96" t="s">
        <v>490</v>
      </c>
      <c r="C164" s="96" t="s">
        <v>267</v>
      </c>
      <c r="D164" s="96" t="s">
        <v>265</v>
      </c>
      <c r="E164" s="96" t="s">
        <v>1450</v>
      </c>
      <c r="F164" s="96" t="s">
        <v>161</v>
      </c>
      <c r="G164" s="96" t="s">
        <v>161</v>
      </c>
      <c r="H164" s="96" t="s">
        <v>161</v>
      </c>
      <c r="I164" s="96" t="s">
        <v>161</v>
      </c>
      <c r="J164" s="96" t="s">
        <v>172</v>
      </c>
      <c r="K164" s="96" t="s">
        <v>276</v>
      </c>
    </row>
    <row r="165" spans="1:11" x14ac:dyDescent="0.25">
      <c r="A165" s="96" t="s">
        <v>491</v>
      </c>
      <c r="B165" s="96" t="s">
        <v>387</v>
      </c>
      <c r="C165" s="96" t="s">
        <v>267</v>
      </c>
      <c r="D165" s="96" t="s">
        <v>265</v>
      </c>
      <c r="E165" s="96" t="s">
        <v>1450</v>
      </c>
      <c r="F165" s="96" t="s">
        <v>161</v>
      </c>
      <c r="G165" s="96" t="s">
        <v>161</v>
      </c>
      <c r="H165" s="96" t="s">
        <v>161</v>
      </c>
      <c r="I165" s="96" t="s">
        <v>161</v>
      </c>
      <c r="J165" s="96" t="s">
        <v>172</v>
      </c>
      <c r="K165" s="96" t="s">
        <v>204</v>
      </c>
    </row>
    <row r="166" spans="1:11" x14ac:dyDescent="0.25">
      <c r="A166" s="96" t="s">
        <v>492</v>
      </c>
      <c r="B166" s="96" t="s">
        <v>493</v>
      </c>
      <c r="C166" s="96" t="s">
        <v>267</v>
      </c>
      <c r="D166" s="96" t="s">
        <v>265</v>
      </c>
      <c r="E166" s="96" t="s">
        <v>1450</v>
      </c>
      <c r="F166" s="96" t="s">
        <v>161</v>
      </c>
      <c r="G166" s="96" t="s">
        <v>161</v>
      </c>
      <c r="H166" s="96" t="s">
        <v>161</v>
      </c>
      <c r="I166" s="96" t="s">
        <v>161</v>
      </c>
      <c r="J166" s="96" t="s">
        <v>172</v>
      </c>
      <c r="K166" s="96" t="s">
        <v>276</v>
      </c>
    </row>
    <row r="167" spans="1:11" x14ac:dyDescent="0.25">
      <c r="A167" s="96" t="s">
        <v>494</v>
      </c>
      <c r="B167" s="96" t="s">
        <v>495</v>
      </c>
      <c r="C167" s="96" t="s">
        <v>267</v>
      </c>
      <c r="D167" s="96" t="s">
        <v>265</v>
      </c>
      <c r="E167" s="96" t="s">
        <v>1450</v>
      </c>
      <c r="F167" s="96" t="s">
        <v>161</v>
      </c>
      <c r="G167" s="96" t="s">
        <v>161</v>
      </c>
      <c r="H167" s="96" t="s">
        <v>161</v>
      </c>
      <c r="I167" s="96" t="s">
        <v>161</v>
      </c>
      <c r="J167" s="96" t="s">
        <v>172</v>
      </c>
      <c r="K167" s="96" t="s">
        <v>204</v>
      </c>
    </row>
    <row r="168" spans="1:11" x14ac:dyDescent="0.25">
      <c r="A168" s="96" t="s">
        <v>496</v>
      </c>
      <c r="B168" s="96" t="s">
        <v>497</v>
      </c>
      <c r="C168" s="96" t="s">
        <v>267</v>
      </c>
      <c r="D168" s="96" t="s">
        <v>265</v>
      </c>
      <c r="E168" s="96" t="s">
        <v>1450</v>
      </c>
      <c r="F168" s="96" t="s">
        <v>161</v>
      </c>
      <c r="G168" s="96" t="s">
        <v>161</v>
      </c>
      <c r="H168" s="96" t="s">
        <v>161</v>
      </c>
      <c r="I168" s="96" t="s">
        <v>161</v>
      </c>
      <c r="J168" s="96" t="s">
        <v>163</v>
      </c>
      <c r="K168" s="96" t="s">
        <v>204</v>
      </c>
    </row>
    <row r="169" spans="1:11" x14ac:dyDescent="0.25">
      <c r="A169" s="96" t="s">
        <v>498</v>
      </c>
      <c r="B169" s="96" t="s">
        <v>499</v>
      </c>
      <c r="C169" s="96" t="s">
        <v>267</v>
      </c>
      <c r="D169" s="96" t="s">
        <v>265</v>
      </c>
      <c r="E169" s="96" t="s">
        <v>1450</v>
      </c>
      <c r="F169" s="96" t="s">
        <v>161</v>
      </c>
      <c r="G169" s="96" t="s">
        <v>161</v>
      </c>
      <c r="H169" s="96" t="s">
        <v>161</v>
      </c>
      <c r="I169" s="96" t="s">
        <v>161</v>
      </c>
      <c r="J169" s="96" t="s">
        <v>163</v>
      </c>
      <c r="K169" s="96" t="s">
        <v>204</v>
      </c>
    </row>
    <row r="170" spans="1:11" x14ac:dyDescent="0.25">
      <c r="A170" s="96" t="s">
        <v>500</v>
      </c>
      <c r="B170" s="96" t="s">
        <v>501</v>
      </c>
      <c r="C170" s="96" t="s">
        <v>267</v>
      </c>
      <c r="D170" s="96" t="s">
        <v>265</v>
      </c>
      <c r="E170" s="96" t="s">
        <v>1450</v>
      </c>
      <c r="F170" s="96" t="s">
        <v>161</v>
      </c>
      <c r="G170" s="96" t="s">
        <v>161</v>
      </c>
      <c r="H170" s="96" t="s">
        <v>161</v>
      </c>
      <c r="I170" s="96" t="s">
        <v>161</v>
      </c>
      <c r="J170" s="96" t="s">
        <v>1587</v>
      </c>
      <c r="K170" s="96" t="s">
        <v>204</v>
      </c>
    </row>
    <row r="171" spans="1:11" x14ac:dyDescent="0.25">
      <c r="A171" s="96" t="s">
        <v>45</v>
      </c>
      <c r="B171" s="96" t="s">
        <v>502</v>
      </c>
      <c r="C171" s="96" t="s">
        <v>267</v>
      </c>
      <c r="D171" s="96" t="s">
        <v>265</v>
      </c>
      <c r="E171" s="96" t="s">
        <v>1450</v>
      </c>
      <c r="F171" s="96" t="s">
        <v>161</v>
      </c>
      <c r="G171" s="96" t="s">
        <v>161</v>
      </c>
      <c r="H171" s="96" t="s">
        <v>161</v>
      </c>
      <c r="I171" s="96" t="s">
        <v>161</v>
      </c>
      <c r="J171" s="96" t="s">
        <v>172</v>
      </c>
      <c r="K171" s="96" t="s">
        <v>204</v>
      </c>
    </row>
    <row r="172" spans="1:11" x14ac:dyDescent="0.25">
      <c r="A172" s="96" t="s">
        <v>46</v>
      </c>
      <c r="B172" s="96" t="s">
        <v>503</v>
      </c>
      <c r="C172" s="96" t="s">
        <v>267</v>
      </c>
      <c r="D172" s="96" t="s">
        <v>265</v>
      </c>
      <c r="E172" s="96" t="s">
        <v>1450</v>
      </c>
      <c r="F172" s="96" t="s">
        <v>161</v>
      </c>
      <c r="G172" s="96" t="s">
        <v>161</v>
      </c>
      <c r="H172" s="96" t="s">
        <v>161</v>
      </c>
      <c r="I172" s="96" t="s">
        <v>161</v>
      </c>
      <c r="J172" s="96" t="s">
        <v>172</v>
      </c>
      <c r="K172" s="96" t="s">
        <v>204</v>
      </c>
    </row>
    <row r="173" spans="1:11" x14ac:dyDescent="0.25">
      <c r="A173" s="96" t="s">
        <v>504</v>
      </c>
      <c r="B173" s="96" t="s">
        <v>506</v>
      </c>
      <c r="C173" s="96" t="s">
        <v>267</v>
      </c>
      <c r="D173" s="96" t="s">
        <v>505</v>
      </c>
      <c r="E173" s="96" t="s">
        <v>1450</v>
      </c>
      <c r="F173" s="96" t="s">
        <v>161</v>
      </c>
      <c r="G173" s="96" t="s">
        <v>161</v>
      </c>
      <c r="H173" s="96" t="s">
        <v>161</v>
      </c>
      <c r="I173" s="96" t="s">
        <v>161</v>
      </c>
      <c r="J173" s="96" t="s">
        <v>180</v>
      </c>
      <c r="K173" s="96" t="s">
        <v>204</v>
      </c>
    </row>
    <row r="174" spans="1:11" x14ac:dyDescent="0.25">
      <c r="A174" s="96" t="s">
        <v>507</v>
      </c>
      <c r="B174" s="96" t="s">
        <v>508</v>
      </c>
      <c r="C174" s="96" t="s">
        <v>267</v>
      </c>
      <c r="D174" s="96" t="s">
        <v>265</v>
      </c>
      <c r="E174" s="96" t="s">
        <v>1450</v>
      </c>
      <c r="F174" s="96" t="s">
        <v>161</v>
      </c>
      <c r="G174" s="96" t="s">
        <v>161</v>
      </c>
      <c r="H174" s="96" t="s">
        <v>161</v>
      </c>
      <c r="I174" s="96" t="s">
        <v>161</v>
      </c>
      <c r="J174" s="96" t="s">
        <v>172</v>
      </c>
      <c r="K174" s="96" t="s">
        <v>204</v>
      </c>
    </row>
    <row r="175" spans="1:11" x14ac:dyDescent="0.25">
      <c r="A175" s="96" t="s">
        <v>47</v>
      </c>
      <c r="B175" s="96" t="s">
        <v>48</v>
      </c>
      <c r="C175" s="96" t="s">
        <v>267</v>
      </c>
      <c r="D175" s="96" t="s">
        <v>265</v>
      </c>
      <c r="E175" s="96" t="s">
        <v>1450</v>
      </c>
      <c r="F175" s="96" t="s">
        <v>161</v>
      </c>
      <c r="G175" s="96" t="s">
        <v>161</v>
      </c>
      <c r="H175" s="96" t="s">
        <v>161</v>
      </c>
      <c r="I175" s="96" t="s">
        <v>161</v>
      </c>
      <c r="J175" s="96" t="s">
        <v>172</v>
      </c>
      <c r="K175" s="96" t="s">
        <v>204</v>
      </c>
    </row>
    <row r="176" spans="1:11" x14ac:dyDescent="0.25">
      <c r="A176" s="96" t="s">
        <v>509</v>
      </c>
      <c r="B176" s="96" t="s">
        <v>510</v>
      </c>
      <c r="C176" s="96" t="s">
        <v>142</v>
      </c>
      <c r="D176" s="96" t="s">
        <v>143</v>
      </c>
      <c r="E176" s="96" t="s">
        <v>1450</v>
      </c>
      <c r="F176" s="96" t="s">
        <v>161</v>
      </c>
      <c r="G176" s="96" t="s">
        <v>161</v>
      </c>
      <c r="H176" s="96" t="s">
        <v>161</v>
      </c>
      <c r="I176" s="96" t="s">
        <v>161</v>
      </c>
      <c r="J176" s="96" t="s">
        <v>1587</v>
      </c>
      <c r="K176" s="96" t="s">
        <v>204</v>
      </c>
    </row>
    <row r="177" spans="1:11" x14ac:dyDescent="0.25">
      <c r="A177" s="96" t="s">
        <v>511</v>
      </c>
      <c r="B177" s="96" t="s">
        <v>512</v>
      </c>
      <c r="C177" s="96" t="s">
        <v>142</v>
      </c>
      <c r="D177" s="96" t="s">
        <v>143</v>
      </c>
      <c r="E177" s="96" t="s">
        <v>1450</v>
      </c>
      <c r="F177" s="96" t="s">
        <v>161</v>
      </c>
      <c r="G177" s="96" t="s">
        <v>161</v>
      </c>
      <c r="H177" s="96" t="s">
        <v>161</v>
      </c>
      <c r="I177" s="96" t="s">
        <v>161</v>
      </c>
      <c r="J177" s="96" t="s">
        <v>1587</v>
      </c>
      <c r="K177" s="96" t="s">
        <v>204</v>
      </c>
    </row>
    <row r="178" spans="1:11" x14ac:dyDescent="0.25">
      <c r="A178" s="96" t="s">
        <v>513</v>
      </c>
      <c r="B178" s="96" t="s">
        <v>514</v>
      </c>
      <c r="C178" s="96" t="s">
        <v>142</v>
      </c>
      <c r="D178" s="96" t="s">
        <v>143</v>
      </c>
      <c r="E178" s="96" t="s">
        <v>1450</v>
      </c>
      <c r="F178" s="96" t="s">
        <v>161</v>
      </c>
      <c r="G178" s="96" t="s">
        <v>161</v>
      </c>
      <c r="H178" s="96" t="s">
        <v>161</v>
      </c>
      <c r="I178" s="96" t="s">
        <v>161</v>
      </c>
      <c r="J178" s="96" t="s">
        <v>1587</v>
      </c>
      <c r="K178" s="96" t="s">
        <v>204</v>
      </c>
    </row>
    <row r="179" spans="1:11" x14ac:dyDescent="0.25">
      <c r="A179" s="96" t="s">
        <v>515</v>
      </c>
      <c r="B179" s="96" t="s">
        <v>516</v>
      </c>
      <c r="C179" s="96" t="s">
        <v>267</v>
      </c>
      <c r="D179" s="96" t="s">
        <v>265</v>
      </c>
      <c r="E179" s="96" t="s">
        <v>1450</v>
      </c>
      <c r="F179" s="96" t="s">
        <v>161</v>
      </c>
      <c r="G179" s="96" t="s">
        <v>161</v>
      </c>
      <c r="H179" s="96" t="s">
        <v>161</v>
      </c>
      <c r="I179" s="96" t="s">
        <v>161</v>
      </c>
      <c r="J179" s="96" t="s">
        <v>1587</v>
      </c>
      <c r="K179" s="96" t="s">
        <v>204</v>
      </c>
    </row>
    <row r="180" spans="1:11" x14ac:dyDescent="0.25">
      <c r="A180" s="96" t="s">
        <v>517</v>
      </c>
      <c r="B180" s="96" t="s">
        <v>518</v>
      </c>
      <c r="C180" s="96" t="s">
        <v>267</v>
      </c>
      <c r="D180" s="96" t="s">
        <v>265</v>
      </c>
      <c r="E180" s="96" t="s">
        <v>1450</v>
      </c>
      <c r="F180" s="96" t="s">
        <v>161</v>
      </c>
      <c r="G180" s="96" t="s">
        <v>161</v>
      </c>
      <c r="H180" s="96" t="s">
        <v>161</v>
      </c>
      <c r="I180" s="96" t="s">
        <v>161</v>
      </c>
      <c r="J180" s="96" t="s">
        <v>172</v>
      </c>
      <c r="K180" s="96" t="s">
        <v>204</v>
      </c>
    </row>
    <row r="181" spans="1:11" x14ac:dyDescent="0.25">
      <c r="A181" s="96" t="s">
        <v>519</v>
      </c>
      <c r="B181" s="96" t="s">
        <v>520</v>
      </c>
      <c r="C181" s="96" t="s">
        <v>267</v>
      </c>
      <c r="D181" s="96" t="s">
        <v>265</v>
      </c>
      <c r="E181" s="96" t="s">
        <v>1450</v>
      </c>
      <c r="F181" s="96" t="s">
        <v>161</v>
      </c>
      <c r="G181" s="96" t="s">
        <v>161</v>
      </c>
      <c r="H181" s="96" t="s">
        <v>161</v>
      </c>
      <c r="I181" s="96" t="s">
        <v>161</v>
      </c>
      <c r="J181" s="96" t="s">
        <v>172</v>
      </c>
      <c r="K181" s="96" t="s">
        <v>276</v>
      </c>
    </row>
    <row r="182" spans="1:11" x14ac:dyDescent="0.25">
      <c r="A182" s="96" t="s">
        <v>521</v>
      </c>
      <c r="B182" s="96" t="s">
        <v>522</v>
      </c>
      <c r="C182" s="96" t="s">
        <v>267</v>
      </c>
      <c r="D182" s="96" t="s">
        <v>265</v>
      </c>
      <c r="E182" s="96" t="s">
        <v>1450</v>
      </c>
      <c r="F182" s="96" t="s">
        <v>161</v>
      </c>
      <c r="G182" s="96" t="s">
        <v>161</v>
      </c>
      <c r="H182" s="96" t="s">
        <v>161</v>
      </c>
      <c r="I182" s="96" t="s">
        <v>161</v>
      </c>
      <c r="J182" s="96" t="s">
        <v>1597</v>
      </c>
      <c r="K182" s="96" t="s">
        <v>204</v>
      </c>
    </row>
    <row r="183" spans="1:11" x14ac:dyDescent="0.25">
      <c r="A183" s="96" t="s">
        <v>523</v>
      </c>
      <c r="B183" s="96" t="s">
        <v>524</v>
      </c>
      <c r="C183" s="96" t="s">
        <v>267</v>
      </c>
      <c r="D183" s="96" t="s">
        <v>265</v>
      </c>
      <c r="E183" s="96" t="s">
        <v>1450</v>
      </c>
      <c r="F183" s="96" t="s">
        <v>161</v>
      </c>
      <c r="G183" s="96" t="s">
        <v>161</v>
      </c>
      <c r="H183" s="96" t="s">
        <v>161</v>
      </c>
      <c r="I183" s="96" t="s">
        <v>161</v>
      </c>
      <c r="J183" s="96" t="s">
        <v>1597</v>
      </c>
      <c r="K183" s="96" t="s">
        <v>204</v>
      </c>
    </row>
    <row r="184" spans="1:11" x14ac:dyDescent="0.25">
      <c r="A184" s="96" t="s">
        <v>525</v>
      </c>
      <c r="B184" s="96" t="s">
        <v>268</v>
      </c>
      <c r="C184" s="96" t="s">
        <v>43</v>
      </c>
      <c r="D184" s="96" t="s">
        <v>268</v>
      </c>
      <c r="E184" s="96" t="s">
        <v>1450</v>
      </c>
      <c r="F184" s="96" t="s">
        <v>161</v>
      </c>
      <c r="G184" s="96" t="s">
        <v>161</v>
      </c>
      <c r="H184" s="96" t="s">
        <v>161</v>
      </c>
      <c r="I184" s="96" t="s">
        <v>161</v>
      </c>
      <c r="J184" s="96" t="s">
        <v>163</v>
      </c>
      <c r="K184" s="96" t="s">
        <v>204</v>
      </c>
    </row>
    <row r="185" spans="1:11" x14ac:dyDescent="0.25">
      <c r="A185" s="96" t="s">
        <v>526</v>
      </c>
      <c r="B185" s="96" t="s">
        <v>527</v>
      </c>
      <c r="C185" s="96" t="s">
        <v>267</v>
      </c>
      <c r="D185" s="96" t="s">
        <v>265</v>
      </c>
      <c r="E185" s="96" t="s">
        <v>1450</v>
      </c>
      <c r="F185" s="96" t="s">
        <v>161</v>
      </c>
      <c r="G185" s="96" t="s">
        <v>161</v>
      </c>
      <c r="H185" s="96" t="s">
        <v>161</v>
      </c>
      <c r="I185" s="96" t="s">
        <v>161</v>
      </c>
      <c r="J185" s="96" t="s">
        <v>1597</v>
      </c>
      <c r="K185" s="96" t="s">
        <v>204</v>
      </c>
    </row>
    <row r="186" spans="1:11" x14ac:dyDescent="0.25">
      <c r="A186" s="96" t="s">
        <v>528</v>
      </c>
      <c r="B186" s="96" t="s">
        <v>529</v>
      </c>
      <c r="C186" s="96" t="s">
        <v>267</v>
      </c>
      <c r="D186" s="96" t="s">
        <v>265</v>
      </c>
      <c r="E186" s="96" t="s">
        <v>1450</v>
      </c>
      <c r="F186" s="96" t="s">
        <v>161</v>
      </c>
      <c r="G186" s="96" t="s">
        <v>161</v>
      </c>
      <c r="H186" s="96" t="s">
        <v>161</v>
      </c>
      <c r="I186" s="96" t="s">
        <v>161</v>
      </c>
      <c r="J186" s="96" t="s">
        <v>1597</v>
      </c>
      <c r="K186" s="96" t="s">
        <v>204</v>
      </c>
    </row>
    <row r="187" spans="1:11" x14ac:dyDescent="0.25">
      <c r="A187" s="96" t="s">
        <v>530</v>
      </c>
      <c r="B187" s="96" t="s">
        <v>531</v>
      </c>
      <c r="C187" s="96" t="s">
        <v>267</v>
      </c>
      <c r="D187" s="96" t="s">
        <v>265</v>
      </c>
      <c r="E187" s="96" t="s">
        <v>1450</v>
      </c>
      <c r="F187" s="96" t="s">
        <v>161</v>
      </c>
      <c r="G187" s="96" t="s">
        <v>161</v>
      </c>
      <c r="H187" s="96" t="s">
        <v>161</v>
      </c>
      <c r="I187" s="96" t="s">
        <v>161</v>
      </c>
      <c r="J187" s="96" t="s">
        <v>1597</v>
      </c>
      <c r="K187" s="96" t="s">
        <v>204</v>
      </c>
    </row>
    <row r="188" spans="1:11" x14ac:dyDescent="0.25">
      <c r="A188" s="96" t="s">
        <v>532</v>
      </c>
      <c r="B188" s="96" t="s">
        <v>533</v>
      </c>
      <c r="C188" s="96" t="s">
        <v>267</v>
      </c>
      <c r="D188" s="96" t="s">
        <v>265</v>
      </c>
      <c r="E188" s="96" t="s">
        <v>1450</v>
      </c>
      <c r="F188" s="96" t="s">
        <v>161</v>
      </c>
      <c r="G188" s="96" t="s">
        <v>161</v>
      </c>
      <c r="H188" s="96" t="s">
        <v>161</v>
      </c>
      <c r="I188" s="96" t="s">
        <v>161</v>
      </c>
      <c r="J188" s="96" t="s">
        <v>1597</v>
      </c>
      <c r="K188" s="96" t="s">
        <v>204</v>
      </c>
    </row>
    <row r="189" spans="1:11" x14ac:dyDescent="0.25">
      <c r="A189" s="96" t="s">
        <v>49</v>
      </c>
      <c r="B189" s="96" t="s">
        <v>534</v>
      </c>
      <c r="C189" s="96" t="s">
        <v>267</v>
      </c>
      <c r="D189" s="96" t="s">
        <v>265</v>
      </c>
      <c r="E189" s="96" t="s">
        <v>1450</v>
      </c>
      <c r="F189" s="96" t="s">
        <v>161</v>
      </c>
      <c r="G189" s="96" t="s">
        <v>161</v>
      </c>
      <c r="H189" s="96" t="s">
        <v>161</v>
      </c>
      <c r="I189" s="96" t="s">
        <v>161</v>
      </c>
      <c r="J189" s="96" t="s">
        <v>1598</v>
      </c>
      <c r="K189" s="96" t="s">
        <v>276</v>
      </c>
    </row>
    <row r="190" spans="1:11" x14ac:dyDescent="0.25">
      <c r="A190" s="96" t="s">
        <v>535</v>
      </c>
      <c r="B190" s="96" t="s">
        <v>536</v>
      </c>
      <c r="C190" s="96" t="s">
        <v>267</v>
      </c>
      <c r="D190" s="96" t="s">
        <v>265</v>
      </c>
      <c r="E190" s="96" t="s">
        <v>1450</v>
      </c>
      <c r="F190" s="96" t="s">
        <v>161</v>
      </c>
      <c r="G190" s="96" t="s">
        <v>161</v>
      </c>
      <c r="H190" s="96" t="s">
        <v>161</v>
      </c>
      <c r="I190" s="96" t="s">
        <v>161</v>
      </c>
      <c r="J190" s="96" t="s">
        <v>1598</v>
      </c>
      <c r="K190" s="96" t="s">
        <v>276</v>
      </c>
    </row>
    <row r="191" spans="1:11" x14ac:dyDescent="0.25">
      <c r="A191" s="96" t="s">
        <v>537</v>
      </c>
      <c r="B191" s="96" t="s">
        <v>538</v>
      </c>
      <c r="C191" s="96" t="s">
        <v>267</v>
      </c>
      <c r="D191" s="96" t="s">
        <v>265</v>
      </c>
      <c r="E191" s="96" t="s">
        <v>1450</v>
      </c>
      <c r="F191" s="96" t="s">
        <v>161</v>
      </c>
      <c r="G191" s="96" t="s">
        <v>161</v>
      </c>
      <c r="H191" s="96" t="s">
        <v>161</v>
      </c>
      <c r="I191" s="96" t="s">
        <v>161</v>
      </c>
      <c r="J191" s="96" t="s">
        <v>1597</v>
      </c>
      <c r="K191" s="96" t="s">
        <v>204</v>
      </c>
    </row>
    <row r="192" spans="1:11" x14ac:dyDescent="0.25">
      <c r="A192" s="96" t="s">
        <v>539</v>
      </c>
      <c r="B192" s="96" t="s">
        <v>541</v>
      </c>
      <c r="C192" s="96" t="s">
        <v>267</v>
      </c>
      <c r="D192" s="96" t="s">
        <v>540</v>
      </c>
      <c r="E192" s="96" t="s">
        <v>1599</v>
      </c>
      <c r="F192" s="96" t="s">
        <v>161</v>
      </c>
      <c r="G192" s="96" t="s">
        <v>161</v>
      </c>
      <c r="H192" s="96" t="s">
        <v>161</v>
      </c>
      <c r="I192" s="96" t="s">
        <v>161</v>
      </c>
      <c r="J192" s="96" t="s">
        <v>1600</v>
      </c>
      <c r="K192" s="96" t="s">
        <v>204</v>
      </c>
    </row>
    <row r="193" spans="1:11" x14ac:dyDescent="0.25">
      <c r="A193" s="96" t="s">
        <v>542</v>
      </c>
      <c r="B193" s="96" t="s">
        <v>543</v>
      </c>
      <c r="C193" s="96" t="s">
        <v>267</v>
      </c>
      <c r="D193" s="96" t="s">
        <v>540</v>
      </c>
      <c r="E193" s="96" t="s">
        <v>1599</v>
      </c>
      <c r="F193" s="96" t="s">
        <v>161</v>
      </c>
      <c r="G193" s="96" t="s">
        <v>161</v>
      </c>
      <c r="H193" s="96" t="s">
        <v>161</v>
      </c>
      <c r="I193" s="96" t="s">
        <v>161</v>
      </c>
      <c r="J193" s="96" t="s">
        <v>1601</v>
      </c>
      <c r="K193" s="96" t="s">
        <v>204</v>
      </c>
    </row>
    <row r="194" spans="1:11" x14ac:dyDescent="0.25">
      <c r="A194" s="96" t="s">
        <v>544</v>
      </c>
      <c r="B194" s="96" t="s">
        <v>545</v>
      </c>
      <c r="C194" s="96" t="s">
        <v>267</v>
      </c>
      <c r="D194" s="96" t="s">
        <v>265</v>
      </c>
      <c r="E194" s="96" t="s">
        <v>1450</v>
      </c>
      <c r="F194" s="96" t="s">
        <v>161</v>
      </c>
      <c r="G194" s="96" t="s">
        <v>161</v>
      </c>
      <c r="H194" s="96" t="s">
        <v>161</v>
      </c>
      <c r="I194" s="96" t="s">
        <v>161</v>
      </c>
      <c r="J194" s="96" t="s">
        <v>1597</v>
      </c>
      <c r="K194" s="96" t="s">
        <v>204</v>
      </c>
    </row>
    <row r="195" spans="1:11" x14ac:dyDescent="0.25">
      <c r="A195" s="96" t="s">
        <v>546</v>
      </c>
      <c r="B195" s="96" t="s">
        <v>547</v>
      </c>
      <c r="C195" s="96" t="s">
        <v>267</v>
      </c>
      <c r="D195" s="96" t="s">
        <v>265</v>
      </c>
      <c r="E195" s="96" t="s">
        <v>1450</v>
      </c>
      <c r="F195" s="96" t="s">
        <v>161</v>
      </c>
      <c r="G195" s="96" t="s">
        <v>161</v>
      </c>
      <c r="H195" s="96" t="s">
        <v>161</v>
      </c>
      <c r="I195" s="96" t="s">
        <v>161</v>
      </c>
      <c r="J195" s="96" t="s">
        <v>1597</v>
      </c>
      <c r="K195" s="96" t="s">
        <v>204</v>
      </c>
    </row>
    <row r="196" spans="1:11" x14ac:dyDescent="0.25">
      <c r="A196" s="96" t="s">
        <v>548</v>
      </c>
      <c r="B196" s="96" t="s">
        <v>549</v>
      </c>
      <c r="C196" s="96" t="s">
        <v>267</v>
      </c>
      <c r="D196" s="96" t="s">
        <v>265</v>
      </c>
      <c r="E196" s="96" t="s">
        <v>1450</v>
      </c>
      <c r="F196" s="96" t="s">
        <v>161</v>
      </c>
      <c r="G196" s="96" t="s">
        <v>161</v>
      </c>
      <c r="H196" s="96" t="s">
        <v>161</v>
      </c>
      <c r="I196" s="96" t="s">
        <v>161</v>
      </c>
      <c r="J196" s="96" t="s">
        <v>1597</v>
      </c>
      <c r="K196" s="96" t="s">
        <v>204</v>
      </c>
    </row>
    <row r="197" spans="1:11" x14ac:dyDescent="0.25">
      <c r="A197" s="96" t="s">
        <v>550</v>
      </c>
      <c r="B197" s="96" t="s">
        <v>551</v>
      </c>
      <c r="C197" s="96" t="s">
        <v>267</v>
      </c>
      <c r="D197" s="96" t="s">
        <v>265</v>
      </c>
      <c r="E197" s="96" t="s">
        <v>1450</v>
      </c>
      <c r="F197" s="96" t="s">
        <v>161</v>
      </c>
      <c r="G197" s="96" t="s">
        <v>161</v>
      </c>
      <c r="H197" s="96" t="s">
        <v>161</v>
      </c>
      <c r="I197" s="96" t="s">
        <v>161</v>
      </c>
      <c r="J197" s="96" t="s">
        <v>1597</v>
      </c>
      <c r="K197" s="96" t="s">
        <v>204</v>
      </c>
    </row>
    <row r="198" spans="1:11" x14ac:dyDescent="0.25">
      <c r="A198" s="96" t="s">
        <v>552</v>
      </c>
      <c r="B198" s="96" t="s">
        <v>553</v>
      </c>
      <c r="C198" s="96" t="s">
        <v>267</v>
      </c>
      <c r="D198" s="96" t="s">
        <v>265</v>
      </c>
      <c r="E198" s="96" t="s">
        <v>1450</v>
      </c>
      <c r="F198" s="96" t="s">
        <v>161</v>
      </c>
      <c r="G198" s="96" t="s">
        <v>161</v>
      </c>
      <c r="H198" s="96" t="s">
        <v>161</v>
      </c>
      <c r="I198" s="96" t="s">
        <v>161</v>
      </c>
      <c r="J198" s="96" t="s">
        <v>1597</v>
      </c>
      <c r="K198" s="96" t="s">
        <v>204</v>
      </c>
    </row>
    <row r="199" spans="1:11" x14ac:dyDescent="0.25">
      <c r="A199" s="96" t="s">
        <v>554</v>
      </c>
      <c r="B199" s="96" t="s">
        <v>555</v>
      </c>
      <c r="C199" s="96" t="s">
        <v>267</v>
      </c>
      <c r="D199" s="96" t="s">
        <v>265</v>
      </c>
      <c r="E199" s="96" t="s">
        <v>1450</v>
      </c>
      <c r="F199" s="96" t="s">
        <v>161</v>
      </c>
      <c r="G199" s="96" t="s">
        <v>161</v>
      </c>
      <c r="H199" s="96" t="s">
        <v>161</v>
      </c>
      <c r="I199" s="96" t="s">
        <v>161</v>
      </c>
      <c r="J199" s="96" t="s">
        <v>1597</v>
      </c>
      <c r="K199" s="96" t="s">
        <v>225</v>
      </c>
    </row>
    <row r="200" spans="1:11" x14ac:dyDescent="0.25">
      <c r="A200" s="96" t="s">
        <v>556</v>
      </c>
      <c r="B200" s="96" t="s">
        <v>557</v>
      </c>
      <c r="C200" s="96" t="s">
        <v>267</v>
      </c>
      <c r="D200" s="96" t="s">
        <v>265</v>
      </c>
      <c r="E200" s="96" t="s">
        <v>1450</v>
      </c>
      <c r="F200" s="96" t="s">
        <v>161</v>
      </c>
      <c r="G200" s="96" t="s">
        <v>161</v>
      </c>
      <c r="H200" s="96" t="s">
        <v>161</v>
      </c>
      <c r="I200" s="96" t="s">
        <v>161</v>
      </c>
      <c r="J200" s="96" t="s">
        <v>1597</v>
      </c>
      <c r="K200" s="96" t="s">
        <v>204</v>
      </c>
    </row>
    <row r="201" spans="1:11" x14ac:dyDescent="0.25">
      <c r="A201" s="96" t="s">
        <v>50</v>
      </c>
      <c r="B201" s="96" t="s">
        <v>558</v>
      </c>
      <c r="C201" s="96" t="s">
        <v>267</v>
      </c>
      <c r="D201" s="96" t="s">
        <v>265</v>
      </c>
      <c r="E201" s="96" t="s">
        <v>1450</v>
      </c>
      <c r="F201" s="96" t="s">
        <v>161</v>
      </c>
      <c r="G201" s="96" t="s">
        <v>161</v>
      </c>
      <c r="H201" s="96" t="s">
        <v>161</v>
      </c>
      <c r="I201" s="96" t="s">
        <v>161</v>
      </c>
      <c r="J201" s="96" t="s">
        <v>1598</v>
      </c>
      <c r="K201" s="96" t="s">
        <v>276</v>
      </c>
    </row>
    <row r="202" spans="1:11" x14ac:dyDescent="0.25">
      <c r="A202" s="96" t="s">
        <v>559</v>
      </c>
      <c r="B202" s="96" t="s">
        <v>560</v>
      </c>
      <c r="C202" s="96" t="s">
        <v>267</v>
      </c>
      <c r="D202" s="96" t="s">
        <v>265</v>
      </c>
      <c r="E202" s="96" t="s">
        <v>1450</v>
      </c>
      <c r="F202" s="96" t="s">
        <v>161</v>
      </c>
      <c r="G202" s="96" t="s">
        <v>161</v>
      </c>
      <c r="H202" s="96" t="s">
        <v>161</v>
      </c>
      <c r="I202" s="96" t="s">
        <v>161</v>
      </c>
      <c r="J202" s="96" t="s">
        <v>1587</v>
      </c>
      <c r="K202" s="96" t="s">
        <v>204</v>
      </c>
    </row>
    <row r="203" spans="1:11" x14ac:dyDescent="0.25">
      <c r="A203" s="96" t="s">
        <v>561</v>
      </c>
      <c r="B203" s="96" t="s">
        <v>562</v>
      </c>
      <c r="C203" s="96" t="s">
        <v>267</v>
      </c>
      <c r="D203" s="96" t="s">
        <v>265</v>
      </c>
      <c r="E203" s="96" t="s">
        <v>1450</v>
      </c>
      <c r="F203" s="96" t="s">
        <v>161</v>
      </c>
      <c r="G203" s="96" t="s">
        <v>161</v>
      </c>
      <c r="H203" s="96" t="s">
        <v>161</v>
      </c>
      <c r="I203" s="96" t="s">
        <v>161</v>
      </c>
      <c r="J203" s="96" t="s">
        <v>1597</v>
      </c>
      <c r="K203" s="96" t="s">
        <v>204</v>
      </c>
    </row>
    <row r="204" spans="1:11" x14ac:dyDescent="0.25">
      <c r="A204" s="96" t="s">
        <v>563</v>
      </c>
      <c r="B204" s="96" t="s">
        <v>352</v>
      </c>
      <c r="C204" s="96" t="s">
        <v>267</v>
      </c>
      <c r="D204" s="96" t="s">
        <v>265</v>
      </c>
      <c r="E204" s="96" t="s">
        <v>1450</v>
      </c>
      <c r="F204" s="96" t="s">
        <v>161</v>
      </c>
      <c r="G204" s="96" t="s">
        <v>161</v>
      </c>
      <c r="H204" s="96" t="s">
        <v>161</v>
      </c>
      <c r="I204" s="96" t="s">
        <v>161</v>
      </c>
      <c r="J204" s="96" t="s">
        <v>1597</v>
      </c>
      <c r="K204" s="96" t="s">
        <v>225</v>
      </c>
    </row>
    <row r="205" spans="1:11" x14ac:dyDescent="0.25">
      <c r="A205" s="96" t="s">
        <v>564</v>
      </c>
      <c r="B205" s="96" t="s">
        <v>326</v>
      </c>
      <c r="C205" s="96" t="s">
        <v>267</v>
      </c>
      <c r="D205" s="96" t="s">
        <v>265</v>
      </c>
      <c r="E205" s="96" t="s">
        <v>1450</v>
      </c>
      <c r="F205" s="96" t="s">
        <v>161</v>
      </c>
      <c r="G205" s="96" t="s">
        <v>161</v>
      </c>
      <c r="H205" s="96" t="s">
        <v>161</v>
      </c>
      <c r="I205" s="96" t="s">
        <v>161</v>
      </c>
      <c r="J205" s="96" t="s">
        <v>1597</v>
      </c>
      <c r="K205" s="96" t="s">
        <v>276</v>
      </c>
    </row>
    <row r="206" spans="1:11" x14ac:dyDescent="0.25">
      <c r="A206" s="96" t="s">
        <v>565</v>
      </c>
      <c r="B206" s="96" t="s">
        <v>566</v>
      </c>
      <c r="C206" s="96" t="s">
        <v>267</v>
      </c>
      <c r="D206" s="96" t="s">
        <v>265</v>
      </c>
      <c r="E206" s="96" t="s">
        <v>1450</v>
      </c>
      <c r="F206" s="96" t="s">
        <v>161</v>
      </c>
      <c r="G206" s="96" t="s">
        <v>161</v>
      </c>
      <c r="H206" s="96" t="s">
        <v>161</v>
      </c>
      <c r="I206" s="96" t="s">
        <v>161</v>
      </c>
      <c r="J206" s="96" t="s">
        <v>1597</v>
      </c>
      <c r="K206" s="96" t="s">
        <v>204</v>
      </c>
    </row>
    <row r="207" spans="1:11" x14ac:dyDescent="0.25">
      <c r="A207" s="96" t="s">
        <v>53</v>
      </c>
      <c r="B207" s="96" t="s">
        <v>567</v>
      </c>
      <c r="C207" s="96" t="s">
        <v>267</v>
      </c>
      <c r="D207" s="96" t="s">
        <v>265</v>
      </c>
      <c r="E207" s="96" t="s">
        <v>1450</v>
      </c>
      <c r="F207" s="96" t="s">
        <v>161</v>
      </c>
      <c r="G207" s="96" t="s">
        <v>161</v>
      </c>
      <c r="H207" s="96" t="s">
        <v>161</v>
      </c>
      <c r="I207" s="96" t="s">
        <v>161</v>
      </c>
      <c r="J207" s="96" t="s">
        <v>1602</v>
      </c>
      <c r="K207" s="96" t="s">
        <v>204</v>
      </c>
    </row>
    <row r="208" spans="1:11" x14ac:dyDescent="0.25">
      <c r="A208" s="96" t="s">
        <v>568</v>
      </c>
      <c r="B208" s="96" t="s">
        <v>569</v>
      </c>
      <c r="C208" s="96" t="s">
        <v>267</v>
      </c>
      <c r="D208" s="96" t="s">
        <v>265</v>
      </c>
      <c r="E208" s="96" t="s">
        <v>1450</v>
      </c>
      <c r="F208" s="96" t="s">
        <v>161</v>
      </c>
      <c r="G208" s="96" t="s">
        <v>161</v>
      </c>
      <c r="H208" s="96" t="s">
        <v>161</v>
      </c>
      <c r="I208" s="96" t="s">
        <v>161</v>
      </c>
      <c r="J208" s="96" t="s">
        <v>1597</v>
      </c>
      <c r="K208" s="96" t="s">
        <v>204</v>
      </c>
    </row>
    <row r="209" spans="1:11" x14ac:dyDescent="0.25">
      <c r="A209" s="96" t="s">
        <v>570</v>
      </c>
      <c r="B209" s="96" t="s">
        <v>571</v>
      </c>
      <c r="C209" s="96" t="s">
        <v>267</v>
      </c>
      <c r="D209" s="96" t="s">
        <v>265</v>
      </c>
      <c r="E209" s="96" t="s">
        <v>1450</v>
      </c>
      <c r="F209" s="96" t="s">
        <v>161</v>
      </c>
      <c r="G209" s="96" t="s">
        <v>161</v>
      </c>
      <c r="H209" s="96" t="s">
        <v>161</v>
      </c>
      <c r="I209" s="96" t="s">
        <v>161</v>
      </c>
      <c r="J209" s="96" t="s">
        <v>1597</v>
      </c>
      <c r="K209" s="96" t="s">
        <v>204</v>
      </c>
    </row>
    <row r="210" spans="1:11" x14ac:dyDescent="0.25">
      <c r="A210" s="96" t="s">
        <v>572</v>
      </c>
      <c r="B210" s="96" t="s">
        <v>268</v>
      </c>
      <c r="C210" s="96" t="s">
        <v>43</v>
      </c>
      <c r="D210" s="96" t="s">
        <v>268</v>
      </c>
      <c r="E210" s="96" t="s">
        <v>1450</v>
      </c>
      <c r="F210" s="96" t="s">
        <v>161</v>
      </c>
      <c r="G210" s="96" t="s">
        <v>161</v>
      </c>
      <c r="H210" s="96" t="s">
        <v>161</v>
      </c>
      <c r="I210" s="96" t="s">
        <v>161</v>
      </c>
      <c r="J210" s="96" t="s">
        <v>179</v>
      </c>
      <c r="K210" s="96" t="s">
        <v>204</v>
      </c>
    </row>
    <row r="211" spans="1:11" x14ac:dyDescent="0.25">
      <c r="A211" s="96" t="s">
        <v>54</v>
      </c>
      <c r="B211" s="96" t="s">
        <v>573</v>
      </c>
      <c r="C211" s="96" t="s">
        <v>43</v>
      </c>
      <c r="D211" s="96" t="s">
        <v>268</v>
      </c>
      <c r="E211" s="96" t="s">
        <v>1450</v>
      </c>
      <c r="F211" s="96" t="s">
        <v>161</v>
      </c>
      <c r="G211" s="96" t="s">
        <v>161</v>
      </c>
      <c r="H211" s="96" t="s">
        <v>161</v>
      </c>
      <c r="I211" s="96" t="s">
        <v>161</v>
      </c>
      <c r="J211" s="96" t="s">
        <v>178</v>
      </c>
      <c r="K211" s="96" t="s">
        <v>276</v>
      </c>
    </row>
    <row r="212" spans="1:11" x14ac:dyDescent="0.25">
      <c r="A212" s="96" t="s">
        <v>574</v>
      </c>
      <c r="B212" s="96" t="s">
        <v>575</v>
      </c>
      <c r="C212" s="96" t="s">
        <v>43</v>
      </c>
      <c r="D212" s="96" t="s">
        <v>268</v>
      </c>
      <c r="E212" s="96" t="s">
        <v>1450</v>
      </c>
      <c r="F212" s="96" t="s">
        <v>161</v>
      </c>
      <c r="G212" s="96" t="s">
        <v>161</v>
      </c>
      <c r="H212" s="96" t="s">
        <v>161</v>
      </c>
      <c r="I212" s="96" t="s">
        <v>161</v>
      </c>
      <c r="J212" s="96" t="s">
        <v>1587</v>
      </c>
      <c r="K212" s="96" t="s">
        <v>276</v>
      </c>
    </row>
    <row r="213" spans="1:11" x14ac:dyDescent="0.25">
      <c r="A213" s="96" t="s">
        <v>55</v>
      </c>
      <c r="B213" s="96" t="s">
        <v>186</v>
      </c>
      <c r="C213" s="96" t="s">
        <v>43</v>
      </c>
      <c r="D213" s="96" t="s">
        <v>268</v>
      </c>
      <c r="E213" s="96" t="s">
        <v>1450</v>
      </c>
      <c r="F213" s="96" t="s">
        <v>161</v>
      </c>
      <c r="G213" s="96" t="s">
        <v>161</v>
      </c>
      <c r="H213" s="96" t="s">
        <v>161</v>
      </c>
      <c r="I213" s="96" t="s">
        <v>161</v>
      </c>
      <c r="J213" s="96" t="s">
        <v>163</v>
      </c>
      <c r="K213" s="96" t="s">
        <v>204</v>
      </c>
    </row>
    <row r="214" spans="1:11" x14ac:dyDescent="0.25">
      <c r="A214" s="96" t="s">
        <v>56</v>
      </c>
      <c r="B214" s="96" t="s">
        <v>576</v>
      </c>
      <c r="C214" s="96" t="s">
        <v>43</v>
      </c>
      <c r="D214" s="96" t="s">
        <v>268</v>
      </c>
      <c r="E214" s="96" t="s">
        <v>1450</v>
      </c>
      <c r="F214" s="96" t="s">
        <v>161</v>
      </c>
      <c r="G214" s="96" t="s">
        <v>161</v>
      </c>
      <c r="H214" s="96" t="s">
        <v>161</v>
      </c>
      <c r="I214" s="96" t="s">
        <v>161</v>
      </c>
      <c r="J214" s="96" t="s">
        <v>163</v>
      </c>
      <c r="K214" s="96" t="s">
        <v>204</v>
      </c>
    </row>
    <row r="215" spans="1:11" x14ac:dyDescent="0.25">
      <c r="A215" s="96" t="s">
        <v>1668</v>
      </c>
      <c r="B215" s="96" t="s">
        <v>1669</v>
      </c>
      <c r="C215" s="96" t="s">
        <v>43</v>
      </c>
      <c r="D215" s="96" t="s">
        <v>268</v>
      </c>
      <c r="E215" s="96" t="s">
        <v>1450</v>
      </c>
      <c r="F215" s="96" t="s">
        <v>161</v>
      </c>
      <c r="G215" s="96" t="s">
        <v>161</v>
      </c>
      <c r="H215" s="96" t="s">
        <v>161</v>
      </c>
      <c r="I215" s="96" t="s">
        <v>161</v>
      </c>
      <c r="J215" s="96" t="s">
        <v>1670</v>
      </c>
      <c r="K215" s="96" t="s">
        <v>204</v>
      </c>
    </row>
    <row r="216" spans="1:11" x14ac:dyDescent="0.25">
      <c r="A216" s="96" t="s">
        <v>57</v>
      </c>
      <c r="B216" s="96" t="s">
        <v>577</v>
      </c>
      <c r="C216" s="96" t="s">
        <v>43</v>
      </c>
      <c r="D216" s="96" t="s">
        <v>268</v>
      </c>
      <c r="E216" s="96" t="s">
        <v>1450</v>
      </c>
      <c r="F216" s="96" t="s">
        <v>161</v>
      </c>
      <c r="G216" s="96" t="s">
        <v>161</v>
      </c>
      <c r="H216" s="96" t="s">
        <v>161</v>
      </c>
      <c r="I216" s="96" t="s">
        <v>161</v>
      </c>
      <c r="J216" s="96" t="s">
        <v>1603</v>
      </c>
      <c r="K216" s="96" t="s">
        <v>204</v>
      </c>
    </row>
    <row r="217" spans="1:11" x14ac:dyDescent="0.25">
      <c r="A217" s="96" t="s">
        <v>578</v>
      </c>
      <c r="B217" s="96" t="s">
        <v>579</v>
      </c>
      <c r="C217" s="96" t="s">
        <v>43</v>
      </c>
      <c r="D217" s="96" t="s">
        <v>268</v>
      </c>
      <c r="E217" s="96" t="s">
        <v>1604</v>
      </c>
      <c r="F217" s="96" t="s">
        <v>161</v>
      </c>
      <c r="G217" s="96" t="s">
        <v>161</v>
      </c>
      <c r="H217" s="96" t="s">
        <v>161</v>
      </c>
      <c r="I217" s="96" t="s">
        <v>161</v>
      </c>
      <c r="J217" s="96" t="s">
        <v>182</v>
      </c>
      <c r="K217" s="96" t="s">
        <v>204</v>
      </c>
    </row>
    <row r="218" spans="1:11" x14ac:dyDescent="0.25">
      <c r="A218" s="96" t="s">
        <v>59</v>
      </c>
      <c r="B218" s="96" t="s">
        <v>580</v>
      </c>
      <c r="C218" s="96" t="s">
        <v>43</v>
      </c>
      <c r="D218" s="96" t="s">
        <v>268</v>
      </c>
      <c r="E218" s="96" t="s">
        <v>1450</v>
      </c>
      <c r="F218" s="96" t="s">
        <v>161</v>
      </c>
      <c r="G218" s="96" t="s">
        <v>161</v>
      </c>
      <c r="H218" s="96" t="s">
        <v>161</v>
      </c>
      <c r="I218" s="96" t="s">
        <v>161</v>
      </c>
      <c r="J218" s="96" t="s">
        <v>163</v>
      </c>
      <c r="K218" s="96" t="s">
        <v>276</v>
      </c>
    </row>
    <row r="219" spans="1:11" x14ac:dyDescent="0.25">
      <c r="A219" s="96" t="s">
        <v>60</v>
      </c>
      <c r="B219" s="96" t="s">
        <v>187</v>
      </c>
      <c r="C219" s="96" t="s">
        <v>43</v>
      </c>
      <c r="D219" s="96" t="s">
        <v>268</v>
      </c>
      <c r="E219" s="96" t="s">
        <v>1450</v>
      </c>
      <c r="F219" s="96" t="s">
        <v>161</v>
      </c>
      <c r="G219" s="96" t="s">
        <v>161</v>
      </c>
      <c r="H219" s="96" t="s">
        <v>161</v>
      </c>
      <c r="I219" s="96" t="s">
        <v>161</v>
      </c>
      <c r="J219" s="96" t="s">
        <v>163</v>
      </c>
      <c r="K219" s="96" t="s">
        <v>204</v>
      </c>
    </row>
    <row r="220" spans="1:11" x14ac:dyDescent="0.25">
      <c r="A220" s="96" t="s">
        <v>581</v>
      </c>
      <c r="B220" s="96" t="s">
        <v>582</v>
      </c>
      <c r="C220" s="96" t="s">
        <v>267</v>
      </c>
      <c r="D220" s="96" t="s">
        <v>265</v>
      </c>
      <c r="E220" s="96" t="s">
        <v>1450</v>
      </c>
      <c r="F220" s="96" t="s">
        <v>161</v>
      </c>
      <c r="G220" s="96" t="s">
        <v>161</v>
      </c>
      <c r="H220" s="96" t="s">
        <v>161</v>
      </c>
      <c r="I220" s="96" t="s">
        <v>161</v>
      </c>
      <c r="J220" s="96" t="s">
        <v>1597</v>
      </c>
      <c r="K220" s="96" t="s">
        <v>204</v>
      </c>
    </row>
    <row r="221" spans="1:11" x14ac:dyDescent="0.25">
      <c r="A221" s="96" t="s">
        <v>583</v>
      </c>
      <c r="B221" s="96" t="s">
        <v>584</v>
      </c>
      <c r="C221" s="96" t="s">
        <v>267</v>
      </c>
      <c r="D221" s="96" t="s">
        <v>265</v>
      </c>
      <c r="E221" s="96" t="s">
        <v>1450</v>
      </c>
      <c r="F221" s="96" t="s">
        <v>161</v>
      </c>
      <c r="G221" s="96" t="s">
        <v>161</v>
      </c>
      <c r="H221" s="96" t="s">
        <v>161</v>
      </c>
      <c r="I221" s="96" t="s">
        <v>161</v>
      </c>
      <c r="J221" s="96" t="s">
        <v>1597</v>
      </c>
      <c r="K221" s="96" t="s">
        <v>204</v>
      </c>
    </row>
    <row r="222" spans="1:11" x14ac:dyDescent="0.25">
      <c r="A222" s="96" t="s">
        <v>585</v>
      </c>
      <c r="B222" s="96" t="s">
        <v>586</v>
      </c>
      <c r="C222" s="96" t="s">
        <v>267</v>
      </c>
      <c r="D222" s="96" t="s">
        <v>265</v>
      </c>
      <c r="E222" s="96" t="s">
        <v>1450</v>
      </c>
      <c r="F222" s="96" t="s">
        <v>161</v>
      </c>
      <c r="G222" s="96" t="s">
        <v>161</v>
      </c>
      <c r="H222" s="96" t="s">
        <v>161</v>
      </c>
      <c r="I222" s="96" t="s">
        <v>161</v>
      </c>
      <c r="J222" s="96" t="s">
        <v>1597</v>
      </c>
      <c r="K222" s="96" t="s">
        <v>204</v>
      </c>
    </row>
    <row r="223" spans="1:11" x14ac:dyDescent="0.25">
      <c r="A223" s="96" t="s">
        <v>587</v>
      </c>
      <c r="B223" s="96" t="s">
        <v>588</v>
      </c>
      <c r="C223" s="96" t="s">
        <v>26</v>
      </c>
      <c r="D223" s="96" t="s">
        <v>274</v>
      </c>
      <c r="E223" s="96" t="s">
        <v>1450</v>
      </c>
      <c r="F223" s="96" t="s">
        <v>161</v>
      </c>
      <c r="G223" s="96" t="s">
        <v>161</v>
      </c>
      <c r="H223" s="96" t="s">
        <v>161</v>
      </c>
      <c r="I223" s="96" t="s">
        <v>161</v>
      </c>
      <c r="J223" s="96" t="s">
        <v>167</v>
      </c>
      <c r="K223" s="96" t="s">
        <v>204</v>
      </c>
    </row>
    <row r="224" spans="1:11" x14ac:dyDescent="0.25">
      <c r="A224" s="96" t="s">
        <v>61</v>
      </c>
      <c r="B224" s="96" t="s">
        <v>589</v>
      </c>
      <c r="C224" s="96" t="s">
        <v>26</v>
      </c>
      <c r="D224" s="96" t="s">
        <v>274</v>
      </c>
      <c r="E224" s="96" t="s">
        <v>1450</v>
      </c>
      <c r="F224" s="96" t="s">
        <v>161</v>
      </c>
      <c r="G224" s="96" t="s">
        <v>161</v>
      </c>
      <c r="H224" s="96" t="s">
        <v>161</v>
      </c>
      <c r="I224" s="96" t="s">
        <v>161</v>
      </c>
      <c r="J224" s="96" t="s">
        <v>1605</v>
      </c>
      <c r="K224" s="96" t="s">
        <v>204</v>
      </c>
    </row>
    <row r="225" spans="1:11" x14ac:dyDescent="0.25">
      <c r="A225" s="96" t="s">
        <v>62</v>
      </c>
      <c r="B225" s="96" t="s">
        <v>590</v>
      </c>
      <c r="C225" s="96" t="s">
        <v>26</v>
      </c>
      <c r="D225" s="96" t="s">
        <v>274</v>
      </c>
      <c r="E225" s="96" t="s">
        <v>1450</v>
      </c>
      <c r="F225" s="96" t="s">
        <v>161</v>
      </c>
      <c r="G225" s="96" t="s">
        <v>161</v>
      </c>
      <c r="H225" s="96" t="s">
        <v>161</v>
      </c>
      <c r="I225" s="96" t="s">
        <v>161</v>
      </c>
      <c r="J225" s="96" t="s">
        <v>1606</v>
      </c>
      <c r="K225" s="96" t="s">
        <v>204</v>
      </c>
    </row>
    <row r="226" spans="1:11" x14ac:dyDescent="0.25">
      <c r="A226" s="96" t="s">
        <v>591</v>
      </c>
      <c r="B226" s="96" t="s">
        <v>592</v>
      </c>
      <c r="C226" s="96" t="s">
        <v>26</v>
      </c>
      <c r="D226" s="96" t="s">
        <v>274</v>
      </c>
      <c r="E226" s="96" t="s">
        <v>1450</v>
      </c>
      <c r="F226" s="96" t="s">
        <v>161</v>
      </c>
      <c r="G226" s="96" t="s">
        <v>161</v>
      </c>
      <c r="H226" s="96" t="s">
        <v>161</v>
      </c>
      <c r="I226" s="96" t="s">
        <v>161</v>
      </c>
      <c r="J226" s="96" t="s">
        <v>1581</v>
      </c>
      <c r="K226" s="96" t="s">
        <v>276</v>
      </c>
    </row>
    <row r="227" spans="1:11" x14ac:dyDescent="0.25">
      <c r="A227" s="96" t="s">
        <v>63</v>
      </c>
      <c r="B227" s="96" t="s">
        <v>593</v>
      </c>
      <c r="C227" s="96" t="s">
        <v>26</v>
      </c>
      <c r="D227" s="96" t="s">
        <v>274</v>
      </c>
      <c r="E227" s="96" t="s">
        <v>1450</v>
      </c>
      <c r="F227" s="96" t="s">
        <v>161</v>
      </c>
      <c r="G227" s="96" t="s">
        <v>161</v>
      </c>
      <c r="H227" s="96" t="s">
        <v>161</v>
      </c>
      <c r="I227" s="96" t="s">
        <v>161</v>
      </c>
      <c r="J227" s="96" t="s">
        <v>1593</v>
      </c>
      <c r="K227" s="96" t="s">
        <v>276</v>
      </c>
    </row>
    <row r="228" spans="1:11" x14ac:dyDescent="0.25">
      <c r="A228" s="96" t="s">
        <v>594</v>
      </c>
      <c r="B228" s="96" t="s">
        <v>595</v>
      </c>
      <c r="C228" s="96" t="s">
        <v>26</v>
      </c>
      <c r="D228" s="96" t="s">
        <v>274</v>
      </c>
      <c r="E228" s="96" t="s">
        <v>1450</v>
      </c>
      <c r="F228" s="96" t="s">
        <v>161</v>
      </c>
      <c r="G228" s="96" t="s">
        <v>161</v>
      </c>
      <c r="H228" s="96" t="s">
        <v>161</v>
      </c>
      <c r="I228" s="96" t="s">
        <v>161</v>
      </c>
      <c r="J228" s="96" t="s">
        <v>162</v>
      </c>
      <c r="K228" s="96" t="s">
        <v>204</v>
      </c>
    </row>
    <row r="229" spans="1:11" x14ac:dyDescent="0.25">
      <c r="A229" s="96" t="s">
        <v>596</v>
      </c>
      <c r="B229" s="96" t="s">
        <v>597</v>
      </c>
      <c r="C229" s="96" t="s">
        <v>26</v>
      </c>
      <c r="D229" s="96" t="s">
        <v>274</v>
      </c>
      <c r="E229" s="96" t="s">
        <v>1450</v>
      </c>
      <c r="F229" s="96" t="s">
        <v>161</v>
      </c>
      <c r="G229" s="96" t="s">
        <v>161</v>
      </c>
      <c r="H229" s="96" t="s">
        <v>161</v>
      </c>
      <c r="I229" s="96" t="s">
        <v>161</v>
      </c>
      <c r="J229" s="96" t="s">
        <v>162</v>
      </c>
      <c r="K229" s="96" t="s">
        <v>204</v>
      </c>
    </row>
    <row r="230" spans="1:11" x14ac:dyDescent="0.25">
      <c r="A230" s="96" t="s">
        <v>130</v>
      </c>
      <c r="B230" s="96" t="s">
        <v>598</v>
      </c>
      <c r="C230" s="96" t="s">
        <v>26</v>
      </c>
      <c r="D230" s="96" t="s">
        <v>274</v>
      </c>
      <c r="E230" s="96" t="s">
        <v>1450</v>
      </c>
      <c r="F230" s="96" t="s">
        <v>161</v>
      </c>
      <c r="G230" s="96" t="s">
        <v>161</v>
      </c>
      <c r="H230" s="96" t="s">
        <v>161</v>
      </c>
      <c r="I230" s="96" t="s">
        <v>161</v>
      </c>
      <c r="J230" s="96" t="s">
        <v>1581</v>
      </c>
      <c r="K230" s="96" t="s">
        <v>204</v>
      </c>
    </row>
    <row r="231" spans="1:11" x14ac:dyDescent="0.25">
      <c r="A231" s="96" t="s">
        <v>599</v>
      </c>
      <c r="B231" s="96" t="s">
        <v>600</v>
      </c>
      <c r="C231" s="96" t="s">
        <v>26</v>
      </c>
      <c r="D231" s="96" t="s">
        <v>274</v>
      </c>
      <c r="E231" s="96" t="s">
        <v>1450</v>
      </c>
      <c r="F231" s="96" t="s">
        <v>161</v>
      </c>
      <c r="G231" s="96" t="s">
        <v>161</v>
      </c>
      <c r="H231" s="96" t="s">
        <v>161</v>
      </c>
      <c r="I231" s="96" t="s">
        <v>161</v>
      </c>
      <c r="J231" s="96" t="s">
        <v>1603</v>
      </c>
      <c r="K231" s="96" t="s">
        <v>204</v>
      </c>
    </row>
    <row r="232" spans="1:11" x14ac:dyDescent="0.25">
      <c r="A232" s="96" t="s">
        <v>601</v>
      </c>
      <c r="B232" s="96" t="s">
        <v>602</v>
      </c>
      <c r="C232" s="96" t="s">
        <v>26</v>
      </c>
      <c r="D232" s="96" t="s">
        <v>274</v>
      </c>
      <c r="E232" s="96" t="s">
        <v>1450</v>
      </c>
      <c r="F232" s="96" t="s">
        <v>161</v>
      </c>
      <c r="G232" s="96" t="s">
        <v>161</v>
      </c>
      <c r="H232" s="96" t="s">
        <v>161</v>
      </c>
      <c r="I232" s="96" t="s">
        <v>161</v>
      </c>
      <c r="J232" s="96" t="s">
        <v>1607</v>
      </c>
      <c r="K232" s="96" t="s">
        <v>204</v>
      </c>
    </row>
    <row r="233" spans="1:11" x14ac:dyDescent="0.25">
      <c r="A233" s="96" t="s">
        <v>603</v>
      </c>
      <c r="B233" s="96" t="s">
        <v>604</v>
      </c>
      <c r="C233" s="96" t="s">
        <v>26</v>
      </c>
      <c r="D233" s="96" t="s">
        <v>274</v>
      </c>
      <c r="E233" s="96" t="s">
        <v>1450</v>
      </c>
      <c r="F233" s="96" t="s">
        <v>161</v>
      </c>
      <c r="G233" s="96" t="s">
        <v>161</v>
      </c>
      <c r="H233" s="96" t="s">
        <v>161</v>
      </c>
      <c r="I233" s="96" t="s">
        <v>161</v>
      </c>
      <c r="J233" s="96" t="s">
        <v>1581</v>
      </c>
      <c r="K233" s="96" t="s">
        <v>204</v>
      </c>
    </row>
    <row r="234" spans="1:11" x14ac:dyDescent="0.25">
      <c r="A234" s="96" t="s">
        <v>605</v>
      </c>
      <c r="B234" s="96" t="s">
        <v>606</v>
      </c>
      <c r="C234" s="96" t="s">
        <v>26</v>
      </c>
      <c r="D234" s="96" t="s">
        <v>274</v>
      </c>
      <c r="E234" s="96" t="s">
        <v>1450</v>
      </c>
      <c r="F234" s="96" t="s">
        <v>161</v>
      </c>
      <c r="G234" s="96" t="s">
        <v>161</v>
      </c>
      <c r="H234" s="96" t="s">
        <v>161</v>
      </c>
      <c r="I234" s="96" t="s">
        <v>161</v>
      </c>
      <c r="J234" s="96" t="s">
        <v>162</v>
      </c>
      <c r="K234" s="96" t="s">
        <v>225</v>
      </c>
    </row>
    <row r="235" spans="1:11" x14ac:dyDescent="0.25">
      <c r="A235" s="96" t="s">
        <v>28</v>
      </c>
      <c r="B235" s="96" t="s">
        <v>171</v>
      </c>
      <c r="C235" s="96" t="s">
        <v>26</v>
      </c>
      <c r="D235" s="96" t="s">
        <v>274</v>
      </c>
      <c r="E235" s="96" t="s">
        <v>1450</v>
      </c>
      <c r="F235" s="96" t="s">
        <v>161</v>
      </c>
      <c r="G235" s="96" t="s">
        <v>161</v>
      </c>
      <c r="H235" s="96" t="s">
        <v>161</v>
      </c>
      <c r="I235" s="96" t="s">
        <v>161</v>
      </c>
      <c r="J235" s="96" t="s">
        <v>162</v>
      </c>
      <c r="K235" s="96" t="s">
        <v>225</v>
      </c>
    </row>
    <row r="236" spans="1:11" x14ac:dyDescent="0.25">
      <c r="A236" s="96" t="s">
        <v>65</v>
      </c>
      <c r="B236" s="96" t="s">
        <v>607</v>
      </c>
      <c r="C236" s="96" t="s">
        <v>26</v>
      </c>
      <c r="D236" s="96" t="s">
        <v>274</v>
      </c>
      <c r="E236" s="96" t="s">
        <v>1450</v>
      </c>
      <c r="F236" s="96" t="s">
        <v>161</v>
      </c>
      <c r="G236" s="96" t="s">
        <v>161</v>
      </c>
      <c r="H236" s="96" t="s">
        <v>161</v>
      </c>
      <c r="I236" s="96" t="s">
        <v>161</v>
      </c>
      <c r="J236" s="96" t="s">
        <v>1593</v>
      </c>
      <c r="K236" s="96" t="s">
        <v>276</v>
      </c>
    </row>
    <row r="237" spans="1:11" x14ac:dyDescent="0.25">
      <c r="A237" s="96" t="s">
        <v>608</v>
      </c>
      <c r="B237" s="96" t="s">
        <v>609</v>
      </c>
      <c r="C237" s="96" t="s">
        <v>26</v>
      </c>
      <c r="D237" s="96" t="s">
        <v>274</v>
      </c>
      <c r="E237" s="96" t="s">
        <v>1450</v>
      </c>
      <c r="F237" s="96" t="s">
        <v>161</v>
      </c>
      <c r="G237" s="96" t="s">
        <v>161</v>
      </c>
      <c r="H237" s="96" t="s">
        <v>161</v>
      </c>
      <c r="I237" s="96" t="s">
        <v>161</v>
      </c>
      <c r="J237" s="96" t="s">
        <v>1596</v>
      </c>
      <c r="K237" s="96" t="s">
        <v>204</v>
      </c>
    </row>
    <row r="238" spans="1:11" x14ac:dyDescent="0.25">
      <c r="A238" s="96" t="s">
        <v>66</v>
      </c>
      <c r="B238" s="96" t="s">
        <v>610</v>
      </c>
      <c r="C238" s="96" t="s">
        <v>26</v>
      </c>
      <c r="D238" s="96" t="s">
        <v>274</v>
      </c>
      <c r="E238" s="96" t="s">
        <v>1450</v>
      </c>
      <c r="F238" s="96" t="s">
        <v>161</v>
      </c>
      <c r="G238" s="96" t="s">
        <v>161</v>
      </c>
      <c r="H238" s="96" t="s">
        <v>161</v>
      </c>
      <c r="I238" s="96" t="s">
        <v>161</v>
      </c>
      <c r="J238" s="96" t="s">
        <v>1581</v>
      </c>
      <c r="K238" s="96" t="s">
        <v>204</v>
      </c>
    </row>
    <row r="239" spans="1:11" x14ac:dyDescent="0.25">
      <c r="A239" s="96" t="s">
        <v>611</v>
      </c>
      <c r="B239" s="96" t="s">
        <v>612</v>
      </c>
      <c r="C239" s="96" t="s">
        <v>26</v>
      </c>
      <c r="D239" s="96" t="s">
        <v>274</v>
      </c>
      <c r="E239" s="96" t="s">
        <v>1450</v>
      </c>
      <c r="F239" s="96" t="s">
        <v>161</v>
      </c>
      <c r="G239" s="96" t="s">
        <v>161</v>
      </c>
      <c r="H239" s="96" t="s">
        <v>161</v>
      </c>
      <c r="I239" s="96" t="s">
        <v>161</v>
      </c>
      <c r="J239" s="96" t="s">
        <v>1608</v>
      </c>
      <c r="K239" s="96" t="s">
        <v>204</v>
      </c>
    </row>
    <row r="240" spans="1:11" x14ac:dyDescent="0.25">
      <c r="A240" s="96" t="s">
        <v>613</v>
      </c>
      <c r="B240" s="96" t="s">
        <v>614</v>
      </c>
      <c r="C240" s="96" t="s">
        <v>26</v>
      </c>
      <c r="D240" s="96" t="s">
        <v>274</v>
      </c>
      <c r="E240" s="96" t="s">
        <v>1450</v>
      </c>
      <c r="F240" s="96" t="s">
        <v>161</v>
      </c>
      <c r="G240" s="96" t="s">
        <v>161</v>
      </c>
      <c r="H240" s="96" t="s">
        <v>161</v>
      </c>
      <c r="I240" s="96" t="s">
        <v>161</v>
      </c>
      <c r="J240" s="96" t="s">
        <v>1581</v>
      </c>
      <c r="K240" s="96" t="s">
        <v>204</v>
      </c>
    </row>
    <row r="241" spans="1:11" x14ac:dyDescent="0.25">
      <c r="A241" s="96" t="s">
        <v>67</v>
      </c>
      <c r="B241" s="96" t="s">
        <v>615</v>
      </c>
      <c r="C241" s="96" t="s">
        <v>26</v>
      </c>
      <c r="D241" s="96" t="s">
        <v>274</v>
      </c>
      <c r="E241" s="96" t="s">
        <v>1450</v>
      </c>
      <c r="F241" s="96" t="s">
        <v>161</v>
      </c>
      <c r="G241" s="96" t="s">
        <v>161</v>
      </c>
      <c r="H241" s="96" t="s">
        <v>161</v>
      </c>
      <c r="I241" s="96" t="s">
        <v>161</v>
      </c>
      <c r="J241" s="96" t="s">
        <v>1593</v>
      </c>
      <c r="K241" s="96" t="s">
        <v>276</v>
      </c>
    </row>
    <row r="242" spans="1:11" x14ac:dyDescent="0.25">
      <c r="A242" s="96" t="s">
        <v>68</v>
      </c>
      <c r="B242" s="96" t="s">
        <v>616</v>
      </c>
      <c r="C242" s="96" t="s">
        <v>26</v>
      </c>
      <c r="D242" s="96" t="s">
        <v>274</v>
      </c>
      <c r="E242" s="96" t="s">
        <v>1450</v>
      </c>
      <c r="F242" s="96" t="s">
        <v>161</v>
      </c>
      <c r="G242" s="96" t="s">
        <v>161</v>
      </c>
      <c r="H242" s="96" t="s">
        <v>161</v>
      </c>
      <c r="I242" s="96" t="s">
        <v>161</v>
      </c>
      <c r="J242" s="96" t="s">
        <v>1581</v>
      </c>
      <c r="K242" s="96" t="s">
        <v>276</v>
      </c>
    </row>
    <row r="243" spans="1:11" x14ac:dyDescent="0.25">
      <c r="A243" s="96" t="s">
        <v>69</v>
      </c>
      <c r="B243" s="96" t="s">
        <v>617</v>
      </c>
      <c r="C243" s="96" t="s">
        <v>26</v>
      </c>
      <c r="D243" s="96" t="s">
        <v>274</v>
      </c>
      <c r="E243" s="96" t="s">
        <v>1450</v>
      </c>
      <c r="F243" s="96" t="s">
        <v>161</v>
      </c>
      <c r="G243" s="96" t="s">
        <v>161</v>
      </c>
      <c r="H243" s="96" t="s">
        <v>161</v>
      </c>
      <c r="I243" s="96" t="s">
        <v>161</v>
      </c>
      <c r="J243" s="96" t="s">
        <v>1593</v>
      </c>
      <c r="K243" s="96" t="s">
        <v>276</v>
      </c>
    </row>
    <row r="244" spans="1:11" x14ac:dyDescent="0.25">
      <c r="A244" s="96" t="s">
        <v>618</v>
      </c>
      <c r="B244" s="96" t="s">
        <v>619</v>
      </c>
      <c r="C244" s="96" t="s">
        <v>26</v>
      </c>
      <c r="D244" s="96" t="s">
        <v>274</v>
      </c>
      <c r="E244" s="96" t="s">
        <v>1450</v>
      </c>
      <c r="F244" s="96" t="s">
        <v>161</v>
      </c>
      <c r="G244" s="96" t="s">
        <v>161</v>
      </c>
      <c r="H244" s="96" t="s">
        <v>161</v>
      </c>
      <c r="I244" s="96" t="s">
        <v>161</v>
      </c>
      <c r="J244" s="96" t="s">
        <v>162</v>
      </c>
      <c r="K244" s="96" t="s">
        <v>276</v>
      </c>
    </row>
    <row r="245" spans="1:11" x14ac:dyDescent="0.25">
      <c r="A245" s="96" t="s">
        <v>71</v>
      </c>
      <c r="B245" s="96" t="s">
        <v>620</v>
      </c>
      <c r="C245" s="96" t="s">
        <v>26</v>
      </c>
      <c r="D245" s="96" t="s">
        <v>274</v>
      </c>
      <c r="E245" s="96" t="s">
        <v>1450</v>
      </c>
      <c r="F245" s="96" t="s">
        <v>161</v>
      </c>
      <c r="G245" s="96" t="s">
        <v>161</v>
      </c>
      <c r="H245" s="96" t="s">
        <v>161</v>
      </c>
      <c r="I245" s="96" t="s">
        <v>161</v>
      </c>
      <c r="J245" s="96" t="s">
        <v>1580</v>
      </c>
      <c r="K245" s="96" t="s">
        <v>204</v>
      </c>
    </row>
    <row r="246" spans="1:11" x14ac:dyDescent="0.25">
      <c r="A246" s="96" t="s">
        <v>73</v>
      </c>
      <c r="B246" s="96" t="s">
        <v>621</v>
      </c>
      <c r="C246" s="96" t="s">
        <v>26</v>
      </c>
      <c r="D246" s="96" t="s">
        <v>274</v>
      </c>
      <c r="E246" s="96" t="s">
        <v>1450</v>
      </c>
      <c r="F246" s="96" t="s">
        <v>161</v>
      </c>
      <c r="G246" s="96" t="s">
        <v>161</v>
      </c>
      <c r="H246" s="96" t="s">
        <v>161</v>
      </c>
      <c r="I246" s="96" t="s">
        <v>161</v>
      </c>
      <c r="J246" s="96" t="s">
        <v>1580</v>
      </c>
      <c r="K246" s="96" t="s">
        <v>204</v>
      </c>
    </row>
    <row r="247" spans="1:11" x14ac:dyDescent="0.25">
      <c r="A247" s="96" t="s">
        <v>74</v>
      </c>
      <c r="B247" s="96" t="s">
        <v>622</v>
      </c>
      <c r="C247" s="96" t="s">
        <v>26</v>
      </c>
      <c r="D247" s="96" t="s">
        <v>274</v>
      </c>
      <c r="E247" s="96" t="s">
        <v>1450</v>
      </c>
      <c r="F247" s="96" t="s">
        <v>161</v>
      </c>
      <c r="G247" s="96" t="s">
        <v>161</v>
      </c>
      <c r="H247" s="96" t="s">
        <v>161</v>
      </c>
      <c r="I247" s="96" t="s">
        <v>161</v>
      </c>
      <c r="J247" s="96" t="s">
        <v>1593</v>
      </c>
      <c r="K247" s="96" t="s">
        <v>276</v>
      </c>
    </row>
    <row r="248" spans="1:11" x14ac:dyDescent="0.25">
      <c r="A248" s="96" t="s">
        <v>75</v>
      </c>
      <c r="B248" s="96" t="s">
        <v>623</v>
      </c>
      <c r="C248" s="96" t="s">
        <v>26</v>
      </c>
      <c r="D248" s="96" t="s">
        <v>274</v>
      </c>
      <c r="E248" s="96" t="s">
        <v>1450</v>
      </c>
      <c r="F248" s="96" t="s">
        <v>161</v>
      </c>
      <c r="G248" s="96" t="s">
        <v>161</v>
      </c>
      <c r="H248" s="96" t="s">
        <v>161</v>
      </c>
      <c r="I248" s="96" t="s">
        <v>161</v>
      </c>
      <c r="J248" s="96" t="s">
        <v>1609</v>
      </c>
      <c r="K248" s="96" t="s">
        <v>204</v>
      </c>
    </row>
    <row r="249" spans="1:11" x14ac:dyDescent="0.25">
      <c r="A249" s="96" t="s">
        <v>77</v>
      </c>
      <c r="B249" s="96" t="s">
        <v>624</v>
      </c>
      <c r="C249" s="96" t="s">
        <v>26</v>
      </c>
      <c r="D249" s="96" t="s">
        <v>274</v>
      </c>
      <c r="E249" s="96" t="s">
        <v>1450</v>
      </c>
      <c r="F249" s="96" t="s">
        <v>161</v>
      </c>
      <c r="G249" s="96" t="s">
        <v>161</v>
      </c>
      <c r="H249" s="96" t="s">
        <v>161</v>
      </c>
      <c r="I249" s="96" t="s">
        <v>161</v>
      </c>
      <c r="J249" s="96" t="s">
        <v>1583</v>
      </c>
      <c r="K249" s="96" t="s">
        <v>204</v>
      </c>
    </row>
    <row r="250" spans="1:11" x14ac:dyDescent="0.25">
      <c r="A250" s="96" t="s">
        <v>0</v>
      </c>
      <c r="B250" s="96" t="s">
        <v>1</v>
      </c>
      <c r="C250" s="96" t="s">
        <v>26</v>
      </c>
      <c r="D250" s="96" t="s">
        <v>274</v>
      </c>
      <c r="E250" s="96" t="s">
        <v>1450</v>
      </c>
      <c r="F250" s="96" t="s">
        <v>161</v>
      </c>
      <c r="G250" s="96" t="s">
        <v>161</v>
      </c>
      <c r="H250" s="96" t="s">
        <v>161</v>
      </c>
      <c r="I250" s="96" t="s">
        <v>161</v>
      </c>
      <c r="J250" s="96" t="s">
        <v>1581</v>
      </c>
      <c r="K250" s="96" t="s">
        <v>204</v>
      </c>
    </row>
    <row r="251" spans="1:11" x14ac:dyDescent="0.25">
      <c r="A251" s="96" t="s">
        <v>78</v>
      </c>
      <c r="B251" s="96" t="s">
        <v>625</v>
      </c>
      <c r="C251" s="96" t="s">
        <v>26</v>
      </c>
      <c r="D251" s="96" t="s">
        <v>274</v>
      </c>
      <c r="E251" s="96" t="s">
        <v>1450</v>
      </c>
      <c r="F251" s="96" t="s">
        <v>161</v>
      </c>
      <c r="G251" s="96" t="s">
        <v>161</v>
      </c>
      <c r="H251" s="96" t="s">
        <v>161</v>
      </c>
      <c r="I251" s="96" t="s">
        <v>161</v>
      </c>
      <c r="J251" s="96" t="s">
        <v>1581</v>
      </c>
      <c r="K251" s="96" t="s">
        <v>204</v>
      </c>
    </row>
    <row r="252" spans="1:11" x14ac:dyDescent="0.25">
      <c r="A252" s="96" t="s">
        <v>79</v>
      </c>
      <c r="B252" s="96" t="s">
        <v>626</v>
      </c>
      <c r="C252" s="96" t="s">
        <v>26</v>
      </c>
      <c r="D252" s="96" t="s">
        <v>274</v>
      </c>
      <c r="E252" s="96" t="s">
        <v>1450</v>
      </c>
      <c r="F252" s="96" t="s">
        <v>161</v>
      </c>
      <c r="G252" s="96" t="s">
        <v>161</v>
      </c>
      <c r="H252" s="96" t="s">
        <v>161</v>
      </c>
      <c r="I252" s="96" t="s">
        <v>161</v>
      </c>
      <c r="J252" s="96" t="s">
        <v>1581</v>
      </c>
      <c r="K252" s="96" t="s">
        <v>276</v>
      </c>
    </row>
    <row r="253" spans="1:11" x14ac:dyDescent="0.25">
      <c r="A253" s="96" t="s">
        <v>80</v>
      </c>
      <c r="B253" s="96" t="s">
        <v>627</v>
      </c>
      <c r="C253" s="96" t="s">
        <v>26</v>
      </c>
      <c r="D253" s="96" t="s">
        <v>274</v>
      </c>
      <c r="E253" s="96" t="s">
        <v>1450</v>
      </c>
      <c r="F253" s="96" t="s">
        <v>161</v>
      </c>
      <c r="G253" s="96" t="s">
        <v>161</v>
      </c>
      <c r="H253" s="96" t="s">
        <v>161</v>
      </c>
      <c r="I253" s="96" t="s">
        <v>161</v>
      </c>
      <c r="J253" s="96" t="s">
        <v>170</v>
      </c>
      <c r="K253" s="96" t="s">
        <v>204</v>
      </c>
    </row>
    <row r="254" spans="1:11" x14ac:dyDescent="0.25">
      <c r="A254" s="96" t="s">
        <v>81</v>
      </c>
      <c r="B254" s="96" t="s">
        <v>628</v>
      </c>
      <c r="C254" s="96" t="s">
        <v>26</v>
      </c>
      <c r="D254" s="96" t="s">
        <v>274</v>
      </c>
      <c r="E254" s="96" t="s">
        <v>1450</v>
      </c>
      <c r="F254" s="96" t="s">
        <v>161</v>
      </c>
      <c r="G254" s="96" t="s">
        <v>161</v>
      </c>
      <c r="H254" s="96" t="s">
        <v>161</v>
      </c>
      <c r="I254" s="96" t="s">
        <v>161</v>
      </c>
      <c r="J254" s="96" t="s">
        <v>1591</v>
      </c>
      <c r="K254" s="96" t="s">
        <v>204</v>
      </c>
    </row>
    <row r="255" spans="1:11" x14ac:dyDescent="0.25">
      <c r="A255" s="96" t="s">
        <v>629</v>
      </c>
      <c r="B255" s="96" t="s">
        <v>630</v>
      </c>
      <c r="C255" s="96" t="s">
        <v>26</v>
      </c>
      <c r="D255" s="96" t="s">
        <v>274</v>
      </c>
      <c r="E255" s="96" t="s">
        <v>1450</v>
      </c>
      <c r="F255" s="96" t="s">
        <v>161</v>
      </c>
      <c r="G255" s="96" t="s">
        <v>161</v>
      </c>
      <c r="H255" s="96" t="s">
        <v>161</v>
      </c>
      <c r="I255" s="96" t="s">
        <v>161</v>
      </c>
      <c r="J255" s="96" t="s">
        <v>1610</v>
      </c>
      <c r="K255" s="96" t="s">
        <v>204</v>
      </c>
    </row>
    <row r="256" spans="1:11" x14ac:dyDescent="0.25">
      <c r="A256" s="96" t="s">
        <v>82</v>
      </c>
      <c r="B256" s="96" t="s">
        <v>631</v>
      </c>
      <c r="C256" s="96" t="s">
        <v>26</v>
      </c>
      <c r="D256" s="96" t="s">
        <v>274</v>
      </c>
      <c r="E256" s="96" t="s">
        <v>1450</v>
      </c>
      <c r="F256" s="96" t="s">
        <v>161</v>
      </c>
      <c r="G256" s="96" t="s">
        <v>161</v>
      </c>
      <c r="H256" s="96" t="s">
        <v>161</v>
      </c>
      <c r="I256" s="96" t="s">
        <v>161</v>
      </c>
      <c r="J256" s="96" t="s">
        <v>1611</v>
      </c>
      <c r="K256" s="96" t="s">
        <v>204</v>
      </c>
    </row>
    <row r="257" spans="1:11" x14ac:dyDescent="0.25">
      <c r="A257" s="96" t="s">
        <v>83</v>
      </c>
      <c r="B257" s="96" t="s">
        <v>632</v>
      </c>
      <c r="C257" s="96" t="s">
        <v>26</v>
      </c>
      <c r="D257" s="96" t="s">
        <v>274</v>
      </c>
      <c r="E257" s="96" t="s">
        <v>1450</v>
      </c>
      <c r="F257" s="96" t="s">
        <v>161</v>
      </c>
      <c r="G257" s="96" t="s">
        <v>161</v>
      </c>
      <c r="H257" s="96" t="s">
        <v>161</v>
      </c>
      <c r="I257" s="96" t="s">
        <v>161</v>
      </c>
      <c r="J257" s="96" t="s">
        <v>1612</v>
      </c>
      <c r="K257" s="96" t="s">
        <v>204</v>
      </c>
    </row>
    <row r="258" spans="1:11" x14ac:dyDescent="0.25">
      <c r="A258" s="96" t="s">
        <v>633</v>
      </c>
      <c r="B258" s="96" t="s">
        <v>634</v>
      </c>
      <c r="C258" s="96" t="s">
        <v>26</v>
      </c>
      <c r="D258" s="96" t="s">
        <v>274</v>
      </c>
      <c r="E258" s="96" t="s">
        <v>1450</v>
      </c>
      <c r="F258" s="96" t="s">
        <v>161</v>
      </c>
      <c r="G258" s="96" t="s">
        <v>161</v>
      </c>
      <c r="H258" s="96" t="s">
        <v>161</v>
      </c>
      <c r="I258" s="96" t="s">
        <v>161</v>
      </c>
      <c r="J258" s="96" t="s">
        <v>1590</v>
      </c>
      <c r="K258" s="96" t="s">
        <v>204</v>
      </c>
    </row>
    <row r="259" spans="1:11" x14ac:dyDescent="0.25">
      <c r="A259" s="96" t="s">
        <v>84</v>
      </c>
      <c r="B259" s="96" t="s">
        <v>635</v>
      </c>
      <c r="C259" s="96" t="s">
        <v>26</v>
      </c>
      <c r="D259" s="96" t="s">
        <v>274</v>
      </c>
      <c r="E259" s="96" t="s">
        <v>1450</v>
      </c>
      <c r="F259" s="96" t="s">
        <v>161</v>
      </c>
      <c r="G259" s="96" t="s">
        <v>161</v>
      </c>
      <c r="H259" s="96" t="s">
        <v>161</v>
      </c>
      <c r="I259" s="96" t="s">
        <v>161</v>
      </c>
      <c r="J259" s="96" t="s">
        <v>1581</v>
      </c>
      <c r="K259" s="96" t="s">
        <v>204</v>
      </c>
    </row>
    <row r="260" spans="1:11" x14ac:dyDescent="0.25">
      <c r="A260" s="96" t="s">
        <v>85</v>
      </c>
      <c r="B260" s="96" t="s">
        <v>188</v>
      </c>
      <c r="C260" s="96" t="s">
        <v>26</v>
      </c>
      <c r="D260" s="96" t="s">
        <v>274</v>
      </c>
      <c r="E260" s="96" t="s">
        <v>1450</v>
      </c>
      <c r="F260" s="96" t="s">
        <v>161</v>
      </c>
      <c r="G260" s="96" t="s">
        <v>161</v>
      </c>
      <c r="H260" s="96" t="s">
        <v>161</v>
      </c>
      <c r="I260" s="96" t="s">
        <v>161</v>
      </c>
      <c r="J260" s="96" t="s">
        <v>1580</v>
      </c>
      <c r="K260" s="96" t="s">
        <v>204</v>
      </c>
    </row>
    <row r="261" spans="1:11" x14ac:dyDescent="0.25">
      <c r="A261" s="96" t="s">
        <v>636</v>
      </c>
      <c r="B261" s="96" t="s">
        <v>637</v>
      </c>
      <c r="C261" s="96" t="s">
        <v>26</v>
      </c>
      <c r="D261" s="96" t="s">
        <v>274</v>
      </c>
      <c r="E261" s="96" t="s">
        <v>1450</v>
      </c>
      <c r="F261" s="96" t="s">
        <v>161</v>
      </c>
      <c r="G261" s="96" t="s">
        <v>161</v>
      </c>
      <c r="H261" s="96" t="s">
        <v>161</v>
      </c>
      <c r="I261" s="96" t="s">
        <v>161</v>
      </c>
      <c r="J261" s="96" t="s">
        <v>1612</v>
      </c>
      <c r="K261" s="96" t="s">
        <v>204</v>
      </c>
    </row>
    <row r="262" spans="1:11" x14ac:dyDescent="0.25">
      <c r="A262" s="96" t="s">
        <v>86</v>
      </c>
      <c r="B262" s="96" t="s">
        <v>181</v>
      </c>
      <c r="C262" s="96" t="s">
        <v>26</v>
      </c>
      <c r="D262" s="96" t="s">
        <v>274</v>
      </c>
      <c r="E262" s="96" t="s">
        <v>1450</v>
      </c>
      <c r="F262" s="96" t="s">
        <v>161</v>
      </c>
      <c r="G262" s="96" t="s">
        <v>161</v>
      </c>
      <c r="H262" s="96" t="s">
        <v>161</v>
      </c>
      <c r="I262" s="96" t="s">
        <v>161</v>
      </c>
      <c r="J262" s="96" t="s">
        <v>167</v>
      </c>
      <c r="K262" s="96" t="s">
        <v>204</v>
      </c>
    </row>
    <row r="263" spans="1:11" x14ac:dyDescent="0.25">
      <c r="A263" s="96" t="s">
        <v>87</v>
      </c>
      <c r="B263" s="96" t="s">
        <v>638</v>
      </c>
      <c r="C263" s="96" t="s">
        <v>26</v>
      </c>
      <c r="D263" s="96" t="s">
        <v>274</v>
      </c>
      <c r="E263" s="96" t="s">
        <v>1450</v>
      </c>
      <c r="F263" s="96" t="s">
        <v>161</v>
      </c>
      <c r="G263" s="96" t="s">
        <v>161</v>
      </c>
      <c r="H263" s="96" t="s">
        <v>161</v>
      </c>
      <c r="I263" s="96" t="s">
        <v>161</v>
      </c>
      <c r="J263" s="96" t="s">
        <v>167</v>
      </c>
      <c r="K263" s="96" t="s">
        <v>204</v>
      </c>
    </row>
    <row r="264" spans="1:11" x14ac:dyDescent="0.25">
      <c r="A264" s="96" t="s">
        <v>88</v>
      </c>
      <c r="B264" s="96" t="s">
        <v>639</v>
      </c>
      <c r="C264" s="96" t="s">
        <v>26</v>
      </c>
      <c r="D264" s="96" t="s">
        <v>274</v>
      </c>
      <c r="E264" s="96" t="s">
        <v>1450</v>
      </c>
      <c r="F264" s="96" t="s">
        <v>161</v>
      </c>
      <c r="G264" s="96" t="s">
        <v>161</v>
      </c>
      <c r="H264" s="96" t="s">
        <v>161</v>
      </c>
      <c r="I264" s="96" t="s">
        <v>161</v>
      </c>
      <c r="J264" s="96" t="s">
        <v>1613</v>
      </c>
      <c r="K264" s="96" t="s">
        <v>204</v>
      </c>
    </row>
    <row r="265" spans="1:11" x14ac:dyDescent="0.25">
      <c r="A265" s="96" t="s">
        <v>640</v>
      </c>
      <c r="B265" s="96" t="s">
        <v>641</v>
      </c>
      <c r="C265" s="96" t="s">
        <v>26</v>
      </c>
      <c r="D265" s="96" t="s">
        <v>274</v>
      </c>
      <c r="E265" s="96" t="s">
        <v>1450</v>
      </c>
      <c r="F265" s="96" t="s">
        <v>161</v>
      </c>
      <c r="G265" s="96" t="s">
        <v>161</v>
      </c>
      <c r="H265" s="96" t="s">
        <v>161</v>
      </c>
      <c r="I265" s="96" t="s">
        <v>161</v>
      </c>
      <c r="J265" s="96" t="s">
        <v>1581</v>
      </c>
      <c r="K265" s="96" t="s">
        <v>204</v>
      </c>
    </row>
    <row r="266" spans="1:11" x14ac:dyDescent="0.25">
      <c r="A266" s="96" t="s">
        <v>89</v>
      </c>
      <c r="B266" s="96" t="s">
        <v>642</v>
      </c>
      <c r="C266" s="96" t="s">
        <v>26</v>
      </c>
      <c r="D266" s="96" t="s">
        <v>274</v>
      </c>
      <c r="E266" s="96" t="s">
        <v>1450</v>
      </c>
      <c r="F266" s="96" t="s">
        <v>161</v>
      </c>
      <c r="G266" s="96" t="s">
        <v>161</v>
      </c>
      <c r="H266" s="96" t="s">
        <v>161</v>
      </c>
      <c r="I266" s="96" t="s">
        <v>161</v>
      </c>
      <c r="J266" s="96" t="s">
        <v>1609</v>
      </c>
      <c r="K266" s="96" t="s">
        <v>204</v>
      </c>
    </row>
    <row r="267" spans="1:11" x14ac:dyDescent="0.25">
      <c r="A267" s="96" t="s">
        <v>90</v>
      </c>
      <c r="B267" s="96" t="s">
        <v>643</v>
      </c>
      <c r="C267" s="96" t="s">
        <v>26</v>
      </c>
      <c r="D267" s="96" t="s">
        <v>274</v>
      </c>
      <c r="E267" s="96" t="s">
        <v>1450</v>
      </c>
      <c r="F267" s="96" t="s">
        <v>161</v>
      </c>
      <c r="G267" s="96" t="s">
        <v>161</v>
      </c>
      <c r="H267" s="96" t="s">
        <v>161</v>
      </c>
      <c r="I267" s="96" t="s">
        <v>161</v>
      </c>
      <c r="J267" s="96" t="s">
        <v>1581</v>
      </c>
      <c r="K267" s="96" t="s">
        <v>276</v>
      </c>
    </row>
    <row r="268" spans="1:11" x14ac:dyDescent="0.25">
      <c r="A268" s="96" t="s">
        <v>644</v>
      </c>
      <c r="B268" s="96" t="s">
        <v>645</v>
      </c>
      <c r="C268" s="96" t="s">
        <v>26</v>
      </c>
      <c r="D268" s="96" t="s">
        <v>274</v>
      </c>
      <c r="E268" s="96" t="s">
        <v>1450</v>
      </c>
      <c r="F268" s="96" t="s">
        <v>161</v>
      </c>
      <c r="G268" s="96" t="s">
        <v>161</v>
      </c>
      <c r="H268" s="96" t="s">
        <v>161</v>
      </c>
      <c r="I268" s="96" t="s">
        <v>161</v>
      </c>
      <c r="J268" s="96" t="s">
        <v>1614</v>
      </c>
      <c r="K268" s="96" t="s">
        <v>204</v>
      </c>
    </row>
    <row r="269" spans="1:11" x14ac:dyDescent="0.25">
      <c r="A269" s="96" t="s">
        <v>646</v>
      </c>
      <c r="B269" s="96" t="s">
        <v>647</v>
      </c>
      <c r="C269" s="96" t="s">
        <v>26</v>
      </c>
      <c r="D269" s="96" t="s">
        <v>274</v>
      </c>
      <c r="E269" s="96" t="s">
        <v>1450</v>
      </c>
      <c r="F269" s="96" t="s">
        <v>161</v>
      </c>
      <c r="G269" s="96" t="s">
        <v>161</v>
      </c>
      <c r="H269" s="96" t="s">
        <v>161</v>
      </c>
      <c r="I269" s="96" t="s">
        <v>161</v>
      </c>
      <c r="J269" s="96" t="s">
        <v>162</v>
      </c>
      <c r="K269" s="96" t="s">
        <v>204</v>
      </c>
    </row>
    <row r="270" spans="1:11" x14ac:dyDescent="0.25">
      <c r="A270" s="96" t="s">
        <v>648</v>
      </c>
      <c r="B270" s="96" t="s">
        <v>649</v>
      </c>
      <c r="C270" s="96" t="s">
        <v>26</v>
      </c>
      <c r="D270" s="96" t="s">
        <v>274</v>
      </c>
      <c r="E270" s="96" t="s">
        <v>1450</v>
      </c>
      <c r="F270" s="96" t="s">
        <v>161</v>
      </c>
      <c r="G270" s="96" t="s">
        <v>161</v>
      </c>
      <c r="H270" s="96" t="s">
        <v>161</v>
      </c>
      <c r="I270" s="96" t="s">
        <v>161</v>
      </c>
      <c r="J270" s="96" t="s">
        <v>1614</v>
      </c>
      <c r="K270" s="96" t="s">
        <v>204</v>
      </c>
    </row>
    <row r="271" spans="1:11" x14ac:dyDescent="0.25">
      <c r="A271" s="96" t="s">
        <v>650</v>
      </c>
      <c r="B271" s="96" t="s">
        <v>651</v>
      </c>
      <c r="C271" s="96" t="s">
        <v>26</v>
      </c>
      <c r="D271" s="96" t="s">
        <v>274</v>
      </c>
      <c r="E271" s="96" t="s">
        <v>1450</v>
      </c>
      <c r="F271" s="96" t="s">
        <v>161</v>
      </c>
      <c r="G271" s="96" t="s">
        <v>161</v>
      </c>
      <c r="H271" s="96" t="s">
        <v>161</v>
      </c>
      <c r="I271" s="96" t="s">
        <v>161</v>
      </c>
      <c r="J271" s="96" t="s">
        <v>162</v>
      </c>
      <c r="K271" s="96" t="s">
        <v>204</v>
      </c>
    </row>
    <row r="272" spans="1:11" x14ac:dyDescent="0.25">
      <c r="A272" s="96" t="s">
        <v>91</v>
      </c>
      <c r="B272" s="96" t="s">
        <v>652</v>
      </c>
      <c r="C272" s="96" t="s">
        <v>26</v>
      </c>
      <c r="D272" s="96" t="s">
        <v>274</v>
      </c>
      <c r="E272" s="96" t="s">
        <v>1450</v>
      </c>
      <c r="F272" s="96" t="s">
        <v>161</v>
      </c>
      <c r="G272" s="96" t="s">
        <v>161</v>
      </c>
      <c r="H272" s="96" t="s">
        <v>161</v>
      </c>
      <c r="I272" s="96" t="s">
        <v>161</v>
      </c>
      <c r="J272" s="96" t="s">
        <v>1581</v>
      </c>
      <c r="K272" s="96" t="s">
        <v>204</v>
      </c>
    </row>
    <row r="273" spans="1:11" x14ac:dyDescent="0.25">
      <c r="A273" s="96" t="s">
        <v>92</v>
      </c>
      <c r="B273" s="96" t="s">
        <v>653</v>
      </c>
      <c r="C273" s="96" t="s">
        <v>26</v>
      </c>
      <c r="D273" s="96" t="s">
        <v>274</v>
      </c>
      <c r="E273" s="96" t="s">
        <v>1450</v>
      </c>
      <c r="F273" s="96" t="s">
        <v>161</v>
      </c>
      <c r="G273" s="96" t="s">
        <v>161</v>
      </c>
      <c r="H273" s="96" t="s">
        <v>161</v>
      </c>
      <c r="I273" s="96" t="s">
        <v>161</v>
      </c>
      <c r="J273" s="96" t="s">
        <v>175</v>
      </c>
      <c r="K273" s="96" t="s">
        <v>204</v>
      </c>
    </row>
    <row r="274" spans="1:11" x14ac:dyDescent="0.25">
      <c r="A274" s="96" t="s">
        <v>93</v>
      </c>
      <c r="B274" s="96" t="s">
        <v>654</v>
      </c>
      <c r="C274" s="96" t="s">
        <v>26</v>
      </c>
      <c r="D274" s="96" t="s">
        <v>274</v>
      </c>
      <c r="E274" s="96" t="s">
        <v>1450</v>
      </c>
      <c r="F274" s="96" t="s">
        <v>161</v>
      </c>
      <c r="G274" s="96" t="s">
        <v>161</v>
      </c>
      <c r="H274" s="96" t="s">
        <v>161</v>
      </c>
      <c r="I274" s="96" t="s">
        <v>161</v>
      </c>
      <c r="J274" s="96" t="s">
        <v>1581</v>
      </c>
      <c r="K274" s="96" t="s">
        <v>204</v>
      </c>
    </row>
    <row r="275" spans="1:11" x14ac:dyDescent="0.25">
      <c r="A275" s="96" t="s">
        <v>655</v>
      </c>
      <c r="B275" s="96" t="s">
        <v>656</v>
      </c>
      <c r="C275" s="96" t="s">
        <v>272</v>
      </c>
      <c r="D275" s="96" t="s">
        <v>270</v>
      </c>
      <c r="E275" s="96" t="s">
        <v>1450</v>
      </c>
      <c r="F275" s="96" t="s">
        <v>161</v>
      </c>
      <c r="G275" s="96" t="s">
        <v>161</v>
      </c>
      <c r="H275" s="96" t="s">
        <v>161</v>
      </c>
      <c r="I275" s="96" t="s">
        <v>161</v>
      </c>
      <c r="J275" s="96" t="s">
        <v>163</v>
      </c>
      <c r="K275" s="96" t="s">
        <v>204</v>
      </c>
    </row>
    <row r="276" spans="1:11" x14ac:dyDescent="0.25">
      <c r="A276" s="96" t="s">
        <v>94</v>
      </c>
      <c r="B276" s="96" t="s">
        <v>657</v>
      </c>
      <c r="C276" s="96" t="s">
        <v>272</v>
      </c>
      <c r="D276" s="96" t="s">
        <v>270</v>
      </c>
      <c r="E276" s="96" t="s">
        <v>1450</v>
      </c>
      <c r="F276" s="96" t="s">
        <v>161</v>
      </c>
      <c r="G276" s="96" t="s">
        <v>161</v>
      </c>
      <c r="H276" s="96" t="s">
        <v>161</v>
      </c>
      <c r="I276" s="96" t="s">
        <v>161</v>
      </c>
      <c r="J276" s="96" t="s">
        <v>163</v>
      </c>
      <c r="K276" s="96" t="s">
        <v>276</v>
      </c>
    </row>
    <row r="277" spans="1:11" x14ac:dyDescent="0.25">
      <c r="A277" s="96" t="s">
        <v>658</v>
      </c>
      <c r="B277" s="96" t="s">
        <v>659</v>
      </c>
      <c r="C277" s="96" t="s">
        <v>272</v>
      </c>
      <c r="D277" s="96" t="s">
        <v>270</v>
      </c>
      <c r="E277" s="96" t="s">
        <v>1450</v>
      </c>
      <c r="F277" s="96" t="s">
        <v>161</v>
      </c>
      <c r="G277" s="96" t="s">
        <v>161</v>
      </c>
      <c r="H277" s="96" t="s">
        <v>161</v>
      </c>
      <c r="I277" s="96" t="s">
        <v>161</v>
      </c>
      <c r="J277" s="96" t="s">
        <v>163</v>
      </c>
      <c r="K277" s="96" t="s">
        <v>276</v>
      </c>
    </row>
    <row r="278" spans="1:11" x14ac:dyDescent="0.25">
      <c r="A278" s="96" t="s">
        <v>95</v>
      </c>
      <c r="B278" s="96" t="s">
        <v>660</v>
      </c>
      <c r="C278" s="96" t="s">
        <v>272</v>
      </c>
      <c r="D278" s="96" t="s">
        <v>270</v>
      </c>
      <c r="E278" s="96" t="s">
        <v>1450</v>
      </c>
      <c r="F278" s="96" t="s">
        <v>161</v>
      </c>
      <c r="G278" s="96" t="s">
        <v>161</v>
      </c>
      <c r="H278" s="96" t="s">
        <v>161</v>
      </c>
      <c r="I278" s="96" t="s">
        <v>161</v>
      </c>
      <c r="J278" s="96" t="s">
        <v>163</v>
      </c>
      <c r="K278" s="96" t="s">
        <v>204</v>
      </c>
    </row>
    <row r="279" spans="1:11" x14ac:dyDescent="0.25">
      <c r="A279" s="96" t="s">
        <v>661</v>
      </c>
      <c r="B279" s="96" t="s">
        <v>662</v>
      </c>
      <c r="C279" s="96" t="s">
        <v>272</v>
      </c>
      <c r="D279" s="96" t="s">
        <v>270</v>
      </c>
      <c r="E279" s="96" t="s">
        <v>1450</v>
      </c>
      <c r="F279" s="96" t="s">
        <v>161</v>
      </c>
      <c r="G279" s="96" t="s">
        <v>161</v>
      </c>
      <c r="H279" s="96" t="s">
        <v>161</v>
      </c>
      <c r="I279" s="96" t="s">
        <v>161</v>
      </c>
      <c r="J279" s="96" t="s">
        <v>163</v>
      </c>
      <c r="K279" s="96" t="s">
        <v>204</v>
      </c>
    </row>
    <row r="280" spans="1:11" x14ac:dyDescent="0.25">
      <c r="A280" s="96" t="s">
        <v>96</v>
      </c>
      <c r="B280" s="96" t="s">
        <v>663</v>
      </c>
      <c r="C280" s="96" t="s">
        <v>272</v>
      </c>
      <c r="D280" s="96" t="s">
        <v>270</v>
      </c>
      <c r="E280" s="96" t="s">
        <v>1450</v>
      </c>
      <c r="F280" s="96" t="s">
        <v>161</v>
      </c>
      <c r="G280" s="96" t="s">
        <v>161</v>
      </c>
      <c r="H280" s="96" t="s">
        <v>161</v>
      </c>
      <c r="I280" s="96" t="s">
        <v>161</v>
      </c>
      <c r="J280" s="96" t="s">
        <v>163</v>
      </c>
      <c r="K280" s="96" t="s">
        <v>204</v>
      </c>
    </row>
    <row r="281" spans="1:11" x14ac:dyDescent="0.25">
      <c r="A281" s="96" t="s">
        <v>97</v>
      </c>
      <c r="B281" s="96" t="s">
        <v>664</v>
      </c>
      <c r="C281" s="96" t="s">
        <v>272</v>
      </c>
      <c r="D281" s="96" t="s">
        <v>270</v>
      </c>
      <c r="E281" s="96" t="s">
        <v>1615</v>
      </c>
      <c r="F281" s="96" t="s">
        <v>161</v>
      </c>
      <c r="G281" s="96" t="s">
        <v>161</v>
      </c>
      <c r="H281" s="96" t="s">
        <v>161</v>
      </c>
      <c r="I281" s="96" t="s">
        <v>161</v>
      </c>
      <c r="J281" s="96" t="s">
        <v>163</v>
      </c>
      <c r="K281" s="96" t="s">
        <v>204</v>
      </c>
    </row>
    <row r="282" spans="1:11" x14ac:dyDescent="0.25">
      <c r="A282" s="96" t="s">
        <v>98</v>
      </c>
      <c r="B282" s="96" t="s">
        <v>665</v>
      </c>
      <c r="C282" s="96" t="s">
        <v>272</v>
      </c>
      <c r="D282" s="96" t="s">
        <v>270</v>
      </c>
      <c r="E282" s="96" t="s">
        <v>1450</v>
      </c>
      <c r="F282" s="96" t="s">
        <v>161</v>
      </c>
      <c r="G282" s="96" t="s">
        <v>161</v>
      </c>
      <c r="H282" s="96" t="s">
        <v>161</v>
      </c>
      <c r="I282" s="96" t="s">
        <v>161</v>
      </c>
      <c r="J282" s="96" t="s">
        <v>163</v>
      </c>
      <c r="K282" s="96" t="s">
        <v>276</v>
      </c>
    </row>
    <row r="283" spans="1:11" x14ac:dyDescent="0.25">
      <c r="A283" s="96" t="s">
        <v>666</v>
      </c>
      <c r="B283" s="96" t="s">
        <v>667</v>
      </c>
      <c r="C283" s="96" t="s">
        <v>272</v>
      </c>
      <c r="D283" s="96" t="s">
        <v>270</v>
      </c>
      <c r="E283" s="96" t="s">
        <v>1450</v>
      </c>
      <c r="F283" s="96" t="s">
        <v>161</v>
      </c>
      <c r="G283" s="96" t="s">
        <v>161</v>
      </c>
      <c r="H283" s="96" t="s">
        <v>161</v>
      </c>
      <c r="I283" s="96" t="s">
        <v>161</v>
      </c>
      <c r="J283" s="96" t="s">
        <v>163</v>
      </c>
      <c r="K283" s="96" t="s">
        <v>276</v>
      </c>
    </row>
    <row r="284" spans="1:11" x14ac:dyDescent="0.25">
      <c r="A284" s="96" t="s">
        <v>668</v>
      </c>
      <c r="B284" s="96" t="s">
        <v>669</v>
      </c>
      <c r="C284" s="96" t="s">
        <v>272</v>
      </c>
      <c r="D284" s="96" t="s">
        <v>270</v>
      </c>
      <c r="E284" s="96" t="s">
        <v>1450</v>
      </c>
      <c r="F284" s="96" t="s">
        <v>161</v>
      </c>
      <c r="G284" s="96" t="s">
        <v>161</v>
      </c>
      <c r="H284" s="96" t="s">
        <v>161</v>
      </c>
      <c r="I284" s="96" t="s">
        <v>161</v>
      </c>
      <c r="J284" s="96" t="s">
        <v>163</v>
      </c>
      <c r="K284" s="96" t="s">
        <v>204</v>
      </c>
    </row>
    <row r="285" spans="1:11" x14ac:dyDescent="0.25">
      <c r="A285" s="96" t="s">
        <v>670</v>
      </c>
      <c r="B285" s="96" t="s">
        <v>671</v>
      </c>
      <c r="C285" s="96" t="s">
        <v>272</v>
      </c>
      <c r="D285" s="96" t="s">
        <v>270</v>
      </c>
      <c r="E285" s="96" t="s">
        <v>1450</v>
      </c>
      <c r="F285" s="96" t="s">
        <v>161</v>
      </c>
      <c r="G285" s="96" t="s">
        <v>161</v>
      </c>
      <c r="H285" s="96" t="s">
        <v>161</v>
      </c>
      <c r="I285" s="96" t="s">
        <v>161</v>
      </c>
      <c r="J285" s="96" t="s">
        <v>163</v>
      </c>
      <c r="K285" s="96" t="s">
        <v>204</v>
      </c>
    </row>
    <row r="286" spans="1:11" x14ac:dyDescent="0.25">
      <c r="A286" s="96" t="s">
        <v>672</v>
      </c>
      <c r="B286" s="96" t="s">
        <v>673</v>
      </c>
      <c r="C286" s="96" t="s">
        <v>272</v>
      </c>
      <c r="D286" s="96" t="s">
        <v>270</v>
      </c>
      <c r="E286" s="96" t="s">
        <v>1450</v>
      </c>
      <c r="F286" s="96" t="s">
        <v>161</v>
      </c>
      <c r="G286" s="96" t="s">
        <v>161</v>
      </c>
      <c r="H286" s="96" t="s">
        <v>161</v>
      </c>
      <c r="I286" s="96" t="s">
        <v>161</v>
      </c>
      <c r="J286" s="96" t="s">
        <v>163</v>
      </c>
      <c r="K286" s="96" t="s">
        <v>204</v>
      </c>
    </row>
    <row r="287" spans="1:11" x14ac:dyDescent="0.25">
      <c r="A287" s="96" t="s">
        <v>99</v>
      </c>
      <c r="B287" s="96" t="s">
        <v>674</v>
      </c>
      <c r="C287" s="96" t="s">
        <v>272</v>
      </c>
      <c r="D287" s="96" t="s">
        <v>270</v>
      </c>
      <c r="E287" s="96" t="s">
        <v>1450</v>
      </c>
      <c r="F287" s="96" t="s">
        <v>161</v>
      </c>
      <c r="G287" s="96" t="s">
        <v>161</v>
      </c>
      <c r="H287" s="96" t="s">
        <v>161</v>
      </c>
      <c r="I287" s="96" t="s">
        <v>161</v>
      </c>
      <c r="J287" s="96" t="s">
        <v>163</v>
      </c>
      <c r="K287" s="96" t="s">
        <v>204</v>
      </c>
    </row>
    <row r="288" spans="1:11" x14ac:dyDescent="0.25">
      <c r="A288" s="96" t="s">
        <v>100</v>
      </c>
      <c r="B288" s="96" t="s">
        <v>675</v>
      </c>
      <c r="C288" s="96" t="s">
        <v>272</v>
      </c>
      <c r="D288" s="96" t="s">
        <v>270</v>
      </c>
      <c r="E288" s="96" t="s">
        <v>1450</v>
      </c>
      <c r="F288" s="96" t="s">
        <v>161</v>
      </c>
      <c r="G288" s="96" t="s">
        <v>161</v>
      </c>
      <c r="H288" s="96" t="s">
        <v>161</v>
      </c>
      <c r="I288" s="96" t="s">
        <v>161</v>
      </c>
      <c r="J288" s="96" t="s">
        <v>163</v>
      </c>
      <c r="K288" s="96" t="s">
        <v>204</v>
      </c>
    </row>
    <row r="289" spans="1:11" x14ac:dyDescent="0.25">
      <c r="A289" s="96" t="s">
        <v>101</v>
      </c>
      <c r="B289" s="96" t="s">
        <v>676</v>
      </c>
      <c r="C289" s="96" t="s">
        <v>272</v>
      </c>
      <c r="D289" s="96" t="s">
        <v>270</v>
      </c>
      <c r="E289" s="96" t="s">
        <v>1450</v>
      </c>
      <c r="F289" s="96" t="s">
        <v>161</v>
      </c>
      <c r="G289" s="96" t="s">
        <v>161</v>
      </c>
      <c r="H289" s="96" t="s">
        <v>161</v>
      </c>
      <c r="I289" s="96" t="s">
        <v>161</v>
      </c>
      <c r="J289" s="96" t="s">
        <v>163</v>
      </c>
      <c r="K289" s="96" t="s">
        <v>204</v>
      </c>
    </row>
    <row r="290" spans="1:11" x14ac:dyDescent="0.25">
      <c r="A290" s="96" t="s">
        <v>677</v>
      </c>
      <c r="B290" s="96" t="s">
        <v>678</v>
      </c>
      <c r="C290" s="96" t="s">
        <v>272</v>
      </c>
      <c r="D290" s="96" t="s">
        <v>270</v>
      </c>
      <c r="E290" s="96" t="s">
        <v>1450</v>
      </c>
      <c r="F290" s="96" t="s">
        <v>161</v>
      </c>
      <c r="G290" s="96" t="s">
        <v>161</v>
      </c>
      <c r="H290" s="96" t="s">
        <v>161</v>
      </c>
      <c r="I290" s="96" t="s">
        <v>161</v>
      </c>
      <c r="J290" s="96" t="s">
        <v>163</v>
      </c>
      <c r="K290" s="96" t="s">
        <v>276</v>
      </c>
    </row>
    <row r="291" spans="1:11" x14ac:dyDescent="0.25">
      <c r="A291" s="96" t="s">
        <v>679</v>
      </c>
      <c r="B291" s="96" t="s">
        <v>680</v>
      </c>
      <c r="C291" s="96" t="s">
        <v>272</v>
      </c>
      <c r="D291" s="96" t="s">
        <v>270</v>
      </c>
      <c r="E291" s="96" t="s">
        <v>1450</v>
      </c>
      <c r="F291" s="96" t="s">
        <v>161</v>
      </c>
      <c r="G291" s="96" t="s">
        <v>161</v>
      </c>
      <c r="H291" s="96" t="s">
        <v>161</v>
      </c>
      <c r="I291" s="96" t="s">
        <v>161</v>
      </c>
      <c r="J291" s="96" t="s">
        <v>163</v>
      </c>
      <c r="K291" s="96" t="s">
        <v>204</v>
      </c>
    </row>
    <row r="292" spans="1:11" x14ac:dyDescent="0.25">
      <c r="A292" s="96" t="s">
        <v>102</v>
      </c>
      <c r="B292" s="96" t="s">
        <v>681</v>
      </c>
      <c r="C292" s="96" t="s">
        <v>272</v>
      </c>
      <c r="D292" s="96" t="s">
        <v>270</v>
      </c>
      <c r="E292" s="96" t="s">
        <v>1450</v>
      </c>
      <c r="F292" s="96" t="s">
        <v>161</v>
      </c>
      <c r="G292" s="96" t="s">
        <v>161</v>
      </c>
      <c r="H292" s="96" t="s">
        <v>161</v>
      </c>
      <c r="I292" s="96" t="s">
        <v>161</v>
      </c>
      <c r="J292" s="96" t="s">
        <v>163</v>
      </c>
      <c r="K292" s="96" t="s">
        <v>204</v>
      </c>
    </row>
    <row r="293" spans="1:11" x14ac:dyDescent="0.25">
      <c r="A293" s="96" t="s">
        <v>682</v>
      </c>
      <c r="B293" s="96" t="s">
        <v>683</v>
      </c>
      <c r="C293" s="96" t="s">
        <v>272</v>
      </c>
      <c r="D293" s="96" t="s">
        <v>1450</v>
      </c>
      <c r="E293" s="96" t="s">
        <v>1450</v>
      </c>
      <c r="F293" s="96" t="s">
        <v>161</v>
      </c>
      <c r="G293" s="96" t="s">
        <v>161</v>
      </c>
      <c r="H293" s="96" t="s">
        <v>161</v>
      </c>
      <c r="I293" s="96" t="s">
        <v>161</v>
      </c>
      <c r="J293" s="96" t="s">
        <v>1616</v>
      </c>
      <c r="K293" s="96" t="s">
        <v>204</v>
      </c>
    </row>
    <row r="294" spans="1:11" x14ac:dyDescent="0.25">
      <c r="A294" s="96" t="s">
        <v>684</v>
      </c>
      <c r="B294" s="96" t="s">
        <v>685</v>
      </c>
      <c r="C294" s="96" t="s">
        <v>272</v>
      </c>
      <c r="D294" s="96" t="s">
        <v>270</v>
      </c>
      <c r="E294" s="96" t="s">
        <v>1450</v>
      </c>
      <c r="F294" s="96" t="s">
        <v>161</v>
      </c>
      <c r="G294" s="96" t="s">
        <v>161</v>
      </c>
      <c r="H294" s="96" t="s">
        <v>161</v>
      </c>
      <c r="I294" s="96" t="s">
        <v>161</v>
      </c>
      <c r="J294" s="96" t="s">
        <v>163</v>
      </c>
      <c r="K294" s="96" t="s">
        <v>204</v>
      </c>
    </row>
    <row r="295" spans="1:11" x14ac:dyDescent="0.25">
      <c r="A295" s="96" t="s">
        <v>686</v>
      </c>
      <c r="B295" s="96" t="s">
        <v>683</v>
      </c>
      <c r="C295" s="96" t="s">
        <v>272</v>
      </c>
      <c r="D295" s="96" t="s">
        <v>1450</v>
      </c>
      <c r="E295" s="96" t="s">
        <v>1450</v>
      </c>
      <c r="F295" s="96" t="s">
        <v>161</v>
      </c>
      <c r="G295" s="96" t="s">
        <v>161</v>
      </c>
      <c r="H295" s="96" t="s">
        <v>161</v>
      </c>
      <c r="I295" s="96" t="s">
        <v>161</v>
      </c>
      <c r="J295" s="96" t="s">
        <v>1616</v>
      </c>
      <c r="K295" s="96" t="s">
        <v>204</v>
      </c>
    </row>
    <row r="296" spans="1:11" x14ac:dyDescent="0.25">
      <c r="A296" s="96" t="s">
        <v>687</v>
      </c>
      <c r="B296" s="96" t="s">
        <v>683</v>
      </c>
      <c r="C296" s="96" t="s">
        <v>272</v>
      </c>
      <c r="D296" s="96" t="s">
        <v>1450</v>
      </c>
      <c r="E296" s="96" t="s">
        <v>1450</v>
      </c>
      <c r="F296" s="96" t="s">
        <v>161</v>
      </c>
      <c r="G296" s="96" t="s">
        <v>161</v>
      </c>
      <c r="H296" s="96" t="s">
        <v>161</v>
      </c>
      <c r="I296" s="96" t="s">
        <v>161</v>
      </c>
      <c r="J296" s="96" t="s">
        <v>1616</v>
      </c>
      <c r="K296" s="96" t="s">
        <v>204</v>
      </c>
    </row>
    <row r="297" spans="1:11" x14ac:dyDescent="0.25">
      <c r="A297" s="96" t="s">
        <v>688</v>
      </c>
      <c r="B297" s="96" t="s">
        <v>683</v>
      </c>
      <c r="C297" s="96" t="s">
        <v>272</v>
      </c>
      <c r="D297" s="96" t="s">
        <v>1450</v>
      </c>
      <c r="E297" s="96" t="s">
        <v>1450</v>
      </c>
      <c r="F297" s="96" t="s">
        <v>161</v>
      </c>
      <c r="G297" s="96" t="s">
        <v>161</v>
      </c>
      <c r="H297" s="96" t="s">
        <v>161</v>
      </c>
      <c r="I297" s="96" t="s">
        <v>161</v>
      </c>
      <c r="J297" s="96" t="s">
        <v>1616</v>
      </c>
      <c r="K297" s="96" t="s">
        <v>204</v>
      </c>
    </row>
    <row r="298" spans="1:11" x14ac:dyDescent="0.25">
      <c r="A298" s="96" t="s">
        <v>689</v>
      </c>
      <c r="B298" s="96" t="s">
        <v>683</v>
      </c>
      <c r="C298" s="96" t="s">
        <v>272</v>
      </c>
      <c r="D298" s="96" t="s">
        <v>1450</v>
      </c>
      <c r="E298" s="96" t="s">
        <v>1450</v>
      </c>
      <c r="F298" s="96" t="s">
        <v>161</v>
      </c>
      <c r="G298" s="96" t="s">
        <v>161</v>
      </c>
      <c r="H298" s="96" t="s">
        <v>161</v>
      </c>
      <c r="I298" s="96" t="s">
        <v>161</v>
      </c>
      <c r="J298" s="96" t="s">
        <v>1616</v>
      </c>
      <c r="K298" s="96" t="s">
        <v>204</v>
      </c>
    </row>
    <row r="299" spans="1:11" x14ac:dyDescent="0.25">
      <c r="A299" s="96" t="s">
        <v>690</v>
      </c>
      <c r="B299" s="96" t="s">
        <v>683</v>
      </c>
      <c r="C299" s="96" t="s">
        <v>272</v>
      </c>
      <c r="D299" s="96" t="s">
        <v>1450</v>
      </c>
      <c r="E299" s="96" t="s">
        <v>1450</v>
      </c>
      <c r="F299" s="96" t="s">
        <v>161</v>
      </c>
      <c r="G299" s="96" t="s">
        <v>161</v>
      </c>
      <c r="H299" s="96" t="s">
        <v>161</v>
      </c>
      <c r="I299" s="96" t="s">
        <v>161</v>
      </c>
      <c r="J299" s="96" t="s">
        <v>1616</v>
      </c>
      <c r="K299" s="96" t="s">
        <v>204</v>
      </c>
    </row>
    <row r="300" spans="1:11" x14ac:dyDescent="0.25">
      <c r="A300" s="96" t="s">
        <v>103</v>
      </c>
      <c r="B300" s="96" t="s">
        <v>691</v>
      </c>
      <c r="C300" s="96" t="s">
        <v>272</v>
      </c>
      <c r="D300" s="96" t="s">
        <v>270</v>
      </c>
      <c r="E300" s="96" t="s">
        <v>1450</v>
      </c>
      <c r="F300" s="96" t="s">
        <v>161</v>
      </c>
      <c r="G300" s="96" t="s">
        <v>161</v>
      </c>
      <c r="H300" s="96" t="s">
        <v>161</v>
      </c>
      <c r="I300" s="96" t="s">
        <v>161</v>
      </c>
      <c r="J300" s="96" t="s">
        <v>163</v>
      </c>
      <c r="K300" s="96" t="s">
        <v>204</v>
      </c>
    </row>
    <row r="301" spans="1:11" x14ac:dyDescent="0.25">
      <c r="A301" s="96" t="s">
        <v>692</v>
      </c>
      <c r="B301" s="96" t="s">
        <v>693</v>
      </c>
      <c r="C301" s="96" t="s">
        <v>272</v>
      </c>
      <c r="D301" s="96" t="s">
        <v>270</v>
      </c>
      <c r="E301" s="96" t="s">
        <v>1450</v>
      </c>
      <c r="F301" s="96" t="s">
        <v>161</v>
      </c>
      <c r="G301" s="96" t="s">
        <v>161</v>
      </c>
      <c r="H301" s="96" t="s">
        <v>161</v>
      </c>
      <c r="I301" s="96" t="s">
        <v>161</v>
      </c>
      <c r="J301" s="96" t="s">
        <v>163</v>
      </c>
      <c r="K301" s="96" t="s">
        <v>276</v>
      </c>
    </row>
    <row r="302" spans="1:11" x14ac:dyDescent="0.25">
      <c r="A302" s="96" t="s">
        <v>694</v>
      </c>
      <c r="B302" s="96" t="s">
        <v>685</v>
      </c>
      <c r="C302" s="96" t="s">
        <v>272</v>
      </c>
      <c r="D302" s="96" t="s">
        <v>270</v>
      </c>
      <c r="E302" s="96" t="s">
        <v>1450</v>
      </c>
      <c r="F302" s="96" t="s">
        <v>161</v>
      </c>
      <c r="G302" s="96" t="s">
        <v>161</v>
      </c>
      <c r="H302" s="96" t="s">
        <v>161</v>
      </c>
      <c r="I302" s="96" t="s">
        <v>161</v>
      </c>
      <c r="J302" s="96" t="s">
        <v>163</v>
      </c>
      <c r="K302" s="96" t="s">
        <v>204</v>
      </c>
    </row>
    <row r="303" spans="1:11" x14ac:dyDescent="0.25">
      <c r="A303" s="96" t="s">
        <v>695</v>
      </c>
      <c r="B303" s="96" t="s">
        <v>696</v>
      </c>
      <c r="C303" s="96" t="s">
        <v>272</v>
      </c>
      <c r="D303" s="96" t="s">
        <v>270</v>
      </c>
      <c r="E303" s="96" t="s">
        <v>1450</v>
      </c>
      <c r="F303" s="96" t="s">
        <v>161</v>
      </c>
      <c r="G303" s="96" t="s">
        <v>161</v>
      </c>
      <c r="H303" s="96" t="s">
        <v>161</v>
      </c>
      <c r="I303" s="96" t="s">
        <v>161</v>
      </c>
      <c r="J303" s="96" t="s">
        <v>163</v>
      </c>
      <c r="K303" s="96" t="s">
        <v>276</v>
      </c>
    </row>
    <row r="304" spans="1:11" x14ac:dyDescent="0.25">
      <c r="A304" s="96" t="s">
        <v>697</v>
      </c>
      <c r="B304" s="96" t="s">
        <v>698</v>
      </c>
      <c r="C304" s="96" t="s">
        <v>272</v>
      </c>
      <c r="D304" s="96" t="s">
        <v>270</v>
      </c>
      <c r="E304" s="96" t="s">
        <v>1450</v>
      </c>
      <c r="F304" s="96" t="s">
        <v>161</v>
      </c>
      <c r="G304" s="96" t="s">
        <v>161</v>
      </c>
      <c r="H304" s="96" t="s">
        <v>161</v>
      </c>
      <c r="I304" s="96" t="s">
        <v>161</v>
      </c>
      <c r="J304" s="96" t="s">
        <v>163</v>
      </c>
      <c r="K304" s="96" t="s">
        <v>276</v>
      </c>
    </row>
    <row r="305" spans="1:11" x14ac:dyDescent="0.25">
      <c r="A305" s="96" t="s">
        <v>699</v>
      </c>
      <c r="B305" s="96" t="s">
        <v>700</v>
      </c>
      <c r="C305" s="96" t="s">
        <v>272</v>
      </c>
      <c r="D305" s="96" t="s">
        <v>270</v>
      </c>
      <c r="E305" s="96" t="s">
        <v>1450</v>
      </c>
      <c r="F305" s="96" t="s">
        <v>161</v>
      </c>
      <c r="G305" s="96" t="s">
        <v>161</v>
      </c>
      <c r="H305" s="96" t="s">
        <v>161</v>
      </c>
      <c r="I305" s="96" t="s">
        <v>161</v>
      </c>
      <c r="J305" s="96" t="s">
        <v>163</v>
      </c>
      <c r="K305" s="96" t="s">
        <v>276</v>
      </c>
    </row>
    <row r="306" spans="1:11" x14ac:dyDescent="0.25">
      <c r="A306" s="96" t="s">
        <v>701</v>
      </c>
      <c r="B306" s="96" t="s">
        <v>702</v>
      </c>
      <c r="C306" s="96" t="s">
        <v>272</v>
      </c>
      <c r="D306" s="96" t="s">
        <v>270</v>
      </c>
      <c r="E306" s="96" t="s">
        <v>1450</v>
      </c>
      <c r="F306" s="96" t="s">
        <v>161</v>
      </c>
      <c r="G306" s="96" t="s">
        <v>161</v>
      </c>
      <c r="H306" s="96" t="s">
        <v>161</v>
      </c>
      <c r="I306" s="96" t="s">
        <v>161</v>
      </c>
      <c r="J306" s="96" t="s">
        <v>163</v>
      </c>
      <c r="K306" s="96" t="s">
        <v>276</v>
      </c>
    </row>
    <row r="307" spans="1:11" x14ac:dyDescent="0.25">
      <c r="A307" s="96" t="s">
        <v>703</v>
      </c>
      <c r="B307" s="96" t="s">
        <v>704</v>
      </c>
      <c r="C307" s="96" t="s">
        <v>272</v>
      </c>
      <c r="D307" s="96" t="s">
        <v>270</v>
      </c>
      <c r="E307" s="96" t="s">
        <v>1450</v>
      </c>
      <c r="F307" s="96" t="s">
        <v>161</v>
      </c>
      <c r="G307" s="96" t="s">
        <v>161</v>
      </c>
      <c r="H307" s="96" t="s">
        <v>161</v>
      </c>
      <c r="I307" s="96" t="s">
        <v>161</v>
      </c>
      <c r="J307" s="96" t="s">
        <v>163</v>
      </c>
      <c r="K307" s="96" t="s">
        <v>276</v>
      </c>
    </row>
    <row r="308" spans="1:11" x14ac:dyDescent="0.25">
      <c r="A308" s="96" t="s">
        <v>705</v>
      </c>
      <c r="B308" s="96" t="s">
        <v>706</v>
      </c>
      <c r="C308" s="96" t="s">
        <v>272</v>
      </c>
      <c r="D308" s="96" t="s">
        <v>270</v>
      </c>
      <c r="E308" s="96" t="s">
        <v>1450</v>
      </c>
      <c r="F308" s="96" t="s">
        <v>161</v>
      </c>
      <c r="G308" s="96" t="s">
        <v>161</v>
      </c>
      <c r="H308" s="96" t="s">
        <v>161</v>
      </c>
      <c r="I308" s="96" t="s">
        <v>161</v>
      </c>
      <c r="J308" s="96" t="s">
        <v>163</v>
      </c>
      <c r="K308" s="96" t="s">
        <v>204</v>
      </c>
    </row>
    <row r="309" spans="1:11" x14ac:dyDescent="0.25">
      <c r="A309" s="96" t="s">
        <v>707</v>
      </c>
      <c r="B309" s="96" t="s">
        <v>708</v>
      </c>
      <c r="C309" s="96" t="s">
        <v>272</v>
      </c>
      <c r="D309" s="96" t="s">
        <v>270</v>
      </c>
      <c r="E309" s="96" t="s">
        <v>1450</v>
      </c>
      <c r="F309" s="96" t="s">
        <v>161</v>
      </c>
      <c r="G309" s="96" t="s">
        <v>161</v>
      </c>
      <c r="H309" s="96" t="s">
        <v>161</v>
      </c>
      <c r="I309" s="96" t="s">
        <v>161</v>
      </c>
      <c r="J309" s="96" t="s">
        <v>163</v>
      </c>
      <c r="K309" s="96" t="s">
        <v>204</v>
      </c>
    </row>
    <row r="310" spans="1:11" x14ac:dyDescent="0.25">
      <c r="A310" s="96" t="s">
        <v>709</v>
      </c>
      <c r="B310" s="96" t="s">
        <v>710</v>
      </c>
      <c r="C310" s="96" t="s">
        <v>272</v>
      </c>
      <c r="D310" s="96" t="s">
        <v>270</v>
      </c>
      <c r="E310" s="96" t="s">
        <v>1450</v>
      </c>
      <c r="F310" s="96" t="s">
        <v>161</v>
      </c>
      <c r="G310" s="96" t="s">
        <v>161</v>
      </c>
      <c r="H310" s="96" t="s">
        <v>161</v>
      </c>
      <c r="I310" s="96" t="s">
        <v>161</v>
      </c>
      <c r="J310" s="96" t="s">
        <v>163</v>
      </c>
      <c r="K310" s="96" t="s">
        <v>204</v>
      </c>
    </row>
    <row r="311" spans="1:11" x14ac:dyDescent="0.25">
      <c r="A311" s="96" t="s">
        <v>104</v>
      </c>
      <c r="B311" s="96" t="s">
        <v>711</v>
      </c>
      <c r="C311" s="96" t="s">
        <v>272</v>
      </c>
      <c r="D311" s="96" t="s">
        <v>270</v>
      </c>
      <c r="E311" s="96" t="s">
        <v>1450</v>
      </c>
      <c r="F311" s="96" t="s">
        <v>161</v>
      </c>
      <c r="G311" s="96" t="s">
        <v>161</v>
      </c>
      <c r="H311" s="96" t="s">
        <v>161</v>
      </c>
      <c r="I311" s="96" t="s">
        <v>161</v>
      </c>
      <c r="J311" s="96" t="s">
        <v>163</v>
      </c>
      <c r="K311" s="96" t="s">
        <v>204</v>
      </c>
    </row>
    <row r="312" spans="1:11" x14ac:dyDescent="0.25">
      <c r="A312" s="96" t="s">
        <v>105</v>
      </c>
      <c r="B312" s="96" t="s">
        <v>712</v>
      </c>
      <c r="C312" s="96" t="s">
        <v>272</v>
      </c>
      <c r="D312" s="96" t="s">
        <v>270</v>
      </c>
      <c r="E312" s="96" t="s">
        <v>1450</v>
      </c>
      <c r="F312" s="96" t="s">
        <v>161</v>
      </c>
      <c r="G312" s="96" t="s">
        <v>161</v>
      </c>
      <c r="H312" s="96" t="s">
        <v>161</v>
      </c>
      <c r="I312" s="96" t="s">
        <v>161</v>
      </c>
      <c r="J312" s="96" t="s">
        <v>163</v>
      </c>
      <c r="K312" s="96" t="s">
        <v>204</v>
      </c>
    </row>
    <row r="313" spans="1:11" x14ac:dyDescent="0.25">
      <c r="A313" s="96" t="s">
        <v>713</v>
      </c>
      <c r="B313" s="96" t="s">
        <v>714</v>
      </c>
      <c r="C313" s="96" t="s">
        <v>272</v>
      </c>
      <c r="D313" s="96" t="s">
        <v>270</v>
      </c>
      <c r="E313" s="96" t="s">
        <v>1450</v>
      </c>
      <c r="F313" s="96" t="s">
        <v>161</v>
      </c>
      <c r="G313" s="96" t="s">
        <v>161</v>
      </c>
      <c r="H313" s="96" t="s">
        <v>161</v>
      </c>
      <c r="I313" s="96" t="s">
        <v>161</v>
      </c>
      <c r="J313" s="96" t="s">
        <v>163</v>
      </c>
      <c r="K313" s="96" t="s">
        <v>204</v>
      </c>
    </row>
    <row r="314" spans="1:11" x14ac:dyDescent="0.25">
      <c r="A314" s="96" t="s">
        <v>106</v>
      </c>
      <c r="B314" s="96" t="s">
        <v>189</v>
      </c>
      <c r="C314" s="96" t="s">
        <v>272</v>
      </c>
      <c r="D314" s="96" t="s">
        <v>270</v>
      </c>
      <c r="E314" s="96" t="s">
        <v>1450</v>
      </c>
      <c r="F314" s="96" t="s">
        <v>161</v>
      </c>
      <c r="G314" s="96" t="s">
        <v>161</v>
      </c>
      <c r="H314" s="96" t="s">
        <v>161</v>
      </c>
      <c r="I314" s="96" t="s">
        <v>161</v>
      </c>
      <c r="J314" s="96" t="s">
        <v>163</v>
      </c>
      <c r="K314" s="96" t="s">
        <v>204</v>
      </c>
    </row>
    <row r="315" spans="1:11" x14ac:dyDescent="0.25">
      <c r="A315" s="96" t="s">
        <v>715</v>
      </c>
      <c r="B315" s="96" t="s">
        <v>716</v>
      </c>
      <c r="C315" s="96" t="s">
        <v>272</v>
      </c>
      <c r="D315" s="96" t="s">
        <v>270</v>
      </c>
      <c r="E315" s="96" t="s">
        <v>1450</v>
      </c>
      <c r="F315" s="96" t="s">
        <v>161</v>
      </c>
      <c r="G315" s="96" t="s">
        <v>161</v>
      </c>
      <c r="H315" s="96" t="s">
        <v>161</v>
      </c>
      <c r="I315" s="96" t="s">
        <v>161</v>
      </c>
      <c r="J315" s="96" t="s">
        <v>1617</v>
      </c>
      <c r="K315" s="96" t="s">
        <v>204</v>
      </c>
    </row>
    <row r="316" spans="1:11" x14ac:dyDescent="0.25">
      <c r="A316" s="96" t="s">
        <v>107</v>
      </c>
      <c r="B316" s="96" t="s">
        <v>717</v>
      </c>
      <c r="C316" s="96" t="s">
        <v>272</v>
      </c>
      <c r="D316" s="96" t="s">
        <v>270</v>
      </c>
      <c r="E316" s="96" t="s">
        <v>1450</v>
      </c>
      <c r="F316" s="96" t="s">
        <v>161</v>
      </c>
      <c r="G316" s="96" t="s">
        <v>161</v>
      </c>
      <c r="H316" s="96" t="s">
        <v>161</v>
      </c>
      <c r="I316" s="96" t="s">
        <v>161</v>
      </c>
      <c r="J316" s="96" t="s">
        <v>163</v>
      </c>
      <c r="K316" s="96" t="s">
        <v>204</v>
      </c>
    </row>
    <row r="317" spans="1:11" x14ac:dyDescent="0.25">
      <c r="A317" s="96" t="s">
        <v>108</v>
      </c>
      <c r="B317" s="96" t="s">
        <v>718</v>
      </c>
      <c r="C317" s="96" t="s">
        <v>272</v>
      </c>
      <c r="D317" s="96" t="s">
        <v>270</v>
      </c>
      <c r="E317" s="96" t="s">
        <v>1450</v>
      </c>
      <c r="F317" s="96" t="s">
        <v>161</v>
      </c>
      <c r="G317" s="96" t="s">
        <v>161</v>
      </c>
      <c r="H317" s="96" t="s">
        <v>161</v>
      </c>
      <c r="I317" s="96" t="s">
        <v>161</v>
      </c>
      <c r="J317" s="96" t="s">
        <v>163</v>
      </c>
      <c r="K317" s="96" t="s">
        <v>204</v>
      </c>
    </row>
    <row r="318" spans="1:11" x14ac:dyDescent="0.25">
      <c r="A318" s="96" t="s">
        <v>109</v>
      </c>
      <c r="B318" s="96" t="s">
        <v>719</v>
      </c>
      <c r="C318" s="96" t="s">
        <v>272</v>
      </c>
      <c r="D318" s="96" t="s">
        <v>270</v>
      </c>
      <c r="E318" s="96" t="s">
        <v>1450</v>
      </c>
      <c r="F318" s="96" t="s">
        <v>161</v>
      </c>
      <c r="G318" s="96" t="s">
        <v>161</v>
      </c>
      <c r="H318" s="96" t="s">
        <v>161</v>
      </c>
      <c r="I318" s="96" t="s">
        <v>161</v>
      </c>
      <c r="J318" s="96" t="s">
        <v>163</v>
      </c>
      <c r="K318" s="96" t="s">
        <v>204</v>
      </c>
    </row>
    <row r="319" spans="1:11" x14ac:dyDescent="0.25">
      <c r="A319" s="96" t="s">
        <v>720</v>
      </c>
      <c r="B319" s="96" t="s">
        <v>721</v>
      </c>
      <c r="C319" s="96" t="s">
        <v>272</v>
      </c>
      <c r="D319" s="96" t="s">
        <v>270</v>
      </c>
      <c r="E319" s="96" t="s">
        <v>1450</v>
      </c>
      <c r="F319" s="96" t="s">
        <v>161</v>
      </c>
      <c r="G319" s="96" t="s">
        <v>161</v>
      </c>
      <c r="H319" s="96" t="s">
        <v>161</v>
      </c>
      <c r="I319" s="96" t="s">
        <v>161</v>
      </c>
      <c r="J319" s="96" t="s">
        <v>163</v>
      </c>
      <c r="K319" s="96" t="s">
        <v>204</v>
      </c>
    </row>
    <row r="320" spans="1:11" x14ac:dyDescent="0.25">
      <c r="A320" s="96" t="s">
        <v>722</v>
      </c>
      <c r="B320" s="96" t="s">
        <v>723</v>
      </c>
      <c r="C320" s="96" t="s">
        <v>272</v>
      </c>
      <c r="D320" s="96" t="s">
        <v>270</v>
      </c>
      <c r="E320" s="96" t="s">
        <v>1450</v>
      </c>
      <c r="F320" s="96" t="s">
        <v>161</v>
      </c>
      <c r="G320" s="96" t="s">
        <v>161</v>
      </c>
      <c r="H320" s="96" t="s">
        <v>161</v>
      </c>
      <c r="I320" s="96" t="s">
        <v>161</v>
      </c>
      <c r="J320" s="96" t="s">
        <v>163</v>
      </c>
      <c r="K320" s="96" t="s">
        <v>204</v>
      </c>
    </row>
    <row r="321" spans="1:11" x14ac:dyDescent="0.25">
      <c r="A321" s="96" t="s">
        <v>724</v>
      </c>
      <c r="B321" s="96" t="s">
        <v>725</v>
      </c>
      <c r="C321" s="96" t="s">
        <v>272</v>
      </c>
      <c r="D321" s="96" t="s">
        <v>270</v>
      </c>
      <c r="E321" s="96" t="s">
        <v>1450</v>
      </c>
      <c r="F321" s="96" t="s">
        <v>161</v>
      </c>
      <c r="G321" s="96" t="s">
        <v>161</v>
      </c>
      <c r="H321" s="96" t="s">
        <v>161</v>
      </c>
      <c r="I321" s="96" t="s">
        <v>161</v>
      </c>
      <c r="J321" s="96" t="s">
        <v>163</v>
      </c>
      <c r="K321" s="96" t="s">
        <v>204</v>
      </c>
    </row>
    <row r="322" spans="1:11" x14ac:dyDescent="0.25">
      <c r="A322" s="96" t="s">
        <v>726</v>
      </c>
      <c r="B322" s="96" t="s">
        <v>727</v>
      </c>
      <c r="C322" s="96" t="s">
        <v>280</v>
      </c>
      <c r="D322" s="96" t="s">
        <v>727</v>
      </c>
      <c r="E322" s="96" t="s">
        <v>1450</v>
      </c>
      <c r="F322" s="96" t="s">
        <v>161</v>
      </c>
      <c r="G322" s="96" t="s">
        <v>161</v>
      </c>
      <c r="H322" s="96" t="s">
        <v>161</v>
      </c>
      <c r="I322" s="96" t="s">
        <v>161</v>
      </c>
      <c r="J322" s="96" t="s">
        <v>172</v>
      </c>
      <c r="K322" s="96" t="s">
        <v>204</v>
      </c>
    </row>
    <row r="323" spans="1:11" x14ac:dyDescent="0.25">
      <c r="A323" s="96" t="s">
        <v>111</v>
      </c>
      <c r="B323" s="96" t="s">
        <v>190</v>
      </c>
      <c r="C323" s="96" t="s">
        <v>280</v>
      </c>
      <c r="D323" s="96" t="s">
        <v>727</v>
      </c>
      <c r="E323" s="96" t="s">
        <v>1450</v>
      </c>
      <c r="F323" s="96" t="s">
        <v>161</v>
      </c>
      <c r="G323" s="96" t="s">
        <v>161</v>
      </c>
      <c r="H323" s="96" t="s">
        <v>161</v>
      </c>
      <c r="I323" s="96" t="s">
        <v>161</v>
      </c>
      <c r="J323" s="96" t="s">
        <v>172</v>
      </c>
      <c r="K323" s="96" t="s">
        <v>204</v>
      </c>
    </row>
    <row r="324" spans="1:11" x14ac:dyDescent="0.25">
      <c r="A324" s="96" t="s">
        <v>728</v>
      </c>
      <c r="B324" s="96" t="s">
        <v>729</v>
      </c>
      <c r="C324" s="96" t="s">
        <v>280</v>
      </c>
      <c r="D324" s="96" t="s">
        <v>727</v>
      </c>
      <c r="E324" s="96" t="s">
        <v>1450</v>
      </c>
      <c r="F324" s="96" t="s">
        <v>161</v>
      </c>
      <c r="G324" s="96" t="s">
        <v>161</v>
      </c>
      <c r="H324" s="96" t="s">
        <v>161</v>
      </c>
      <c r="I324" s="96" t="s">
        <v>161</v>
      </c>
      <c r="J324" s="96" t="s">
        <v>172</v>
      </c>
      <c r="K324" s="96" t="s">
        <v>204</v>
      </c>
    </row>
    <row r="325" spans="1:11" x14ac:dyDescent="0.25">
      <c r="A325" s="96" t="s">
        <v>112</v>
      </c>
      <c r="B325" s="96" t="s">
        <v>730</v>
      </c>
      <c r="C325" s="96" t="s">
        <v>280</v>
      </c>
      <c r="D325" s="96" t="s">
        <v>727</v>
      </c>
      <c r="E325" s="96" t="s">
        <v>1450</v>
      </c>
      <c r="F325" s="96" t="s">
        <v>161</v>
      </c>
      <c r="G325" s="96" t="s">
        <v>161</v>
      </c>
      <c r="H325" s="96" t="s">
        <v>161</v>
      </c>
      <c r="I325" s="96" t="s">
        <v>161</v>
      </c>
      <c r="J325" s="96" t="s">
        <v>172</v>
      </c>
      <c r="K325" s="96" t="s">
        <v>204</v>
      </c>
    </row>
    <row r="326" spans="1:11" x14ac:dyDescent="0.25">
      <c r="A326" s="96" t="s">
        <v>731</v>
      </c>
      <c r="B326" s="96" t="s">
        <v>732</v>
      </c>
      <c r="C326" s="96" t="s">
        <v>280</v>
      </c>
      <c r="D326" s="96" t="s">
        <v>727</v>
      </c>
      <c r="E326" s="96" t="s">
        <v>1450</v>
      </c>
      <c r="F326" s="96" t="s">
        <v>161</v>
      </c>
      <c r="G326" s="96" t="s">
        <v>161</v>
      </c>
      <c r="H326" s="96" t="s">
        <v>161</v>
      </c>
      <c r="I326" s="96" t="s">
        <v>161</v>
      </c>
      <c r="J326" s="96" t="s">
        <v>1592</v>
      </c>
      <c r="K326" s="96" t="s">
        <v>204</v>
      </c>
    </row>
    <row r="327" spans="1:11" x14ac:dyDescent="0.25">
      <c r="A327" s="96" t="s">
        <v>733</v>
      </c>
      <c r="B327" s="96" t="s">
        <v>734</v>
      </c>
      <c r="C327" s="96" t="s">
        <v>280</v>
      </c>
      <c r="D327" s="96" t="s">
        <v>727</v>
      </c>
      <c r="E327" s="96" t="s">
        <v>1450</v>
      </c>
      <c r="F327" s="96" t="s">
        <v>161</v>
      </c>
      <c r="G327" s="96" t="s">
        <v>161</v>
      </c>
      <c r="H327" s="96" t="s">
        <v>161</v>
      </c>
      <c r="I327" s="96" t="s">
        <v>161</v>
      </c>
      <c r="J327" s="96" t="s">
        <v>172</v>
      </c>
      <c r="K327" s="96" t="s">
        <v>204</v>
      </c>
    </row>
    <row r="328" spans="1:11" x14ac:dyDescent="0.25">
      <c r="A328" s="96" t="s">
        <v>735</v>
      </c>
      <c r="B328" s="96" t="s">
        <v>736</v>
      </c>
      <c r="C328" s="96" t="s">
        <v>280</v>
      </c>
      <c r="D328" s="96" t="s">
        <v>727</v>
      </c>
      <c r="E328" s="96" t="s">
        <v>1450</v>
      </c>
      <c r="F328" s="96" t="s">
        <v>161</v>
      </c>
      <c r="G328" s="96" t="s">
        <v>161</v>
      </c>
      <c r="H328" s="96" t="s">
        <v>161</v>
      </c>
      <c r="I328" s="96" t="s">
        <v>161</v>
      </c>
      <c r="J328" s="96" t="s">
        <v>172</v>
      </c>
      <c r="K328" s="96" t="s">
        <v>204</v>
      </c>
    </row>
    <row r="329" spans="1:11" x14ac:dyDescent="0.25">
      <c r="A329" s="96" t="s">
        <v>737</v>
      </c>
      <c r="B329" s="96" t="s">
        <v>738</v>
      </c>
      <c r="C329" s="96" t="s">
        <v>280</v>
      </c>
      <c r="D329" s="96" t="s">
        <v>727</v>
      </c>
      <c r="E329" s="96" t="s">
        <v>1450</v>
      </c>
      <c r="F329" s="96" t="s">
        <v>161</v>
      </c>
      <c r="G329" s="96" t="s">
        <v>161</v>
      </c>
      <c r="H329" s="96" t="s">
        <v>161</v>
      </c>
      <c r="I329" s="96" t="s">
        <v>161</v>
      </c>
      <c r="J329" s="96" t="s">
        <v>172</v>
      </c>
      <c r="K329" s="96" t="s">
        <v>204</v>
      </c>
    </row>
    <row r="330" spans="1:11" x14ac:dyDescent="0.25">
      <c r="A330" s="96" t="s">
        <v>739</v>
      </c>
      <c r="B330" s="96" t="s">
        <v>740</v>
      </c>
      <c r="C330" s="96" t="s">
        <v>280</v>
      </c>
      <c r="D330" s="96" t="s">
        <v>727</v>
      </c>
      <c r="E330" s="96" t="s">
        <v>1450</v>
      </c>
      <c r="F330" s="96" t="s">
        <v>161</v>
      </c>
      <c r="G330" s="96" t="s">
        <v>161</v>
      </c>
      <c r="H330" s="96" t="s">
        <v>161</v>
      </c>
      <c r="I330" s="96" t="s">
        <v>161</v>
      </c>
      <c r="J330" s="96" t="s">
        <v>172</v>
      </c>
      <c r="K330" s="96" t="s">
        <v>204</v>
      </c>
    </row>
    <row r="331" spans="1:11" x14ac:dyDescent="0.25">
      <c r="A331" s="96" t="s">
        <v>741</v>
      </c>
      <c r="B331" s="96" t="s">
        <v>742</v>
      </c>
      <c r="C331" s="96" t="s">
        <v>280</v>
      </c>
      <c r="D331" s="96" t="s">
        <v>727</v>
      </c>
      <c r="E331" s="96" t="s">
        <v>1450</v>
      </c>
      <c r="F331" s="96" t="s">
        <v>161</v>
      </c>
      <c r="G331" s="96" t="s">
        <v>161</v>
      </c>
      <c r="H331" s="96" t="s">
        <v>161</v>
      </c>
      <c r="I331" s="96" t="s">
        <v>161</v>
      </c>
      <c r="J331" s="96" t="s">
        <v>172</v>
      </c>
      <c r="K331" s="96" t="s">
        <v>204</v>
      </c>
    </row>
    <row r="332" spans="1:11" x14ac:dyDescent="0.25">
      <c r="A332" s="96" t="s">
        <v>743</v>
      </c>
      <c r="B332" s="96" t="s">
        <v>744</v>
      </c>
      <c r="C332" s="96" t="s">
        <v>280</v>
      </c>
      <c r="D332" s="96" t="s">
        <v>727</v>
      </c>
      <c r="E332" s="96" t="s">
        <v>1450</v>
      </c>
      <c r="F332" s="96" t="s">
        <v>161</v>
      </c>
      <c r="G332" s="96" t="s">
        <v>161</v>
      </c>
      <c r="H332" s="96" t="s">
        <v>161</v>
      </c>
      <c r="I332" s="96" t="s">
        <v>161</v>
      </c>
      <c r="J332" s="96" t="s">
        <v>172</v>
      </c>
      <c r="K332" s="96" t="s">
        <v>204</v>
      </c>
    </row>
    <row r="333" spans="1:11" x14ac:dyDescent="0.25">
      <c r="A333" s="96" t="s">
        <v>745</v>
      </c>
      <c r="B333" s="96" t="s">
        <v>746</v>
      </c>
      <c r="C333" s="96" t="s">
        <v>280</v>
      </c>
      <c r="D333" s="96" t="s">
        <v>727</v>
      </c>
      <c r="E333" s="96" t="s">
        <v>1450</v>
      </c>
      <c r="F333" s="96" t="s">
        <v>161</v>
      </c>
      <c r="G333" s="96" t="s">
        <v>161</v>
      </c>
      <c r="H333" s="96" t="s">
        <v>161</v>
      </c>
      <c r="I333" s="96" t="s">
        <v>161</v>
      </c>
      <c r="J333" s="96" t="s">
        <v>172</v>
      </c>
      <c r="K333" s="96" t="s">
        <v>204</v>
      </c>
    </row>
    <row r="334" spans="1:11" x14ac:dyDescent="0.25">
      <c r="A334" s="96" t="s">
        <v>747</v>
      </c>
      <c r="B334" s="96" t="s">
        <v>748</v>
      </c>
      <c r="C334" s="96" t="s">
        <v>280</v>
      </c>
      <c r="D334" s="96" t="s">
        <v>727</v>
      </c>
      <c r="E334" s="96" t="s">
        <v>1450</v>
      </c>
      <c r="F334" s="96" t="s">
        <v>161</v>
      </c>
      <c r="G334" s="96" t="s">
        <v>161</v>
      </c>
      <c r="H334" s="96" t="s">
        <v>161</v>
      </c>
      <c r="I334" s="96" t="s">
        <v>161</v>
      </c>
      <c r="J334" s="96" t="s">
        <v>172</v>
      </c>
      <c r="K334" s="96" t="s">
        <v>204</v>
      </c>
    </row>
    <row r="335" spans="1:11" x14ac:dyDescent="0.25">
      <c r="A335" s="96" t="s">
        <v>749</v>
      </c>
      <c r="B335" s="96" t="s">
        <v>750</v>
      </c>
      <c r="C335" s="96" t="s">
        <v>280</v>
      </c>
      <c r="D335" s="96" t="s">
        <v>727</v>
      </c>
      <c r="E335" s="96" t="s">
        <v>1450</v>
      </c>
      <c r="F335" s="96" t="s">
        <v>161</v>
      </c>
      <c r="G335" s="96" t="s">
        <v>161</v>
      </c>
      <c r="H335" s="96" t="s">
        <v>161</v>
      </c>
      <c r="I335" s="96" t="s">
        <v>161</v>
      </c>
      <c r="J335" s="96" t="s">
        <v>172</v>
      </c>
      <c r="K335" s="96" t="s">
        <v>204</v>
      </c>
    </row>
    <row r="336" spans="1:11" x14ac:dyDescent="0.25">
      <c r="A336" s="96" t="s">
        <v>751</v>
      </c>
      <c r="B336" s="96" t="s">
        <v>752</v>
      </c>
      <c r="C336" s="96" t="s">
        <v>280</v>
      </c>
      <c r="D336" s="96" t="s">
        <v>727</v>
      </c>
      <c r="E336" s="96" t="s">
        <v>1450</v>
      </c>
      <c r="F336" s="96" t="s">
        <v>161</v>
      </c>
      <c r="G336" s="96" t="s">
        <v>161</v>
      </c>
      <c r="H336" s="96" t="s">
        <v>161</v>
      </c>
      <c r="I336" s="96" t="s">
        <v>161</v>
      </c>
      <c r="J336" s="96" t="s">
        <v>172</v>
      </c>
      <c r="K336" s="96" t="s">
        <v>204</v>
      </c>
    </row>
    <row r="337" spans="1:11" x14ac:dyDescent="0.25">
      <c r="A337" s="96" t="s">
        <v>753</v>
      </c>
      <c r="B337" s="96" t="s">
        <v>754</v>
      </c>
      <c r="C337" s="96" t="s">
        <v>280</v>
      </c>
      <c r="D337" s="96" t="s">
        <v>727</v>
      </c>
      <c r="E337" s="96" t="s">
        <v>1450</v>
      </c>
      <c r="F337" s="96" t="s">
        <v>161</v>
      </c>
      <c r="G337" s="96" t="s">
        <v>161</v>
      </c>
      <c r="H337" s="96" t="s">
        <v>161</v>
      </c>
      <c r="I337" s="96" t="s">
        <v>161</v>
      </c>
      <c r="J337" s="96" t="s">
        <v>172</v>
      </c>
      <c r="K337" s="96" t="s">
        <v>204</v>
      </c>
    </row>
    <row r="338" spans="1:11" x14ac:dyDescent="0.25">
      <c r="A338" s="96" t="s">
        <v>755</v>
      </c>
      <c r="B338" s="96" t="s">
        <v>748</v>
      </c>
      <c r="C338" s="96" t="s">
        <v>280</v>
      </c>
      <c r="D338" s="96" t="s">
        <v>727</v>
      </c>
      <c r="E338" s="96" t="s">
        <v>1450</v>
      </c>
      <c r="F338" s="96" t="s">
        <v>161</v>
      </c>
      <c r="G338" s="96" t="s">
        <v>161</v>
      </c>
      <c r="H338" s="96" t="s">
        <v>161</v>
      </c>
      <c r="I338" s="96" t="s">
        <v>161</v>
      </c>
      <c r="J338" s="96" t="s">
        <v>172</v>
      </c>
      <c r="K338" s="96" t="s">
        <v>276</v>
      </c>
    </row>
    <row r="339" spans="1:11" x14ac:dyDescent="0.25">
      <c r="A339" s="96" t="s">
        <v>756</v>
      </c>
      <c r="B339" s="96" t="s">
        <v>757</v>
      </c>
      <c r="C339" s="96" t="s">
        <v>280</v>
      </c>
      <c r="D339" s="96" t="s">
        <v>727</v>
      </c>
      <c r="E339" s="96" t="s">
        <v>1450</v>
      </c>
      <c r="F339" s="96" t="s">
        <v>161</v>
      </c>
      <c r="G339" s="96" t="s">
        <v>161</v>
      </c>
      <c r="H339" s="96" t="s">
        <v>161</v>
      </c>
      <c r="I339" s="96" t="s">
        <v>161</v>
      </c>
      <c r="J339" s="96" t="s">
        <v>172</v>
      </c>
      <c r="K339" s="96" t="s">
        <v>276</v>
      </c>
    </row>
    <row r="340" spans="1:11" x14ac:dyDescent="0.25">
      <c r="A340" s="96" t="s">
        <v>758</v>
      </c>
      <c r="B340" s="96" t="s">
        <v>759</v>
      </c>
      <c r="C340" s="96" t="s">
        <v>280</v>
      </c>
      <c r="D340" s="96" t="s">
        <v>727</v>
      </c>
      <c r="E340" s="96" t="s">
        <v>1450</v>
      </c>
      <c r="F340" s="96" t="s">
        <v>161</v>
      </c>
      <c r="G340" s="96" t="s">
        <v>161</v>
      </c>
      <c r="H340" s="96" t="s">
        <v>161</v>
      </c>
      <c r="I340" s="96" t="s">
        <v>161</v>
      </c>
      <c r="J340" s="96" t="s">
        <v>172</v>
      </c>
      <c r="K340" s="96" t="s">
        <v>204</v>
      </c>
    </row>
    <row r="341" spans="1:11" x14ac:dyDescent="0.25">
      <c r="A341" s="96" t="s">
        <v>760</v>
      </c>
      <c r="B341" s="96" t="s">
        <v>761</v>
      </c>
      <c r="C341" s="96" t="s">
        <v>280</v>
      </c>
      <c r="D341" s="96" t="s">
        <v>727</v>
      </c>
      <c r="E341" s="96" t="s">
        <v>1450</v>
      </c>
      <c r="F341" s="96" t="s">
        <v>161</v>
      </c>
      <c r="G341" s="96" t="s">
        <v>161</v>
      </c>
      <c r="H341" s="96" t="s">
        <v>161</v>
      </c>
      <c r="I341" s="96" t="s">
        <v>161</v>
      </c>
      <c r="J341" s="96" t="s">
        <v>172</v>
      </c>
      <c r="K341" s="96" t="s">
        <v>204</v>
      </c>
    </row>
    <row r="342" spans="1:11" x14ac:dyDescent="0.25">
      <c r="A342" s="96" t="s">
        <v>762</v>
      </c>
      <c r="B342" s="96" t="s">
        <v>763</v>
      </c>
      <c r="C342" s="96" t="s">
        <v>280</v>
      </c>
      <c r="D342" s="96" t="s">
        <v>727</v>
      </c>
      <c r="E342" s="96" t="s">
        <v>1450</v>
      </c>
      <c r="F342" s="96" t="s">
        <v>161</v>
      </c>
      <c r="G342" s="96" t="s">
        <v>161</v>
      </c>
      <c r="H342" s="96" t="s">
        <v>161</v>
      </c>
      <c r="I342" s="96" t="s">
        <v>161</v>
      </c>
      <c r="J342" s="96" t="s">
        <v>172</v>
      </c>
      <c r="K342" s="96" t="s">
        <v>204</v>
      </c>
    </row>
    <row r="343" spans="1:11" x14ac:dyDescent="0.25">
      <c r="A343" s="96" t="s">
        <v>764</v>
      </c>
      <c r="B343" s="96" t="s">
        <v>765</v>
      </c>
      <c r="C343" s="96" t="s">
        <v>280</v>
      </c>
      <c r="D343" s="96" t="s">
        <v>727</v>
      </c>
      <c r="E343" s="96" t="s">
        <v>1450</v>
      </c>
      <c r="F343" s="96" t="s">
        <v>161</v>
      </c>
      <c r="G343" s="96" t="s">
        <v>161</v>
      </c>
      <c r="H343" s="96" t="s">
        <v>161</v>
      </c>
      <c r="I343" s="96" t="s">
        <v>161</v>
      </c>
      <c r="J343" s="96" t="s">
        <v>172</v>
      </c>
      <c r="K343" s="96" t="s">
        <v>204</v>
      </c>
    </row>
    <row r="344" spans="1:11" x14ac:dyDescent="0.25">
      <c r="A344" s="96" t="s">
        <v>766</v>
      </c>
      <c r="B344" s="96" t="s">
        <v>767</v>
      </c>
      <c r="C344" s="96" t="s">
        <v>280</v>
      </c>
      <c r="D344" s="96" t="s">
        <v>727</v>
      </c>
      <c r="E344" s="96" t="s">
        <v>1450</v>
      </c>
      <c r="F344" s="96" t="s">
        <v>161</v>
      </c>
      <c r="G344" s="96" t="s">
        <v>161</v>
      </c>
      <c r="H344" s="96" t="s">
        <v>161</v>
      </c>
      <c r="I344" s="96" t="s">
        <v>161</v>
      </c>
      <c r="J344" s="96" t="s">
        <v>172</v>
      </c>
      <c r="K344" s="96" t="s">
        <v>204</v>
      </c>
    </row>
    <row r="345" spans="1:11" x14ac:dyDescent="0.25">
      <c r="A345" s="96" t="s">
        <v>768</v>
      </c>
      <c r="B345" s="96" t="s">
        <v>769</v>
      </c>
      <c r="C345" s="96" t="s">
        <v>280</v>
      </c>
      <c r="D345" s="96" t="s">
        <v>727</v>
      </c>
      <c r="E345" s="96" t="s">
        <v>1450</v>
      </c>
      <c r="F345" s="96" t="s">
        <v>161</v>
      </c>
      <c r="G345" s="96" t="s">
        <v>161</v>
      </c>
      <c r="H345" s="96" t="s">
        <v>161</v>
      </c>
      <c r="I345" s="96" t="s">
        <v>161</v>
      </c>
      <c r="J345" s="96" t="s">
        <v>172</v>
      </c>
      <c r="K345" s="96" t="s">
        <v>204</v>
      </c>
    </row>
    <row r="346" spans="1:11" x14ac:dyDescent="0.25">
      <c r="A346" s="96" t="s">
        <v>770</v>
      </c>
      <c r="B346" s="96" t="s">
        <v>771</v>
      </c>
      <c r="C346" s="96" t="s">
        <v>280</v>
      </c>
      <c r="D346" s="96" t="s">
        <v>727</v>
      </c>
      <c r="E346" s="96" t="s">
        <v>1450</v>
      </c>
      <c r="F346" s="96" t="s">
        <v>161</v>
      </c>
      <c r="G346" s="96" t="s">
        <v>161</v>
      </c>
      <c r="H346" s="96" t="s">
        <v>161</v>
      </c>
      <c r="I346" s="96" t="s">
        <v>161</v>
      </c>
      <c r="J346" s="96" t="s">
        <v>172</v>
      </c>
      <c r="K346" s="96" t="s">
        <v>204</v>
      </c>
    </row>
    <row r="347" spans="1:11" x14ac:dyDescent="0.25">
      <c r="A347" s="96" t="s">
        <v>772</v>
      </c>
      <c r="B347" s="96" t="s">
        <v>773</v>
      </c>
      <c r="C347" s="96" t="s">
        <v>280</v>
      </c>
      <c r="D347" s="96" t="s">
        <v>727</v>
      </c>
      <c r="E347" s="96" t="s">
        <v>1450</v>
      </c>
      <c r="F347" s="96" t="s">
        <v>161</v>
      </c>
      <c r="G347" s="96" t="s">
        <v>161</v>
      </c>
      <c r="H347" s="96" t="s">
        <v>161</v>
      </c>
      <c r="I347" s="96" t="s">
        <v>161</v>
      </c>
      <c r="J347" s="96" t="s">
        <v>172</v>
      </c>
      <c r="K347" s="96" t="s">
        <v>204</v>
      </c>
    </row>
    <row r="348" spans="1:11" x14ac:dyDescent="0.25">
      <c r="A348" s="96" t="s">
        <v>774</v>
      </c>
      <c r="B348" s="96" t="s">
        <v>775</v>
      </c>
      <c r="C348" s="96" t="s">
        <v>280</v>
      </c>
      <c r="D348" s="96" t="s">
        <v>727</v>
      </c>
      <c r="E348" s="96" t="s">
        <v>1450</v>
      </c>
      <c r="F348" s="96" t="s">
        <v>161</v>
      </c>
      <c r="G348" s="96" t="s">
        <v>161</v>
      </c>
      <c r="H348" s="96" t="s">
        <v>161</v>
      </c>
      <c r="I348" s="96" t="s">
        <v>161</v>
      </c>
      <c r="J348" s="96" t="s">
        <v>172</v>
      </c>
      <c r="K348" s="96" t="s">
        <v>204</v>
      </c>
    </row>
    <row r="349" spans="1:11" x14ac:dyDescent="0.25">
      <c r="A349" s="96" t="s">
        <v>776</v>
      </c>
      <c r="B349" s="96" t="s">
        <v>777</v>
      </c>
      <c r="C349" s="96" t="s">
        <v>280</v>
      </c>
      <c r="D349" s="96" t="s">
        <v>727</v>
      </c>
      <c r="E349" s="96" t="s">
        <v>1450</v>
      </c>
      <c r="F349" s="96" t="s">
        <v>161</v>
      </c>
      <c r="G349" s="96" t="s">
        <v>161</v>
      </c>
      <c r="H349" s="96" t="s">
        <v>161</v>
      </c>
      <c r="I349" s="96" t="s">
        <v>161</v>
      </c>
      <c r="J349" s="96" t="s">
        <v>172</v>
      </c>
      <c r="K349" s="96" t="s">
        <v>276</v>
      </c>
    </row>
    <row r="350" spans="1:11" x14ac:dyDescent="0.25">
      <c r="A350" s="96" t="s">
        <v>778</v>
      </c>
      <c r="B350" s="96" t="s">
        <v>779</v>
      </c>
      <c r="C350" s="96" t="s">
        <v>280</v>
      </c>
      <c r="D350" s="96" t="s">
        <v>727</v>
      </c>
      <c r="E350" s="96" t="s">
        <v>1450</v>
      </c>
      <c r="F350" s="96" t="s">
        <v>161</v>
      </c>
      <c r="G350" s="96" t="s">
        <v>161</v>
      </c>
      <c r="H350" s="96" t="s">
        <v>161</v>
      </c>
      <c r="I350" s="96" t="s">
        <v>161</v>
      </c>
      <c r="J350" s="96" t="s">
        <v>172</v>
      </c>
      <c r="K350" s="96" t="s">
        <v>204</v>
      </c>
    </row>
    <row r="351" spans="1:11" x14ac:dyDescent="0.25">
      <c r="A351" s="96" t="s">
        <v>780</v>
      </c>
      <c r="B351" s="96" t="s">
        <v>781</v>
      </c>
      <c r="C351" s="96" t="s">
        <v>280</v>
      </c>
      <c r="D351" s="96" t="s">
        <v>727</v>
      </c>
      <c r="E351" s="96" t="s">
        <v>1450</v>
      </c>
      <c r="F351" s="96" t="s">
        <v>161</v>
      </c>
      <c r="G351" s="96" t="s">
        <v>161</v>
      </c>
      <c r="H351" s="96" t="s">
        <v>161</v>
      </c>
      <c r="I351" s="96" t="s">
        <v>161</v>
      </c>
      <c r="J351" s="96" t="s">
        <v>172</v>
      </c>
      <c r="K351" s="96" t="s">
        <v>204</v>
      </c>
    </row>
    <row r="352" spans="1:11" x14ac:dyDescent="0.25">
      <c r="A352" s="96" t="s">
        <v>782</v>
      </c>
      <c r="B352" s="96" t="s">
        <v>783</v>
      </c>
      <c r="C352" s="96" t="s">
        <v>280</v>
      </c>
      <c r="D352" s="96" t="s">
        <v>727</v>
      </c>
      <c r="E352" s="96" t="s">
        <v>1450</v>
      </c>
      <c r="F352" s="96" t="s">
        <v>161</v>
      </c>
      <c r="G352" s="96" t="s">
        <v>161</v>
      </c>
      <c r="H352" s="96" t="s">
        <v>161</v>
      </c>
      <c r="I352" s="96" t="s">
        <v>161</v>
      </c>
      <c r="J352" s="96" t="s">
        <v>172</v>
      </c>
      <c r="K352" s="96" t="s">
        <v>204</v>
      </c>
    </row>
    <row r="353" spans="1:11" x14ac:dyDescent="0.25">
      <c r="A353" s="96" t="s">
        <v>784</v>
      </c>
      <c r="B353" s="96" t="s">
        <v>785</v>
      </c>
      <c r="C353" s="96" t="s">
        <v>280</v>
      </c>
      <c r="D353" s="96" t="s">
        <v>727</v>
      </c>
      <c r="E353" s="96" t="s">
        <v>1450</v>
      </c>
      <c r="F353" s="96" t="s">
        <v>161</v>
      </c>
      <c r="G353" s="96" t="s">
        <v>161</v>
      </c>
      <c r="H353" s="96" t="s">
        <v>161</v>
      </c>
      <c r="I353" s="96" t="s">
        <v>161</v>
      </c>
      <c r="J353" s="96" t="s">
        <v>172</v>
      </c>
      <c r="K353" s="96" t="s">
        <v>276</v>
      </c>
    </row>
    <row r="354" spans="1:11" x14ac:dyDescent="0.25">
      <c r="A354" s="96" t="s">
        <v>786</v>
      </c>
      <c r="B354" s="96" t="s">
        <v>787</v>
      </c>
      <c r="C354" s="96" t="s">
        <v>280</v>
      </c>
      <c r="D354" s="96" t="s">
        <v>727</v>
      </c>
      <c r="E354" s="96" t="s">
        <v>1450</v>
      </c>
      <c r="F354" s="96" t="s">
        <v>161</v>
      </c>
      <c r="G354" s="96" t="s">
        <v>161</v>
      </c>
      <c r="H354" s="96" t="s">
        <v>161</v>
      </c>
      <c r="I354" s="96" t="s">
        <v>161</v>
      </c>
      <c r="J354" s="96" t="s">
        <v>172</v>
      </c>
      <c r="K354" s="96" t="s">
        <v>276</v>
      </c>
    </row>
    <row r="355" spans="1:11" x14ac:dyDescent="0.25">
      <c r="A355" s="96" t="s">
        <v>788</v>
      </c>
      <c r="B355" s="96" t="s">
        <v>789</v>
      </c>
      <c r="C355" s="96" t="s">
        <v>280</v>
      </c>
      <c r="D355" s="96" t="s">
        <v>727</v>
      </c>
      <c r="E355" s="96" t="s">
        <v>1450</v>
      </c>
      <c r="F355" s="96" t="s">
        <v>161</v>
      </c>
      <c r="G355" s="96" t="s">
        <v>161</v>
      </c>
      <c r="H355" s="96" t="s">
        <v>161</v>
      </c>
      <c r="I355" s="96" t="s">
        <v>161</v>
      </c>
      <c r="J355" s="96" t="s">
        <v>172</v>
      </c>
      <c r="K355" s="96" t="s">
        <v>276</v>
      </c>
    </row>
    <row r="356" spans="1:11" x14ac:dyDescent="0.25">
      <c r="A356" s="96" t="s">
        <v>790</v>
      </c>
      <c r="B356" s="96" t="s">
        <v>791</v>
      </c>
      <c r="C356" s="96" t="s">
        <v>280</v>
      </c>
      <c r="D356" s="96" t="s">
        <v>727</v>
      </c>
      <c r="E356" s="96" t="s">
        <v>1450</v>
      </c>
      <c r="F356" s="96" t="s">
        <v>161</v>
      </c>
      <c r="G356" s="96" t="s">
        <v>161</v>
      </c>
      <c r="H356" s="96" t="s">
        <v>161</v>
      </c>
      <c r="I356" s="96" t="s">
        <v>161</v>
      </c>
      <c r="J356" s="96" t="s">
        <v>172</v>
      </c>
      <c r="K356" s="96" t="s">
        <v>276</v>
      </c>
    </row>
    <row r="357" spans="1:11" x14ac:dyDescent="0.25">
      <c r="A357" s="96" t="s">
        <v>792</v>
      </c>
      <c r="B357" s="96" t="s">
        <v>793</v>
      </c>
      <c r="C357" s="96" t="s">
        <v>280</v>
      </c>
      <c r="D357" s="96" t="s">
        <v>727</v>
      </c>
      <c r="E357" s="96" t="s">
        <v>1450</v>
      </c>
      <c r="F357" s="96" t="s">
        <v>161</v>
      </c>
      <c r="G357" s="96" t="s">
        <v>161</v>
      </c>
      <c r="H357" s="96" t="s">
        <v>161</v>
      </c>
      <c r="I357" s="96" t="s">
        <v>161</v>
      </c>
      <c r="J357" s="96" t="s">
        <v>172</v>
      </c>
      <c r="K357" s="96" t="s">
        <v>204</v>
      </c>
    </row>
    <row r="358" spans="1:11" x14ac:dyDescent="0.25">
      <c r="A358" s="96" t="s">
        <v>794</v>
      </c>
      <c r="B358" s="96" t="s">
        <v>795</v>
      </c>
      <c r="C358" s="96" t="s">
        <v>280</v>
      </c>
      <c r="D358" s="96" t="s">
        <v>727</v>
      </c>
      <c r="E358" s="96" t="s">
        <v>1450</v>
      </c>
      <c r="F358" s="96" t="s">
        <v>161</v>
      </c>
      <c r="G358" s="96" t="s">
        <v>161</v>
      </c>
      <c r="H358" s="96" t="s">
        <v>161</v>
      </c>
      <c r="I358" s="96" t="s">
        <v>161</v>
      </c>
      <c r="J358" s="96" t="s">
        <v>172</v>
      </c>
      <c r="K358" s="96" t="s">
        <v>276</v>
      </c>
    </row>
    <row r="359" spans="1:11" x14ac:dyDescent="0.25">
      <c r="A359" s="96" t="s">
        <v>796</v>
      </c>
      <c r="B359" s="96" t="s">
        <v>1618</v>
      </c>
      <c r="C359" s="96" t="s">
        <v>280</v>
      </c>
      <c r="D359" s="96" t="s">
        <v>727</v>
      </c>
      <c r="E359" s="96" t="s">
        <v>1450</v>
      </c>
      <c r="F359" s="96" t="s">
        <v>161</v>
      </c>
      <c r="G359" s="96" t="s">
        <v>161</v>
      </c>
      <c r="H359" s="96" t="s">
        <v>161</v>
      </c>
      <c r="I359" s="96" t="s">
        <v>161</v>
      </c>
      <c r="J359" s="96" t="s">
        <v>172</v>
      </c>
      <c r="K359" s="96" t="s">
        <v>204</v>
      </c>
    </row>
    <row r="360" spans="1:11" x14ac:dyDescent="0.25">
      <c r="A360" s="96" t="s">
        <v>797</v>
      </c>
      <c r="B360" s="96" t="s">
        <v>1619</v>
      </c>
      <c r="C360" s="96" t="s">
        <v>280</v>
      </c>
      <c r="D360" s="96" t="s">
        <v>727</v>
      </c>
      <c r="E360" s="96" t="s">
        <v>1450</v>
      </c>
      <c r="F360" s="96" t="s">
        <v>161</v>
      </c>
      <c r="G360" s="96" t="s">
        <v>161</v>
      </c>
      <c r="H360" s="96" t="s">
        <v>161</v>
      </c>
      <c r="I360" s="96" t="s">
        <v>161</v>
      </c>
      <c r="J360" s="96" t="s">
        <v>172</v>
      </c>
      <c r="K360" s="96" t="s">
        <v>204</v>
      </c>
    </row>
    <row r="361" spans="1:11" x14ac:dyDescent="0.25">
      <c r="A361" s="96" t="s">
        <v>798</v>
      </c>
      <c r="B361" s="96" t="s">
        <v>1620</v>
      </c>
      <c r="C361" s="96" t="s">
        <v>280</v>
      </c>
      <c r="D361" s="96" t="s">
        <v>727</v>
      </c>
      <c r="E361" s="96" t="s">
        <v>1450</v>
      </c>
      <c r="F361" s="96" t="s">
        <v>161</v>
      </c>
      <c r="G361" s="96" t="s">
        <v>161</v>
      </c>
      <c r="H361" s="96" t="s">
        <v>161</v>
      </c>
      <c r="I361" s="96" t="s">
        <v>161</v>
      </c>
      <c r="J361" s="96" t="s">
        <v>172</v>
      </c>
      <c r="K361" s="96" t="s">
        <v>204</v>
      </c>
    </row>
    <row r="362" spans="1:11" x14ac:dyDescent="0.25">
      <c r="A362" s="96" t="s">
        <v>799</v>
      </c>
      <c r="B362" s="96" t="s">
        <v>800</v>
      </c>
      <c r="C362" s="96" t="s">
        <v>280</v>
      </c>
      <c r="D362" s="96" t="s">
        <v>727</v>
      </c>
      <c r="E362" s="96" t="s">
        <v>1450</v>
      </c>
      <c r="F362" s="96" t="s">
        <v>161</v>
      </c>
      <c r="G362" s="96" t="s">
        <v>161</v>
      </c>
      <c r="H362" s="96" t="s">
        <v>161</v>
      </c>
      <c r="I362" s="96" t="s">
        <v>161</v>
      </c>
      <c r="J362" s="96" t="s">
        <v>172</v>
      </c>
      <c r="K362" s="96" t="s">
        <v>204</v>
      </c>
    </row>
    <row r="363" spans="1:11" x14ac:dyDescent="0.25">
      <c r="A363" s="96" t="s">
        <v>801</v>
      </c>
      <c r="B363" s="96" t="s">
        <v>802</v>
      </c>
      <c r="C363" s="96" t="s">
        <v>280</v>
      </c>
      <c r="D363" s="96" t="s">
        <v>727</v>
      </c>
      <c r="E363" s="96" t="s">
        <v>1450</v>
      </c>
      <c r="F363" s="96" t="s">
        <v>161</v>
      </c>
      <c r="G363" s="96" t="s">
        <v>161</v>
      </c>
      <c r="H363" s="96" t="s">
        <v>161</v>
      </c>
      <c r="I363" s="96" t="s">
        <v>161</v>
      </c>
      <c r="J363" s="96" t="s">
        <v>172</v>
      </c>
      <c r="K363" s="96" t="s">
        <v>204</v>
      </c>
    </row>
    <row r="364" spans="1:11" x14ac:dyDescent="0.25">
      <c r="A364" s="96" t="s">
        <v>803</v>
      </c>
      <c r="B364" s="96" t="s">
        <v>804</v>
      </c>
      <c r="C364" s="96" t="s">
        <v>280</v>
      </c>
      <c r="D364" s="96" t="s">
        <v>727</v>
      </c>
      <c r="E364" s="96" t="s">
        <v>1450</v>
      </c>
      <c r="F364" s="96" t="s">
        <v>161</v>
      </c>
      <c r="G364" s="96" t="s">
        <v>161</v>
      </c>
      <c r="H364" s="96" t="s">
        <v>161</v>
      </c>
      <c r="I364" s="96" t="s">
        <v>161</v>
      </c>
      <c r="J364" s="96" t="s">
        <v>172</v>
      </c>
      <c r="K364" s="96" t="s">
        <v>276</v>
      </c>
    </row>
    <row r="365" spans="1:11" x14ac:dyDescent="0.25">
      <c r="A365" s="96" t="s">
        <v>805</v>
      </c>
      <c r="B365" s="96" t="s">
        <v>806</v>
      </c>
      <c r="C365" s="96" t="s">
        <v>280</v>
      </c>
      <c r="D365" s="96" t="s">
        <v>727</v>
      </c>
      <c r="E365" s="96" t="s">
        <v>1450</v>
      </c>
      <c r="F365" s="96" t="s">
        <v>161</v>
      </c>
      <c r="G365" s="96" t="s">
        <v>161</v>
      </c>
      <c r="H365" s="96" t="s">
        <v>161</v>
      </c>
      <c r="I365" s="96" t="s">
        <v>161</v>
      </c>
      <c r="J365" s="96" t="s">
        <v>1603</v>
      </c>
      <c r="K365" s="96" t="s">
        <v>276</v>
      </c>
    </row>
    <row r="366" spans="1:11" x14ac:dyDescent="0.25">
      <c r="A366" s="96" t="s">
        <v>807</v>
      </c>
      <c r="B366" s="96" t="s">
        <v>808</v>
      </c>
      <c r="C366" s="96" t="s">
        <v>280</v>
      </c>
      <c r="D366" s="96" t="s">
        <v>727</v>
      </c>
      <c r="E366" s="96" t="s">
        <v>1450</v>
      </c>
      <c r="F366" s="96" t="s">
        <v>161</v>
      </c>
      <c r="G366" s="96" t="s">
        <v>161</v>
      </c>
      <c r="H366" s="96" t="s">
        <v>161</v>
      </c>
      <c r="I366" s="96" t="s">
        <v>161</v>
      </c>
      <c r="J366" s="96" t="s">
        <v>1603</v>
      </c>
      <c r="K366" s="96" t="s">
        <v>276</v>
      </c>
    </row>
    <row r="367" spans="1:11" x14ac:dyDescent="0.25">
      <c r="A367" s="96" t="s">
        <v>809</v>
      </c>
      <c r="B367" s="96" t="s">
        <v>810</v>
      </c>
      <c r="C367" s="96" t="s">
        <v>280</v>
      </c>
      <c r="D367" s="96" t="s">
        <v>727</v>
      </c>
      <c r="E367" s="96" t="s">
        <v>1450</v>
      </c>
      <c r="F367" s="96" t="s">
        <v>161</v>
      </c>
      <c r="G367" s="96" t="s">
        <v>161</v>
      </c>
      <c r="H367" s="96" t="s">
        <v>161</v>
      </c>
      <c r="I367" s="96" t="s">
        <v>161</v>
      </c>
      <c r="J367" s="96" t="s">
        <v>172</v>
      </c>
      <c r="K367" s="96" t="s">
        <v>204</v>
      </c>
    </row>
    <row r="368" spans="1:11" x14ac:dyDescent="0.25">
      <c r="A368" s="96" t="s">
        <v>811</v>
      </c>
      <c r="B368" s="96" t="s">
        <v>812</v>
      </c>
      <c r="C368" s="96" t="s">
        <v>280</v>
      </c>
      <c r="D368" s="96" t="s">
        <v>727</v>
      </c>
      <c r="E368" s="96" t="s">
        <v>1450</v>
      </c>
      <c r="F368" s="96" t="s">
        <v>161</v>
      </c>
      <c r="G368" s="96" t="s">
        <v>161</v>
      </c>
      <c r="H368" s="96" t="s">
        <v>161</v>
      </c>
      <c r="I368" s="96" t="s">
        <v>161</v>
      </c>
      <c r="J368" s="96" t="s">
        <v>1603</v>
      </c>
      <c r="K368" s="96" t="s">
        <v>276</v>
      </c>
    </row>
    <row r="369" spans="1:11" x14ac:dyDescent="0.25">
      <c r="A369" s="96" t="s">
        <v>813</v>
      </c>
      <c r="B369" s="96" t="s">
        <v>1621</v>
      </c>
      <c r="C369" s="96" t="s">
        <v>280</v>
      </c>
      <c r="D369" s="96" t="s">
        <v>727</v>
      </c>
      <c r="E369" s="96" t="s">
        <v>1450</v>
      </c>
      <c r="F369" s="96" t="s">
        <v>161</v>
      </c>
      <c r="G369" s="96" t="s">
        <v>161</v>
      </c>
      <c r="H369" s="96" t="s">
        <v>161</v>
      </c>
      <c r="I369" s="96" t="s">
        <v>161</v>
      </c>
      <c r="J369" s="96" t="s">
        <v>1603</v>
      </c>
      <c r="K369" s="96" t="s">
        <v>204</v>
      </c>
    </row>
    <row r="370" spans="1:11" x14ac:dyDescent="0.25">
      <c r="A370" s="96" t="s">
        <v>814</v>
      </c>
      <c r="B370" s="96" t="s">
        <v>815</v>
      </c>
      <c r="C370" s="96" t="s">
        <v>280</v>
      </c>
      <c r="D370" s="96" t="s">
        <v>727</v>
      </c>
      <c r="E370" s="96" t="s">
        <v>1450</v>
      </c>
      <c r="F370" s="96" t="s">
        <v>161</v>
      </c>
      <c r="G370" s="96" t="s">
        <v>161</v>
      </c>
      <c r="H370" s="96" t="s">
        <v>161</v>
      </c>
      <c r="I370" s="96" t="s">
        <v>161</v>
      </c>
      <c r="J370" s="96" t="s">
        <v>172</v>
      </c>
      <c r="K370" s="96" t="s">
        <v>204</v>
      </c>
    </row>
    <row r="371" spans="1:11" x14ac:dyDescent="0.25">
      <c r="A371" s="96" t="s">
        <v>816</v>
      </c>
      <c r="B371" s="96" t="s">
        <v>817</v>
      </c>
      <c r="C371" s="96" t="s">
        <v>280</v>
      </c>
      <c r="D371" s="96" t="s">
        <v>727</v>
      </c>
      <c r="E371" s="96" t="s">
        <v>1450</v>
      </c>
      <c r="F371" s="96" t="s">
        <v>161</v>
      </c>
      <c r="G371" s="96" t="s">
        <v>161</v>
      </c>
      <c r="H371" s="96" t="s">
        <v>161</v>
      </c>
      <c r="I371" s="96" t="s">
        <v>161</v>
      </c>
      <c r="J371" s="96" t="s">
        <v>1603</v>
      </c>
      <c r="K371" s="96" t="s">
        <v>276</v>
      </c>
    </row>
    <row r="372" spans="1:11" x14ac:dyDescent="0.25">
      <c r="A372" s="96" t="s">
        <v>818</v>
      </c>
      <c r="B372" s="96" t="s">
        <v>819</v>
      </c>
      <c r="C372" s="96" t="s">
        <v>280</v>
      </c>
      <c r="D372" s="96" t="s">
        <v>727</v>
      </c>
      <c r="E372" s="96" t="s">
        <v>1450</v>
      </c>
      <c r="F372" s="96" t="s">
        <v>161</v>
      </c>
      <c r="G372" s="96" t="s">
        <v>161</v>
      </c>
      <c r="H372" s="96" t="s">
        <v>161</v>
      </c>
      <c r="I372" s="96" t="s">
        <v>161</v>
      </c>
      <c r="J372" s="96" t="s">
        <v>172</v>
      </c>
      <c r="K372" s="96" t="s">
        <v>276</v>
      </c>
    </row>
    <row r="373" spans="1:11" x14ac:dyDescent="0.25">
      <c r="A373" s="96" t="s">
        <v>820</v>
      </c>
      <c r="B373" s="96" t="s">
        <v>821</v>
      </c>
      <c r="C373" s="96" t="s">
        <v>280</v>
      </c>
      <c r="D373" s="96" t="s">
        <v>727</v>
      </c>
      <c r="E373" s="96" t="s">
        <v>1450</v>
      </c>
      <c r="F373" s="96" t="s">
        <v>161</v>
      </c>
      <c r="G373" s="96" t="s">
        <v>161</v>
      </c>
      <c r="H373" s="96" t="s">
        <v>161</v>
      </c>
      <c r="I373" s="96" t="s">
        <v>161</v>
      </c>
      <c r="J373" s="96" t="s">
        <v>1603</v>
      </c>
      <c r="K373" s="96" t="s">
        <v>276</v>
      </c>
    </row>
    <row r="374" spans="1:11" x14ac:dyDescent="0.25">
      <c r="A374" s="96" t="s">
        <v>822</v>
      </c>
      <c r="B374" s="96" t="s">
        <v>823</v>
      </c>
      <c r="C374" s="96" t="s">
        <v>280</v>
      </c>
      <c r="D374" s="96" t="s">
        <v>727</v>
      </c>
      <c r="E374" s="96" t="s">
        <v>1450</v>
      </c>
      <c r="F374" s="96" t="s">
        <v>161</v>
      </c>
      <c r="G374" s="96" t="s">
        <v>161</v>
      </c>
      <c r="H374" s="96" t="s">
        <v>161</v>
      </c>
      <c r="I374" s="96" t="s">
        <v>161</v>
      </c>
      <c r="J374" s="96" t="s">
        <v>1603</v>
      </c>
      <c r="K374" s="96" t="s">
        <v>204</v>
      </c>
    </row>
    <row r="375" spans="1:11" x14ac:dyDescent="0.25">
      <c r="A375" s="96" t="s">
        <v>824</v>
      </c>
      <c r="B375" s="96" t="s">
        <v>825</v>
      </c>
      <c r="C375" s="96" t="s">
        <v>280</v>
      </c>
      <c r="D375" s="96" t="s">
        <v>727</v>
      </c>
      <c r="E375" s="96" t="s">
        <v>1450</v>
      </c>
      <c r="F375" s="96" t="s">
        <v>161</v>
      </c>
      <c r="G375" s="96" t="s">
        <v>161</v>
      </c>
      <c r="H375" s="96" t="s">
        <v>161</v>
      </c>
      <c r="I375" s="96" t="s">
        <v>161</v>
      </c>
      <c r="J375" s="96" t="s">
        <v>1603</v>
      </c>
      <c r="K375" s="96" t="s">
        <v>204</v>
      </c>
    </row>
    <row r="376" spans="1:11" x14ac:dyDescent="0.25">
      <c r="A376" s="96" t="s">
        <v>826</v>
      </c>
      <c r="B376" s="96" t="s">
        <v>827</v>
      </c>
      <c r="C376" s="96" t="s">
        <v>280</v>
      </c>
      <c r="D376" s="96" t="s">
        <v>727</v>
      </c>
      <c r="E376" s="96" t="s">
        <v>1450</v>
      </c>
      <c r="F376" s="96" t="s">
        <v>161</v>
      </c>
      <c r="G376" s="96" t="s">
        <v>161</v>
      </c>
      <c r="H376" s="96" t="s">
        <v>161</v>
      </c>
      <c r="I376" s="96" t="s">
        <v>161</v>
      </c>
      <c r="J376" s="96" t="s">
        <v>1603</v>
      </c>
      <c r="K376" s="96" t="s">
        <v>204</v>
      </c>
    </row>
    <row r="377" spans="1:11" x14ac:dyDescent="0.25">
      <c r="A377" s="96" t="s">
        <v>828</v>
      </c>
      <c r="B377" s="96" t="s">
        <v>829</v>
      </c>
      <c r="C377" s="96" t="s">
        <v>280</v>
      </c>
      <c r="D377" s="96" t="s">
        <v>727</v>
      </c>
      <c r="E377" s="96" t="s">
        <v>1450</v>
      </c>
      <c r="F377" s="96" t="s">
        <v>161</v>
      </c>
      <c r="G377" s="96" t="s">
        <v>161</v>
      </c>
      <c r="H377" s="96" t="s">
        <v>161</v>
      </c>
      <c r="I377" s="96" t="s">
        <v>161</v>
      </c>
      <c r="J377" s="96" t="s">
        <v>1603</v>
      </c>
      <c r="K377" s="96" t="s">
        <v>204</v>
      </c>
    </row>
    <row r="378" spans="1:11" x14ac:dyDescent="0.25">
      <c r="A378" s="96" t="s">
        <v>830</v>
      </c>
      <c r="B378" s="96" t="s">
        <v>831</v>
      </c>
      <c r="C378" s="96" t="s">
        <v>280</v>
      </c>
      <c r="D378" s="96" t="s">
        <v>727</v>
      </c>
      <c r="E378" s="96" t="s">
        <v>1450</v>
      </c>
      <c r="F378" s="96" t="s">
        <v>161</v>
      </c>
      <c r="G378" s="96" t="s">
        <v>161</v>
      </c>
      <c r="H378" s="96" t="s">
        <v>161</v>
      </c>
      <c r="I378" s="96" t="s">
        <v>161</v>
      </c>
      <c r="J378" s="96" t="s">
        <v>1603</v>
      </c>
      <c r="K378" s="96" t="s">
        <v>204</v>
      </c>
    </row>
    <row r="379" spans="1:11" x14ac:dyDescent="0.25">
      <c r="A379" s="96" t="s">
        <v>832</v>
      </c>
      <c r="B379" s="96" t="s">
        <v>833</v>
      </c>
      <c r="C379" s="96" t="s">
        <v>280</v>
      </c>
      <c r="D379" s="96" t="s">
        <v>727</v>
      </c>
      <c r="E379" s="96" t="s">
        <v>1450</v>
      </c>
      <c r="F379" s="96" t="s">
        <v>161</v>
      </c>
      <c r="G379" s="96" t="s">
        <v>161</v>
      </c>
      <c r="H379" s="96" t="s">
        <v>161</v>
      </c>
      <c r="I379" s="96" t="s">
        <v>161</v>
      </c>
      <c r="J379" s="96" t="s">
        <v>172</v>
      </c>
      <c r="K379" s="96" t="s">
        <v>276</v>
      </c>
    </row>
    <row r="380" spans="1:11" x14ac:dyDescent="0.25">
      <c r="A380" s="96" t="s">
        <v>834</v>
      </c>
      <c r="B380" s="96" t="s">
        <v>835</v>
      </c>
      <c r="C380" s="96" t="s">
        <v>280</v>
      </c>
      <c r="D380" s="96" t="s">
        <v>727</v>
      </c>
      <c r="E380" s="96" t="s">
        <v>1450</v>
      </c>
      <c r="F380" s="96" t="s">
        <v>161</v>
      </c>
      <c r="G380" s="96" t="s">
        <v>161</v>
      </c>
      <c r="H380" s="96" t="s">
        <v>161</v>
      </c>
      <c r="I380" s="96" t="s">
        <v>161</v>
      </c>
      <c r="J380" s="96" t="s">
        <v>172</v>
      </c>
      <c r="K380" s="96" t="s">
        <v>276</v>
      </c>
    </row>
    <row r="381" spans="1:11" x14ac:dyDescent="0.25">
      <c r="A381" s="96" t="s">
        <v>836</v>
      </c>
      <c r="B381" s="96" t="s">
        <v>837</v>
      </c>
      <c r="C381" s="96" t="s">
        <v>280</v>
      </c>
      <c r="D381" s="96" t="s">
        <v>727</v>
      </c>
      <c r="E381" s="96" t="s">
        <v>1450</v>
      </c>
      <c r="F381" s="96" t="s">
        <v>161</v>
      </c>
      <c r="G381" s="96" t="s">
        <v>161</v>
      </c>
      <c r="H381" s="96" t="s">
        <v>161</v>
      </c>
      <c r="I381" s="96" t="s">
        <v>161</v>
      </c>
      <c r="J381" s="96" t="s">
        <v>172</v>
      </c>
      <c r="K381" s="96" t="s">
        <v>276</v>
      </c>
    </row>
    <row r="382" spans="1:11" x14ac:dyDescent="0.25">
      <c r="A382" s="96" t="s">
        <v>838</v>
      </c>
      <c r="B382" s="96" t="s">
        <v>839</v>
      </c>
      <c r="C382" s="96" t="s">
        <v>280</v>
      </c>
      <c r="D382" s="96" t="s">
        <v>727</v>
      </c>
      <c r="E382" s="96" t="s">
        <v>1450</v>
      </c>
      <c r="F382" s="96" t="s">
        <v>161</v>
      </c>
      <c r="G382" s="96" t="s">
        <v>161</v>
      </c>
      <c r="H382" s="96" t="s">
        <v>161</v>
      </c>
      <c r="I382" s="96" t="s">
        <v>161</v>
      </c>
      <c r="J382" s="96" t="s">
        <v>172</v>
      </c>
      <c r="K382" s="96" t="s">
        <v>276</v>
      </c>
    </row>
    <row r="383" spans="1:11" x14ac:dyDescent="0.25">
      <c r="A383" s="96" t="s">
        <v>840</v>
      </c>
      <c r="B383" s="96" t="s">
        <v>841</v>
      </c>
      <c r="C383" s="96" t="s">
        <v>280</v>
      </c>
      <c r="D383" s="96" t="s">
        <v>727</v>
      </c>
      <c r="E383" s="96" t="s">
        <v>1450</v>
      </c>
      <c r="F383" s="96" t="s">
        <v>161</v>
      </c>
      <c r="G383" s="96" t="s">
        <v>161</v>
      </c>
      <c r="H383" s="96" t="s">
        <v>161</v>
      </c>
      <c r="I383" s="96" t="s">
        <v>161</v>
      </c>
      <c r="J383" s="96" t="s">
        <v>172</v>
      </c>
      <c r="K383" s="96" t="s">
        <v>276</v>
      </c>
    </row>
    <row r="384" spans="1:11" x14ac:dyDescent="0.25">
      <c r="A384" s="96" t="s">
        <v>842</v>
      </c>
      <c r="B384" s="96" t="s">
        <v>843</v>
      </c>
      <c r="C384" s="96" t="s">
        <v>280</v>
      </c>
      <c r="D384" s="96" t="s">
        <v>727</v>
      </c>
      <c r="E384" s="96" t="s">
        <v>1450</v>
      </c>
      <c r="F384" s="96" t="s">
        <v>161</v>
      </c>
      <c r="G384" s="96" t="s">
        <v>161</v>
      </c>
      <c r="H384" s="96" t="s">
        <v>161</v>
      </c>
      <c r="I384" s="96" t="s">
        <v>161</v>
      </c>
      <c r="J384" s="96" t="s">
        <v>172</v>
      </c>
      <c r="K384" s="96" t="s">
        <v>276</v>
      </c>
    </row>
    <row r="385" spans="1:11" x14ac:dyDescent="0.25">
      <c r="A385" s="96" t="s">
        <v>844</v>
      </c>
      <c r="B385" s="96" t="s">
        <v>845</v>
      </c>
      <c r="C385" s="96" t="s">
        <v>280</v>
      </c>
      <c r="D385" s="96" t="s">
        <v>727</v>
      </c>
      <c r="E385" s="96" t="s">
        <v>1450</v>
      </c>
      <c r="F385" s="96" t="s">
        <v>161</v>
      </c>
      <c r="G385" s="96" t="s">
        <v>161</v>
      </c>
      <c r="H385" s="96" t="s">
        <v>161</v>
      </c>
      <c r="I385" s="96" t="s">
        <v>161</v>
      </c>
      <c r="J385" s="96" t="s">
        <v>172</v>
      </c>
      <c r="K385" s="96" t="s">
        <v>204</v>
      </c>
    </row>
    <row r="386" spans="1:11" x14ac:dyDescent="0.25">
      <c r="A386" s="96" t="s">
        <v>846</v>
      </c>
      <c r="B386" s="96" t="s">
        <v>847</v>
      </c>
      <c r="C386" s="96" t="s">
        <v>280</v>
      </c>
      <c r="D386" s="96" t="s">
        <v>727</v>
      </c>
      <c r="E386" s="96" t="s">
        <v>1450</v>
      </c>
      <c r="F386" s="96" t="s">
        <v>161</v>
      </c>
      <c r="G386" s="96" t="s">
        <v>161</v>
      </c>
      <c r="H386" s="96" t="s">
        <v>161</v>
      </c>
      <c r="I386" s="96" t="s">
        <v>161</v>
      </c>
      <c r="J386" s="96" t="s">
        <v>172</v>
      </c>
      <c r="K386" s="96" t="s">
        <v>276</v>
      </c>
    </row>
    <row r="387" spans="1:11" x14ac:dyDescent="0.25">
      <c r="A387" s="96" t="s">
        <v>848</v>
      </c>
      <c r="B387" s="96" t="s">
        <v>849</v>
      </c>
      <c r="C387" s="96" t="s">
        <v>280</v>
      </c>
      <c r="D387" s="96" t="s">
        <v>727</v>
      </c>
      <c r="E387" s="96" t="s">
        <v>1450</v>
      </c>
      <c r="F387" s="96" t="s">
        <v>161</v>
      </c>
      <c r="G387" s="96" t="s">
        <v>161</v>
      </c>
      <c r="H387" s="96" t="s">
        <v>161</v>
      </c>
      <c r="I387" s="96" t="s">
        <v>161</v>
      </c>
      <c r="J387" s="96" t="s">
        <v>172</v>
      </c>
      <c r="K387" s="96" t="s">
        <v>276</v>
      </c>
    </row>
    <row r="388" spans="1:11" x14ac:dyDescent="0.25">
      <c r="A388" s="96" t="s">
        <v>850</v>
      </c>
      <c r="B388" s="96" t="s">
        <v>851</v>
      </c>
      <c r="C388" s="96" t="s">
        <v>280</v>
      </c>
      <c r="D388" s="96" t="s">
        <v>727</v>
      </c>
      <c r="E388" s="96" t="s">
        <v>1450</v>
      </c>
      <c r="F388" s="96" t="s">
        <v>161</v>
      </c>
      <c r="G388" s="96" t="s">
        <v>161</v>
      </c>
      <c r="H388" s="96" t="s">
        <v>161</v>
      </c>
      <c r="I388" s="96" t="s">
        <v>161</v>
      </c>
      <c r="J388" s="96" t="s">
        <v>172</v>
      </c>
      <c r="K388" s="96" t="s">
        <v>276</v>
      </c>
    </row>
    <row r="389" spans="1:11" x14ac:dyDescent="0.25">
      <c r="A389" s="96" t="s">
        <v>852</v>
      </c>
      <c r="B389" s="96" t="s">
        <v>853</v>
      </c>
      <c r="C389" s="96" t="s">
        <v>280</v>
      </c>
      <c r="D389" s="96" t="s">
        <v>727</v>
      </c>
      <c r="E389" s="96" t="s">
        <v>1450</v>
      </c>
      <c r="F389" s="96" t="s">
        <v>161</v>
      </c>
      <c r="G389" s="96" t="s">
        <v>161</v>
      </c>
      <c r="H389" s="96" t="s">
        <v>161</v>
      </c>
      <c r="I389" s="96" t="s">
        <v>161</v>
      </c>
      <c r="J389" s="96" t="s">
        <v>172</v>
      </c>
      <c r="K389" s="96" t="s">
        <v>204</v>
      </c>
    </row>
    <row r="390" spans="1:11" x14ac:dyDescent="0.25">
      <c r="A390" s="96" t="s">
        <v>854</v>
      </c>
      <c r="B390" s="96" t="s">
        <v>855</v>
      </c>
      <c r="C390" s="96" t="s">
        <v>280</v>
      </c>
      <c r="D390" s="96" t="s">
        <v>727</v>
      </c>
      <c r="E390" s="96" t="s">
        <v>1450</v>
      </c>
      <c r="F390" s="96" t="s">
        <v>161</v>
      </c>
      <c r="G390" s="96" t="s">
        <v>161</v>
      </c>
      <c r="H390" s="96" t="s">
        <v>161</v>
      </c>
      <c r="I390" s="96" t="s">
        <v>161</v>
      </c>
      <c r="J390" s="96" t="s">
        <v>172</v>
      </c>
      <c r="K390" s="96" t="s">
        <v>204</v>
      </c>
    </row>
    <row r="391" spans="1:11" x14ac:dyDescent="0.25">
      <c r="A391" s="96" t="s">
        <v>856</v>
      </c>
      <c r="B391" s="96" t="s">
        <v>857</v>
      </c>
      <c r="C391" s="96" t="s">
        <v>280</v>
      </c>
      <c r="D391" s="96" t="s">
        <v>727</v>
      </c>
      <c r="E391" s="96" t="s">
        <v>1450</v>
      </c>
      <c r="F391" s="96" t="s">
        <v>161</v>
      </c>
      <c r="G391" s="96" t="s">
        <v>161</v>
      </c>
      <c r="H391" s="96" t="s">
        <v>161</v>
      </c>
      <c r="I391" s="96" t="s">
        <v>161</v>
      </c>
      <c r="J391" s="96" t="s">
        <v>172</v>
      </c>
      <c r="K391" s="96" t="s">
        <v>204</v>
      </c>
    </row>
    <row r="392" spans="1:11" x14ac:dyDescent="0.25">
      <c r="A392" s="96" t="s">
        <v>858</v>
      </c>
      <c r="B392" s="96" t="s">
        <v>859</v>
      </c>
      <c r="C392" s="96" t="s">
        <v>280</v>
      </c>
      <c r="D392" s="96" t="s">
        <v>727</v>
      </c>
      <c r="E392" s="96" t="s">
        <v>1450</v>
      </c>
      <c r="F392" s="96" t="s">
        <v>161</v>
      </c>
      <c r="G392" s="96" t="s">
        <v>161</v>
      </c>
      <c r="H392" s="96" t="s">
        <v>161</v>
      </c>
      <c r="I392" s="96" t="s">
        <v>161</v>
      </c>
      <c r="J392" s="96" t="s">
        <v>172</v>
      </c>
      <c r="K392" s="96" t="s">
        <v>276</v>
      </c>
    </row>
    <row r="393" spans="1:11" x14ac:dyDescent="0.25">
      <c r="A393" s="96" t="s">
        <v>860</v>
      </c>
      <c r="B393" s="96" t="s">
        <v>861</v>
      </c>
      <c r="C393" s="96" t="s">
        <v>280</v>
      </c>
      <c r="D393" s="96" t="s">
        <v>727</v>
      </c>
      <c r="E393" s="96" t="s">
        <v>1450</v>
      </c>
      <c r="F393" s="96" t="s">
        <v>161</v>
      </c>
      <c r="G393" s="96" t="s">
        <v>161</v>
      </c>
      <c r="H393" s="96" t="s">
        <v>161</v>
      </c>
      <c r="I393" s="96" t="s">
        <v>161</v>
      </c>
      <c r="J393" s="96" t="s">
        <v>172</v>
      </c>
      <c r="K393" s="96" t="s">
        <v>276</v>
      </c>
    </row>
    <row r="394" spans="1:11" x14ac:dyDescent="0.25">
      <c r="A394" s="96" t="s">
        <v>862</v>
      </c>
      <c r="B394" s="96" t="s">
        <v>863</v>
      </c>
      <c r="C394" s="96" t="s">
        <v>280</v>
      </c>
      <c r="D394" s="96" t="s">
        <v>727</v>
      </c>
      <c r="E394" s="96" t="s">
        <v>1450</v>
      </c>
      <c r="F394" s="96" t="s">
        <v>161</v>
      </c>
      <c r="G394" s="96" t="s">
        <v>161</v>
      </c>
      <c r="H394" s="96" t="s">
        <v>161</v>
      </c>
      <c r="I394" s="96" t="s">
        <v>161</v>
      </c>
      <c r="J394" s="96" t="s">
        <v>172</v>
      </c>
      <c r="K394" s="96" t="s">
        <v>276</v>
      </c>
    </row>
    <row r="395" spans="1:11" x14ac:dyDescent="0.25">
      <c r="A395" s="96" t="s">
        <v>864</v>
      </c>
      <c r="B395" s="96" t="s">
        <v>865</v>
      </c>
      <c r="C395" s="96" t="s">
        <v>280</v>
      </c>
      <c r="D395" s="96" t="s">
        <v>727</v>
      </c>
      <c r="E395" s="96" t="s">
        <v>1450</v>
      </c>
      <c r="F395" s="96" t="s">
        <v>161</v>
      </c>
      <c r="G395" s="96" t="s">
        <v>161</v>
      </c>
      <c r="H395" s="96" t="s">
        <v>161</v>
      </c>
      <c r="I395" s="96" t="s">
        <v>161</v>
      </c>
      <c r="J395" s="96" t="s">
        <v>172</v>
      </c>
      <c r="K395" s="96" t="s">
        <v>204</v>
      </c>
    </row>
    <row r="396" spans="1:11" x14ac:dyDescent="0.25">
      <c r="A396" s="96" t="s">
        <v>866</v>
      </c>
      <c r="B396" s="96" t="s">
        <v>867</v>
      </c>
      <c r="C396" s="96" t="s">
        <v>280</v>
      </c>
      <c r="D396" s="96" t="s">
        <v>727</v>
      </c>
      <c r="E396" s="96" t="s">
        <v>1450</v>
      </c>
      <c r="F396" s="96" t="s">
        <v>161</v>
      </c>
      <c r="G396" s="96" t="s">
        <v>161</v>
      </c>
      <c r="H396" s="96" t="s">
        <v>161</v>
      </c>
      <c r="I396" s="96" t="s">
        <v>161</v>
      </c>
      <c r="J396" s="96" t="s">
        <v>172</v>
      </c>
      <c r="K396" s="96" t="s">
        <v>204</v>
      </c>
    </row>
    <row r="397" spans="1:11" x14ac:dyDescent="0.25">
      <c r="A397" s="96" t="s">
        <v>868</v>
      </c>
      <c r="B397" s="96" t="s">
        <v>869</v>
      </c>
      <c r="C397" s="96" t="s">
        <v>280</v>
      </c>
      <c r="D397" s="96" t="s">
        <v>727</v>
      </c>
      <c r="E397" s="96" t="s">
        <v>1450</v>
      </c>
      <c r="F397" s="96" t="s">
        <v>161</v>
      </c>
      <c r="G397" s="96" t="s">
        <v>161</v>
      </c>
      <c r="H397" s="96" t="s">
        <v>161</v>
      </c>
      <c r="I397" s="96" t="s">
        <v>161</v>
      </c>
      <c r="J397" s="96" t="s">
        <v>172</v>
      </c>
      <c r="K397" s="96" t="s">
        <v>204</v>
      </c>
    </row>
    <row r="398" spans="1:11" x14ac:dyDescent="0.25">
      <c r="A398" s="96" t="s">
        <v>870</v>
      </c>
      <c r="B398" s="96" t="s">
        <v>871</v>
      </c>
      <c r="C398" s="96" t="s">
        <v>280</v>
      </c>
      <c r="D398" s="96" t="s">
        <v>727</v>
      </c>
      <c r="E398" s="96" t="s">
        <v>1450</v>
      </c>
      <c r="F398" s="96" t="s">
        <v>161</v>
      </c>
      <c r="G398" s="96" t="s">
        <v>161</v>
      </c>
      <c r="H398" s="96" t="s">
        <v>161</v>
      </c>
      <c r="I398" s="96" t="s">
        <v>161</v>
      </c>
      <c r="J398" s="96" t="s">
        <v>172</v>
      </c>
      <c r="K398" s="96" t="s">
        <v>204</v>
      </c>
    </row>
    <row r="399" spans="1:11" x14ac:dyDescent="0.25">
      <c r="A399" s="96" t="s">
        <v>872</v>
      </c>
      <c r="B399" s="96" t="s">
        <v>873</v>
      </c>
      <c r="C399" s="96" t="s">
        <v>280</v>
      </c>
      <c r="D399" s="96" t="s">
        <v>727</v>
      </c>
      <c r="E399" s="96" t="s">
        <v>1450</v>
      </c>
      <c r="F399" s="96" t="s">
        <v>161</v>
      </c>
      <c r="G399" s="96" t="s">
        <v>161</v>
      </c>
      <c r="H399" s="96" t="s">
        <v>161</v>
      </c>
      <c r="I399" s="96" t="s">
        <v>161</v>
      </c>
      <c r="J399" s="96" t="s">
        <v>172</v>
      </c>
      <c r="K399" s="96" t="s">
        <v>276</v>
      </c>
    </row>
    <row r="400" spans="1:11" x14ac:dyDescent="0.25">
      <c r="A400" s="96" t="s">
        <v>874</v>
      </c>
      <c r="B400" s="96" t="s">
        <v>875</v>
      </c>
      <c r="C400" s="96" t="s">
        <v>280</v>
      </c>
      <c r="D400" s="96" t="s">
        <v>727</v>
      </c>
      <c r="E400" s="96" t="s">
        <v>1450</v>
      </c>
      <c r="F400" s="96" t="s">
        <v>161</v>
      </c>
      <c r="G400" s="96" t="s">
        <v>161</v>
      </c>
      <c r="H400" s="96" t="s">
        <v>161</v>
      </c>
      <c r="I400" s="96" t="s">
        <v>161</v>
      </c>
      <c r="J400" s="96" t="s">
        <v>172</v>
      </c>
      <c r="K400" s="96" t="s">
        <v>276</v>
      </c>
    </row>
    <row r="401" spans="1:11" x14ac:dyDescent="0.25">
      <c r="A401" s="96" t="s">
        <v>876</v>
      </c>
      <c r="B401" s="96" t="s">
        <v>877</v>
      </c>
      <c r="C401" s="96" t="s">
        <v>280</v>
      </c>
      <c r="D401" s="96" t="s">
        <v>727</v>
      </c>
      <c r="E401" s="96" t="s">
        <v>1450</v>
      </c>
      <c r="F401" s="96" t="s">
        <v>161</v>
      </c>
      <c r="G401" s="96" t="s">
        <v>161</v>
      </c>
      <c r="H401" s="96" t="s">
        <v>161</v>
      </c>
      <c r="I401" s="96" t="s">
        <v>161</v>
      </c>
      <c r="J401" s="96" t="s">
        <v>172</v>
      </c>
      <c r="K401" s="96" t="s">
        <v>276</v>
      </c>
    </row>
    <row r="402" spans="1:11" x14ac:dyDescent="0.25">
      <c r="A402" s="96" t="s">
        <v>878</v>
      </c>
      <c r="B402" s="96" t="s">
        <v>879</v>
      </c>
      <c r="C402" s="96" t="s">
        <v>280</v>
      </c>
      <c r="D402" s="96" t="s">
        <v>727</v>
      </c>
      <c r="E402" s="96" t="s">
        <v>1450</v>
      </c>
      <c r="F402" s="96" t="s">
        <v>161</v>
      </c>
      <c r="G402" s="96" t="s">
        <v>161</v>
      </c>
      <c r="H402" s="96" t="s">
        <v>161</v>
      </c>
      <c r="I402" s="96" t="s">
        <v>161</v>
      </c>
      <c r="J402" s="96" t="s">
        <v>172</v>
      </c>
      <c r="K402" s="96" t="s">
        <v>276</v>
      </c>
    </row>
    <row r="403" spans="1:11" x14ac:dyDescent="0.25">
      <c r="A403" s="96" t="s">
        <v>880</v>
      </c>
      <c r="B403" s="96" t="s">
        <v>881</v>
      </c>
      <c r="C403" s="96" t="s">
        <v>280</v>
      </c>
      <c r="D403" s="96" t="s">
        <v>727</v>
      </c>
      <c r="E403" s="96" t="s">
        <v>1450</v>
      </c>
      <c r="F403" s="96" t="s">
        <v>161</v>
      </c>
      <c r="G403" s="96" t="s">
        <v>161</v>
      </c>
      <c r="H403" s="96" t="s">
        <v>161</v>
      </c>
      <c r="I403" s="96" t="s">
        <v>161</v>
      </c>
      <c r="J403" s="96" t="s">
        <v>172</v>
      </c>
      <c r="K403" s="96" t="s">
        <v>276</v>
      </c>
    </row>
    <row r="404" spans="1:11" x14ac:dyDescent="0.25">
      <c r="A404" s="96" t="s">
        <v>882</v>
      </c>
      <c r="B404" s="96" t="s">
        <v>883</v>
      </c>
      <c r="C404" s="96" t="s">
        <v>280</v>
      </c>
      <c r="D404" s="96" t="s">
        <v>727</v>
      </c>
      <c r="E404" s="96" t="s">
        <v>1450</v>
      </c>
      <c r="F404" s="96" t="s">
        <v>161</v>
      </c>
      <c r="G404" s="96" t="s">
        <v>161</v>
      </c>
      <c r="H404" s="96" t="s">
        <v>161</v>
      </c>
      <c r="I404" s="96" t="s">
        <v>161</v>
      </c>
      <c r="J404" s="96" t="s">
        <v>172</v>
      </c>
      <c r="K404" s="96" t="s">
        <v>276</v>
      </c>
    </row>
    <row r="405" spans="1:11" x14ac:dyDescent="0.25">
      <c r="A405" s="96" t="s">
        <v>884</v>
      </c>
      <c r="B405" s="96" t="s">
        <v>885</v>
      </c>
      <c r="C405" s="96" t="s">
        <v>280</v>
      </c>
      <c r="D405" s="96" t="s">
        <v>727</v>
      </c>
      <c r="E405" s="96" t="s">
        <v>1450</v>
      </c>
      <c r="F405" s="96" t="s">
        <v>161</v>
      </c>
      <c r="G405" s="96" t="s">
        <v>161</v>
      </c>
      <c r="H405" s="96" t="s">
        <v>161</v>
      </c>
      <c r="I405" s="96" t="s">
        <v>161</v>
      </c>
      <c r="J405" s="96" t="s">
        <v>172</v>
      </c>
      <c r="K405" s="96" t="s">
        <v>204</v>
      </c>
    </row>
    <row r="406" spans="1:11" x14ac:dyDescent="0.25">
      <c r="A406" s="96" t="s">
        <v>886</v>
      </c>
      <c r="B406" s="96" t="s">
        <v>887</v>
      </c>
      <c r="C406" s="96" t="s">
        <v>280</v>
      </c>
      <c r="D406" s="96" t="s">
        <v>727</v>
      </c>
      <c r="E406" s="96" t="s">
        <v>1450</v>
      </c>
      <c r="F406" s="96" t="s">
        <v>161</v>
      </c>
      <c r="G406" s="96" t="s">
        <v>161</v>
      </c>
      <c r="H406" s="96" t="s">
        <v>161</v>
      </c>
      <c r="I406" s="96" t="s">
        <v>161</v>
      </c>
      <c r="J406" s="96" t="s">
        <v>172</v>
      </c>
      <c r="K406" s="96" t="s">
        <v>204</v>
      </c>
    </row>
    <row r="407" spans="1:11" x14ac:dyDescent="0.25">
      <c r="A407" s="96" t="s">
        <v>888</v>
      </c>
      <c r="B407" s="96" t="s">
        <v>889</v>
      </c>
      <c r="C407" s="96" t="s">
        <v>280</v>
      </c>
      <c r="D407" s="96" t="s">
        <v>727</v>
      </c>
      <c r="E407" s="96" t="s">
        <v>1450</v>
      </c>
      <c r="F407" s="96" t="s">
        <v>161</v>
      </c>
      <c r="G407" s="96" t="s">
        <v>161</v>
      </c>
      <c r="H407" s="96" t="s">
        <v>161</v>
      </c>
      <c r="I407" s="96" t="s">
        <v>161</v>
      </c>
      <c r="J407" s="96" t="s">
        <v>172</v>
      </c>
      <c r="K407" s="96" t="s">
        <v>204</v>
      </c>
    </row>
    <row r="408" spans="1:11" x14ac:dyDescent="0.25">
      <c r="A408" s="96" t="s">
        <v>890</v>
      </c>
      <c r="B408" s="96" t="s">
        <v>166</v>
      </c>
      <c r="C408" s="96" t="s">
        <v>288</v>
      </c>
      <c r="D408" s="96" t="s">
        <v>166</v>
      </c>
      <c r="E408" s="96" t="s">
        <v>1450</v>
      </c>
      <c r="F408" s="96" t="s">
        <v>161</v>
      </c>
      <c r="G408" s="96" t="s">
        <v>161</v>
      </c>
      <c r="H408" s="96" t="s">
        <v>161</v>
      </c>
      <c r="I408" s="96" t="s">
        <v>161</v>
      </c>
      <c r="J408" s="96" t="s">
        <v>162</v>
      </c>
      <c r="K408" s="96" t="s">
        <v>204</v>
      </c>
    </row>
    <row r="409" spans="1:11" x14ac:dyDescent="0.25">
      <c r="A409" s="96" t="s">
        <v>891</v>
      </c>
      <c r="B409" s="96" t="s">
        <v>892</v>
      </c>
      <c r="C409" s="96" t="s">
        <v>288</v>
      </c>
      <c r="D409" s="96" t="s">
        <v>166</v>
      </c>
      <c r="E409" s="96" t="s">
        <v>1450</v>
      </c>
      <c r="F409" s="96" t="s">
        <v>161</v>
      </c>
      <c r="G409" s="96" t="s">
        <v>161</v>
      </c>
      <c r="H409" s="96" t="s">
        <v>161</v>
      </c>
      <c r="I409" s="96" t="s">
        <v>161</v>
      </c>
      <c r="J409" s="96" t="s">
        <v>162</v>
      </c>
      <c r="K409" s="96" t="s">
        <v>204</v>
      </c>
    </row>
    <row r="410" spans="1:11" x14ac:dyDescent="0.25">
      <c r="A410" s="96" t="s">
        <v>893</v>
      </c>
      <c r="B410" s="96" t="s">
        <v>894</v>
      </c>
      <c r="C410" s="96" t="s">
        <v>288</v>
      </c>
      <c r="D410" s="96" t="s">
        <v>166</v>
      </c>
      <c r="E410" s="96" t="s">
        <v>1450</v>
      </c>
      <c r="F410" s="96" t="s">
        <v>161</v>
      </c>
      <c r="G410" s="96" t="s">
        <v>161</v>
      </c>
      <c r="H410" s="96" t="s">
        <v>161</v>
      </c>
      <c r="I410" s="96" t="s">
        <v>161</v>
      </c>
      <c r="J410" s="96" t="s">
        <v>162</v>
      </c>
      <c r="K410" s="96" t="s">
        <v>204</v>
      </c>
    </row>
    <row r="411" spans="1:11" x14ac:dyDescent="0.25">
      <c r="A411" s="96" t="s">
        <v>895</v>
      </c>
      <c r="B411" s="96" t="s">
        <v>896</v>
      </c>
      <c r="C411" s="96" t="s">
        <v>288</v>
      </c>
      <c r="D411" s="96" t="s">
        <v>166</v>
      </c>
      <c r="E411" s="96" t="s">
        <v>1450</v>
      </c>
      <c r="F411" s="96" t="s">
        <v>161</v>
      </c>
      <c r="G411" s="96" t="s">
        <v>161</v>
      </c>
      <c r="H411" s="96" t="s">
        <v>161</v>
      </c>
      <c r="I411" s="96" t="s">
        <v>161</v>
      </c>
      <c r="J411" s="96" t="s">
        <v>1622</v>
      </c>
      <c r="K411" s="96" t="s">
        <v>204</v>
      </c>
    </row>
    <row r="412" spans="1:11" x14ac:dyDescent="0.25">
      <c r="A412" s="96" t="s">
        <v>113</v>
      </c>
      <c r="B412" s="96" t="s">
        <v>896</v>
      </c>
      <c r="C412" s="96" t="s">
        <v>288</v>
      </c>
      <c r="D412" s="96" t="s">
        <v>166</v>
      </c>
      <c r="E412" s="96" t="s">
        <v>1450</v>
      </c>
      <c r="F412" s="96" t="s">
        <v>161</v>
      </c>
      <c r="G412" s="96" t="s">
        <v>161</v>
      </c>
      <c r="H412" s="96" t="s">
        <v>161</v>
      </c>
      <c r="I412" s="96" t="s">
        <v>161</v>
      </c>
      <c r="J412" s="96" t="s">
        <v>1581</v>
      </c>
      <c r="K412" s="96" t="s">
        <v>276</v>
      </c>
    </row>
    <row r="413" spans="1:11" x14ac:dyDescent="0.25">
      <c r="A413" s="96" t="s">
        <v>897</v>
      </c>
      <c r="B413" s="96" t="s">
        <v>898</v>
      </c>
      <c r="C413" s="96" t="s">
        <v>288</v>
      </c>
      <c r="D413" s="96" t="s">
        <v>166</v>
      </c>
      <c r="E413" s="96" t="s">
        <v>1450</v>
      </c>
      <c r="F413" s="96" t="s">
        <v>161</v>
      </c>
      <c r="G413" s="96" t="s">
        <v>161</v>
      </c>
      <c r="H413" s="96" t="s">
        <v>161</v>
      </c>
      <c r="I413" s="96" t="s">
        <v>161</v>
      </c>
      <c r="J413" s="96" t="s">
        <v>172</v>
      </c>
      <c r="K413" s="96" t="s">
        <v>204</v>
      </c>
    </row>
    <row r="414" spans="1:11" x14ac:dyDescent="0.25">
      <c r="A414" s="96" t="s">
        <v>114</v>
      </c>
      <c r="B414" s="96" t="s">
        <v>899</v>
      </c>
      <c r="C414" s="96" t="s">
        <v>288</v>
      </c>
      <c r="D414" s="96" t="s">
        <v>166</v>
      </c>
      <c r="E414" s="96" t="s">
        <v>1450</v>
      </c>
      <c r="F414" s="96" t="s">
        <v>161</v>
      </c>
      <c r="G414" s="96" t="s">
        <v>161</v>
      </c>
      <c r="H414" s="96" t="s">
        <v>161</v>
      </c>
      <c r="I414" s="96" t="s">
        <v>161</v>
      </c>
      <c r="J414" s="96" t="s">
        <v>172</v>
      </c>
      <c r="K414" s="96" t="s">
        <v>204</v>
      </c>
    </row>
    <row r="415" spans="1:11" x14ac:dyDescent="0.25">
      <c r="A415" s="96" t="s">
        <v>115</v>
      </c>
      <c r="B415" s="96" t="s">
        <v>900</v>
      </c>
      <c r="C415" s="96" t="s">
        <v>288</v>
      </c>
      <c r="D415" s="96" t="s">
        <v>166</v>
      </c>
      <c r="E415" s="96" t="s">
        <v>1450</v>
      </c>
      <c r="F415" s="96" t="s">
        <v>161</v>
      </c>
      <c r="G415" s="96" t="s">
        <v>161</v>
      </c>
      <c r="H415" s="96" t="s">
        <v>161</v>
      </c>
      <c r="I415" s="96" t="s">
        <v>161</v>
      </c>
      <c r="J415" s="96" t="s">
        <v>1623</v>
      </c>
      <c r="K415" s="96" t="s">
        <v>204</v>
      </c>
    </row>
    <row r="416" spans="1:11" x14ac:dyDescent="0.25">
      <c r="A416" s="96" t="s">
        <v>901</v>
      </c>
      <c r="B416" s="96" t="s">
        <v>902</v>
      </c>
      <c r="C416" s="96" t="s">
        <v>288</v>
      </c>
      <c r="D416" s="96" t="s">
        <v>166</v>
      </c>
      <c r="E416" s="96" t="s">
        <v>1450</v>
      </c>
      <c r="F416" s="96" t="s">
        <v>161</v>
      </c>
      <c r="G416" s="96" t="s">
        <v>161</v>
      </c>
      <c r="H416" s="96" t="s">
        <v>161</v>
      </c>
      <c r="I416" s="96" t="s">
        <v>161</v>
      </c>
      <c r="J416" s="96" t="s">
        <v>162</v>
      </c>
      <c r="K416" s="96" t="s">
        <v>204</v>
      </c>
    </row>
    <row r="417" spans="1:11" x14ac:dyDescent="0.25">
      <c r="A417" s="96" t="s">
        <v>116</v>
      </c>
      <c r="B417" s="96" t="s">
        <v>903</v>
      </c>
      <c r="C417" s="96" t="s">
        <v>288</v>
      </c>
      <c r="D417" s="96" t="s">
        <v>166</v>
      </c>
      <c r="E417" s="96" t="s">
        <v>1450</v>
      </c>
      <c r="F417" s="96" t="s">
        <v>161</v>
      </c>
      <c r="G417" s="96" t="s">
        <v>161</v>
      </c>
      <c r="H417" s="96" t="s">
        <v>161</v>
      </c>
      <c r="I417" s="96" t="s">
        <v>161</v>
      </c>
      <c r="J417" s="96" t="s">
        <v>1581</v>
      </c>
      <c r="K417" s="96" t="s">
        <v>204</v>
      </c>
    </row>
    <row r="418" spans="1:11" x14ac:dyDescent="0.25">
      <c r="A418" s="96" t="s">
        <v>904</v>
      </c>
      <c r="B418" s="96" t="s">
        <v>905</v>
      </c>
      <c r="C418" s="96" t="s">
        <v>288</v>
      </c>
      <c r="D418" s="96" t="s">
        <v>166</v>
      </c>
      <c r="E418" s="96" t="s">
        <v>1450</v>
      </c>
      <c r="F418" s="96" t="s">
        <v>161</v>
      </c>
      <c r="G418" s="96" t="s">
        <v>161</v>
      </c>
      <c r="H418" s="96" t="s">
        <v>161</v>
      </c>
      <c r="I418" s="96" t="s">
        <v>161</v>
      </c>
      <c r="J418" s="96" t="s">
        <v>1581</v>
      </c>
      <c r="K418" s="96" t="s">
        <v>204</v>
      </c>
    </row>
    <row r="419" spans="1:11" x14ac:dyDescent="0.25">
      <c r="A419" s="96" t="s">
        <v>906</v>
      </c>
      <c r="B419" s="96" t="s">
        <v>907</v>
      </c>
      <c r="C419" s="96" t="s">
        <v>288</v>
      </c>
      <c r="D419" s="96" t="s">
        <v>166</v>
      </c>
      <c r="E419" s="96" t="s">
        <v>1450</v>
      </c>
      <c r="F419" s="96" t="s">
        <v>161</v>
      </c>
      <c r="G419" s="96" t="s">
        <v>161</v>
      </c>
      <c r="H419" s="96" t="s">
        <v>161</v>
      </c>
      <c r="I419" s="96" t="s">
        <v>161</v>
      </c>
      <c r="J419" s="96" t="s">
        <v>1581</v>
      </c>
      <c r="K419" s="96" t="s">
        <v>204</v>
      </c>
    </row>
    <row r="420" spans="1:11" x14ac:dyDescent="0.25">
      <c r="A420" s="96" t="s">
        <v>908</v>
      </c>
      <c r="B420" s="96" t="s">
        <v>909</v>
      </c>
      <c r="C420" s="96" t="s">
        <v>288</v>
      </c>
      <c r="D420" s="96" t="s">
        <v>166</v>
      </c>
      <c r="E420" s="96" t="s">
        <v>1450</v>
      </c>
      <c r="F420" s="96" t="s">
        <v>161</v>
      </c>
      <c r="G420" s="96" t="s">
        <v>161</v>
      </c>
      <c r="H420" s="96" t="s">
        <v>161</v>
      </c>
      <c r="I420" s="96" t="s">
        <v>161</v>
      </c>
      <c r="J420" s="96" t="s">
        <v>1581</v>
      </c>
      <c r="K420" s="96" t="s">
        <v>204</v>
      </c>
    </row>
    <row r="421" spans="1:11" x14ac:dyDescent="0.25">
      <c r="A421" s="96" t="s">
        <v>117</v>
      </c>
      <c r="B421" s="96" t="s">
        <v>910</v>
      </c>
      <c r="C421" s="96" t="s">
        <v>288</v>
      </c>
      <c r="D421" s="96" t="s">
        <v>166</v>
      </c>
      <c r="E421" s="96" t="s">
        <v>1450</v>
      </c>
      <c r="F421" s="96" t="s">
        <v>161</v>
      </c>
      <c r="G421" s="96" t="s">
        <v>161</v>
      </c>
      <c r="H421" s="96" t="s">
        <v>161</v>
      </c>
      <c r="I421" s="96" t="s">
        <v>161</v>
      </c>
      <c r="J421" s="96" t="s">
        <v>1581</v>
      </c>
      <c r="K421" s="96" t="s">
        <v>276</v>
      </c>
    </row>
    <row r="422" spans="1:11" x14ac:dyDescent="0.25">
      <c r="A422" s="96" t="s">
        <v>118</v>
      </c>
      <c r="B422" s="96" t="s">
        <v>911</v>
      </c>
      <c r="C422" s="96" t="s">
        <v>288</v>
      </c>
      <c r="D422" s="96" t="s">
        <v>166</v>
      </c>
      <c r="E422" s="96" t="s">
        <v>1450</v>
      </c>
      <c r="F422" s="96" t="s">
        <v>161</v>
      </c>
      <c r="G422" s="96" t="s">
        <v>161</v>
      </c>
      <c r="H422" s="96" t="s">
        <v>161</v>
      </c>
      <c r="I422" s="96" t="s">
        <v>161</v>
      </c>
      <c r="J422" s="96" t="s">
        <v>1581</v>
      </c>
      <c r="K422" s="96" t="s">
        <v>276</v>
      </c>
    </row>
    <row r="423" spans="1:11" x14ac:dyDescent="0.25">
      <c r="A423" s="96" t="s">
        <v>119</v>
      </c>
      <c r="B423" s="96" t="s">
        <v>912</v>
      </c>
      <c r="C423" s="96" t="s">
        <v>288</v>
      </c>
      <c r="D423" s="96" t="s">
        <v>166</v>
      </c>
      <c r="E423" s="96" t="s">
        <v>1450</v>
      </c>
      <c r="F423" s="96" t="s">
        <v>161</v>
      </c>
      <c r="G423" s="96" t="s">
        <v>161</v>
      </c>
      <c r="H423" s="96" t="s">
        <v>161</v>
      </c>
      <c r="I423" s="96" t="s">
        <v>161</v>
      </c>
      <c r="J423" s="96" t="s">
        <v>1581</v>
      </c>
      <c r="K423" s="96" t="s">
        <v>204</v>
      </c>
    </row>
    <row r="424" spans="1:11" x14ac:dyDescent="0.25">
      <c r="A424" s="96" t="s">
        <v>120</v>
      </c>
      <c r="B424" s="96" t="s">
        <v>913</v>
      </c>
      <c r="C424" s="96" t="s">
        <v>288</v>
      </c>
      <c r="D424" s="96" t="s">
        <v>166</v>
      </c>
      <c r="E424" s="96" t="s">
        <v>1450</v>
      </c>
      <c r="F424" s="96" t="s">
        <v>161</v>
      </c>
      <c r="G424" s="96" t="s">
        <v>161</v>
      </c>
      <c r="H424" s="96" t="s">
        <v>161</v>
      </c>
      <c r="I424" s="96" t="s">
        <v>161</v>
      </c>
      <c r="J424" s="96" t="s">
        <v>1624</v>
      </c>
      <c r="K424" s="96" t="s">
        <v>204</v>
      </c>
    </row>
    <row r="425" spans="1:11" x14ac:dyDescent="0.25">
      <c r="A425" s="96" t="s">
        <v>914</v>
      </c>
      <c r="B425" s="96" t="s">
        <v>915</v>
      </c>
      <c r="C425" s="96" t="s">
        <v>288</v>
      </c>
      <c r="D425" s="96" t="s">
        <v>166</v>
      </c>
      <c r="E425" s="96" t="s">
        <v>1450</v>
      </c>
      <c r="F425" s="96" t="s">
        <v>161</v>
      </c>
      <c r="G425" s="96" t="s">
        <v>161</v>
      </c>
      <c r="H425" s="96" t="s">
        <v>161</v>
      </c>
      <c r="I425" s="96" t="s">
        <v>161</v>
      </c>
      <c r="J425" s="96" t="s">
        <v>172</v>
      </c>
      <c r="K425" s="96" t="s">
        <v>204</v>
      </c>
    </row>
    <row r="426" spans="1:11" x14ac:dyDescent="0.25">
      <c r="A426" s="96" t="s">
        <v>916</v>
      </c>
      <c r="B426" s="96" t="s">
        <v>917</v>
      </c>
      <c r="C426" s="96" t="s">
        <v>288</v>
      </c>
      <c r="D426" s="96" t="s">
        <v>166</v>
      </c>
      <c r="E426" s="96" t="s">
        <v>1450</v>
      </c>
      <c r="F426" s="96" t="s">
        <v>161</v>
      </c>
      <c r="G426" s="96" t="s">
        <v>161</v>
      </c>
      <c r="H426" s="96" t="s">
        <v>161</v>
      </c>
      <c r="I426" s="96" t="s">
        <v>161</v>
      </c>
      <c r="J426" s="96" t="s">
        <v>1581</v>
      </c>
      <c r="K426" s="96" t="s">
        <v>276</v>
      </c>
    </row>
    <row r="427" spans="1:11" x14ac:dyDescent="0.25">
      <c r="A427" s="96" t="s">
        <v>918</v>
      </c>
      <c r="B427" s="96" t="s">
        <v>919</v>
      </c>
      <c r="C427" s="96" t="s">
        <v>288</v>
      </c>
      <c r="D427" s="96" t="s">
        <v>166</v>
      </c>
      <c r="E427" s="96" t="s">
        <v>1450</v>
      </c>
      <c r="F427" s="96" t="s">
        <v>161</v>
      </c>
      <c r="G427" s="96" t="s">
        <v>161</v>
      </c>
      <c r="H427" s="96" t="s">
        <v>161</v>
      </c>
      <c r="I427" s="96" t="s">
        <v>161</v>
      </c>
      <c r="J427" s="96" t="s">
        <v>1581</v>
      </c>
      <c r="K427" s="96" t="s">
        <v>204</v>
      </c>
    </row>
    <row r="428" spans="1:11" x14ac:dyDescent="0.25">
      <c r="A428" s="96" t="s">
        <v>920</v>
      </c>
      <c r="B428" s="96" t="s">
        <v>921</v>
      </c>
      <c r="C428" s="96" t="s">
        <v>288</v>
      </c>
      <c r="D428" s="96" t="s">
        <v>166</v>
      </c>
      <c r="E428" s="96" t="s">
        <v>1450</v>
      </c>
      <c r="F428" s="96" t="s">
        <v>161</v>
      </c>
      <c r="G428" s="96" t="s">
        <v>161</v>
      </c>
      <c r="H428" s="96" t="s">
        <v>161</v>
      </c>
      <c r="I428" s="96" t="s">
        <v>161</v>
      </c>
      <c r="J428" s="96" t="s">
        <v>1580</v>
      </c>
      <c r="K428" s="96" t="s">
        <v>204</v>
      </c>
    </row>
    <row r="429" spans="1:11" x14ac:dyDescent="0.25">
      <c r="A429" s="96" t="s">
        <v>121</v>
      </c>
      <c r="B429" s="96" t="s">
        <v>922</v>
      </c>
      <c r="C429" s="96" t="s">
        <v>288</v>
      </c>
      <c r="D429" s="96" t="s">
        <v>166</v>
      </c>
      <c r="E429" s="96" t="s">
        <v>1450</v>
      </c>
      <c r="F429" s="96" t="s">
        <v>161</v>
      </c>
      <c r="G429" s="96" t="s">
        <v>161</v>
      </c>
      <c r="H429" s="96" t="s">
        <v>161</v>
      </c>
      <c r="I429" s="96" t="s">
        <v>161</v>
      </c>
      <c r="J429" s="96" t="s">
        <v>1581</v>
      </c>
      <c r="K429" s="96" t="s">
        <v>276</v>
      </c>
    </row>
    <row r="430" spans="1:11" x14ac:dyDescent="0.25">
      <c r="A430" s="96" t="s">
        <v>923</v>
      </c>
      <c r="B430" s="96" t="s">
        <v>1625</v>
      </c>
      <c r="C430" s="96" t="s">
        <v>288</v>
      </c>
      <c r="D430" s="96" t="s">
        <v>166</v>
      </c>
      <c r="E430" s="96" t="s">
        <v>1450</v>
      </c>
      <c r="F430" s="96" t="s">
        <v>161</v>
      </c>
      <c r="G430" s="96" t="s">
        <v>161</v>
      </c>
      <c r="H430" s="96" t="s">
        <v>161</v>
      </c>
      <c r="I430" s="96" t="s">
        <v>161</v>
      </c>
      <c r="J430" s="96" t="s">
        <v>1581</v>
      </c>
      <c r="K430" s="96" t="s">
        <v>204</v>
      </c>
    </row>
    <row r="431" spans="1:11" x14ac:dyDescent="0.25">
      <c r="A431" s="96" t="s">
        <v>924</v>
      </c>
      <c r="B431" s="96" t="s">
        <v>925</v>
      </c>
      <c r="C431" s="96" t="s">
        <v>288</v>
      </c>
      <c r="D431" s="96" t="s">
        <v>166</v>
      </c>
      <c r="E431" s="96" t="s">
        <v>1450</v>
      </c>
      <c r="F431" s="96" t="s">
        <v>161</v>
      </c>
      <c r="G431" s="96" t="s">
        <v>161</v>
      </c>
      <c r="H431" s="96" t="s">
        <v>161</v>
      </c>
      <c r="I431" s="96" t="s">
        <v>161</v>
      </c>
      <c r="J431" s="96" t="s">
        <v>1581</v>
      </c>
      <c r="K431" s="96" t="s">
        <v>204</v>
      </c>
    </row>
    <row r="432" spans="1:11" x14ac:dyDescent="0.25">
      <c r="A432" s="96" t="s">
        <v>926</v>
      </c>
      <c r="B432" s="96" t="s">
        <v>927</v>
      </c>
      <c r="C432" s="96" t="s">
        <v>288</v>
      </c>
      <c r="D432" s="96" t="s">
        <v>166</v>
      </c>
      <c r="E432" s="96" t="s">
        <v>1450</v>
      </c>
      <c r="F432" s="96" t="s">
        <v>161</v>
      </c>
      <c r="G432" s="96" t="s">
        <v>161</v>
      </c>
      <c r="H432" s="96" t="s">
        <v>161</v>
      </c>
      <c r="I432" s="96" t="s">
        <v>161</v>
      </c>
      <c r="J432" s="96" t="s">
        <v>1581</v>
      </c>
      <c r="K432" s="96" t="s">
        <v>204</v>
      </c>
    </row>
    <row r="433" spans="1:11" x14ac:dyDescent="0.25">
      <c r="A433" s="96" t="s">
        <v>928</v>
      </c>
      <c r="B433" s="96" t="s">
        <v>173</v>
      </c>
      <c r="C433" s="96" t="s">
        <v>288</v>
      </c>
      <c r="D433" s="96" t="s">
        <v>166</v>
      </c>
      <c r="E433" s="96" t="s">
        <v>1450</v>
      </c>
      <c r="F433" s="96" t="s">
        <v>161</v>
      </c>
      <c r="G433" s="96" t="s">
        <v>161</v>
      </c>
      <c r="H433" s="96" t="s">
        <v>161</v>
      </c>
      <c r="I433" s="96" t="s">
        <v>161</v>
      </c>
      <c r="J433" s="96" t="s">
        <v>1580</v>
      </c>
      <c r="K433" s="96" t="s">
        <v>204</v>
      </c>
    </row>
    <row r="434" spans="1:11" x14ac:dyDescent="0.25">
      <c r="A434" s="96" t="s">
        <v>122</v>
      </c>
      <c r="B434" s="96" t="s">
        <v>929</v>
      </c>
      <c r="C434" s="96" t="s">
        <v>288</v>
      </c>
      <c r="D434" s="96" t="s">
        <v>166</v>
      </c>
      <c r="E434" s="96" t="s">
        <v>1450</v>
      </c>
      <c r="F434" s="96" t="s">
        <v>161</v>
      </c>
      <c r="G434" s="96" t="s">
        <v>161</v>
      </c>
      <c r="H434" s="96" t="s">
        <v>161</v>
      </c>
      <c r="I434" s="96" t="s">
        <v>161</v>
      </c>
      <c r="J434" s="96" t="s">
        <v>1626</v>
      </c>
      <c r="K434" s="96" t="s">
        <v>204</v>
      </c>
    </row>
    <row r="435" spans="1:11" x14ac:dyDescent="0.25">
      <c r="A435" s="96" t="s">
        <v>930</v>
      </c>
      <c r="B435" s="96" t="s">
        <v>931</v>
      </c>
      <c r="C435" s="96" t="s">
        <v>288</v>
      </c>
      <c r="D435" s="96" t="s">
        <v>166</v>
      </c>
      <c r="E435" s="96" t="s">
        <v>1450</v>
      </c>
      <c r="F435" s="96" t="s">
        <v>161</v>
      </c>
      <c r="G435" s="96" t="s">
        <v>161</v>
      </c>
      <c r="H435" s="96" t="s">
        <v>161</v>
      </c>
      <c r="I435" s="96" t="s">
        <v>161</v>
      </c>
      <c r="J435" s="96" t="s">
        <v>1582</v>
      </c>
      <c r="K435" s="96" t="s">
        <v>204</v>
      </c>
    </row>
    <row r="436" spans="1:11" x14ac:dyDescent="0.25">
      <c r="A436" s="96" t="s">
        <v>932</v>
      </c>
      <c r="B436" s="96" t="s">
        <v>933</v>
      </c>
      <c r="C436" s="96" t="s">
        <v>288</v>
      </c>
      <c r="D436" s="96" t="s">
        <v>166</v>
      </c>
      <c r="E436" s="96" t="s">
        <v>1450</v>
      </c>
      <c r="F436" s="96" t="s">
        <v>161</v>
      </c>
      <c r="G436" s="96" t="s">
        <v>161</v>
      </c>
      <c r="H436" s="96" t="s">
        <v>161</v>
      </c>
      <c r="I436" s="96" t="s">
        <v>161</v>
      </c>
      <c r="J436" s="96" t="s">
        <v>1581</v>
      </c>
      <c r="K436" s="96" t="s">
        <v>204</v>
      </c>
    </row>
    <row r="437" spans="1:11" x14ac:dyDescent="0.25">
      <c r="A437" s="96" t="s">
        <v>934</v>
      </c>
      <c r="B437" s="96" t="s">
        <v>935</v>
      </c>
      <c r="C437" s="96" t="s">
        <v>288</v>
      </c>
      <c r="D437" s="96" t="s">
        <v>166</v>
      </c>
      <c r="E437" s="96" t="s">
        <v>1450</v>
      </c>
      <c r="F437" s="96" t="s">
        <v>161</v>
      </c>
      <c r="G437" s="96" t="s">
        <v>161</v>
      </c>
      <c r="H437" s="96" t="s">
        <v>161</v>
      </c>
      <c r="I437" s="96" t="s">
        <v>161</v>
      </c>
      <c r="J437" s="96" t="s">
        <v>172</v>
      </c>
      <c r="K437" s="96" t="s">
        <v>204</v>
      </c>
    </row>
    <row r="438" spans="1:11" x14ac:dyDescent="0.25">
      <c r="A438" s="96" t="s">
        <v>936</v>
      </c>
      <c r="B438" s="96" t="s">
        <v>937</v>
      </c>
      <c r="C438" s="96" t="s">
        <v>288</v>
      </c>
      <c r="D438" s="96" t="s">
        <v>166</v>
      </c>
      <c r="E438" s="96" t="s">
        <v>1450</v>
      </c>
      <c r="F438" s="96" t="s">
        <v>161</v>
      </c>
      <c r="G438" s="96" t="s">
        <v>161</v>
      </c>
      <c r="H438" s="96" t="s">
        <v>161</v>
      </c>
      <c r="I438" s="96" t="s">
        <v>161</v>
      </c>
      <c r="J438" s="96" t="s">
        <v>172</v>
      </c>
      <c r="K438" s="96" t="s">
        <v>204</v>
      </c>
    </row>
    <row r="439" spans="1:11" x14ac:dyDescent="0.25">
      <c r="A439" s="96" t="s">
        <v>938</v>
      </c>
      <c r="B439" s="96" t="s">
        <v>939</v>
      </c>
      <c r="C439" s="96" t="s">
        <v>288</v>
      </c>
      <c r="D439" s="96" t="s">
        <v>166</v>
      </c>
      <c r="E439" s="96" t="s">
        <v>1450</v>
      </c>
      <c r="F439" s="96" t="s">
        <v>161</v>
      </c>
      <c r="G439" s="96" t="s">
        <v>161</v>
      </c>
      <c r="H439" s="96" t="s">
        <v>161</v>
      </c>
      <c r="I439" s="96" t="s">
        <v>161</v>
      </c>
      <c r="J439" s="96" t="s">
        <v>172</v>
      </c>
      <c r="K439" s="96" t="s">
        <v>204</v>
      </c>
    </row>
    <row r="440" spans="1:11" x14ac:dyDescent="0.25">
      <c r="A440" s="96" t="s">
        <v>940</v>
      </c>
      <c r="B440" s="96" t="s">
        <v>941</v>
      </c>
      <c r="C440" s="96" t="s">
        <v>288</v>
      </c>
      <c r="D440" s="96" t="s">
        <v>166</v>
      </c>
      <c r="E440" s="96" t="s">
        <v>1450</v>
      </c>
      <c r="F440" s="96" t="s">
        <v>161</v>
      </c>
      <c r="G440" s="96" t="s">
        <v>161</v>
      </c>
      <c r="H440" s="96" t="s">
        <v>161</v>
      </c>
      <c r="I440" s="96" t="s">
        <v>161</v>
      </c>
      <c r="J440" s="96" t="s">
        <v>1586</v>
      </c>
      <c r="K440" s="96" t="s">
        <v>204</v>
      </c>
    </row>
    <row r="441" spans="1:11" x14ac:dyDescent="0.25">
      <c r="A441" s="96" t="s">
        <v>942</v>
      </c>
      <c r="B441" s="96" t="s">
        <v>943</v>
      </c>
      <c r="C441" s="96" t="s">
        <v>288</v>
      </c>
      <c r="D441" s="96" t="s">
        <v>166</v>
      </c>
      <c r="E441" s="96" t="s">
        <v>1450</v>
      </c>
      <c r="F441" s="96" t="s">
        <v>161</v>
      </c>
      <c r="G441" s="96" t="s">
        <v>161</v>
      </c>
      <c r="H441" s="96" t="s">
        <v>161</v>
      </c>
      <c r="I441" s="96" t="s">
        <v>161</v>
      </c>
      <c r="J441" s="96" t="s">
        <v>1581</v>
      </c>
      <c r="K441" s="96" t="s">
        <v>204</v>
      </c>
    </row>
    <row r="442" spans="1:11" x14ac:dyDescent="0.25">
      <c r="A442" s="96" t="s">
        <v>944</v>
      </c>
      <c r="B442" s="96" t="s">
        <v>945</v>
      </c>
      <c r="C442" s="96" t="s">
        <v>288</v>
      </c>
      <c r="D442" s="96" t="s">
        <v>166</v>
      </c>
      <c r="E442" s="96" t="s">
        <v>1450</v>
      </c>
      <c r="F442" s="96" t="s">
        <v>161</v>
      </c>
      <c r="G442" s="96" t="s">
        <v>161</v>
      </c>
      <c r="H442" s="96" t="s">
        <v>161</v>
      </c>
      <c r="I442" s="96" t="s">
        <v>161</v>
      </c>
      <c r="J442" s="96" t="s">
        <v>1581</v>
      </c>
      <c r="K442" s="96" t="s">
        <v>204</v>
      </c>
    </row>
    <row r="443" spans="1:11" x14ac:dyDescent="0.25">
      <c r="A443" s="96" t="s">
        <v>946</v>
      </c>
      <c r="B443" s="96" t="s">
        <v>947</v>
      </c>
      <c r="C443" s="96" t="s">
        <v>288</v>
      </c>
      <c r="D443" s="96" t="s">
        <v>166</v>
      </c>
      <c r="E443" s="96" t="s">
        <v>1450</v>
      </c>
      <c r="F443" s="96" t="s">
        <v>161</v>
      </c>
      <c r="G443" s="96" t="s">
        <v>161</v>
      </c>
      <c r="H443" s="96" t="s">
        <v>161</v>
      </c>
      <c r="I443" s="96" t="s">
        <v>161</v>
      </c>
      <c r="J443" s="96" t="s">
        <v>1581</v>
      </c>
      <c r="K443" s="96" t="s">
        <v>204</v>
      </c>
    </row>
    <row r="444" spans="1:11" x14ac:dyDescent="0.25">
      <c r="A444" s="96" t="s">
        <v>948</v>
      </c>
      <c r="B444" s="96" t="s">
        <v>949</v>
      </c>
      <c r="C444" s="96" t="s">
        <v>288</v>
      </c>
      <c r="D444" s="96" t="s">
        <v>166</v>
      </c>
      <c r="E444" s="96" t="s">
        <v>1450</v>
      </c>
      <c r="F444" s="96" t="s">
        <v>161</v>
      </c>
      <c r="G444" s="96" t="s">
        <v>161</v>
      </c>
      <c r="H444" s="96" t="s">
        <v>161</v>
      </c>
      <c r="I444" s="96" t="s">
        <v>161</v>
      </c>
      <c r="J444" s="96" t="s">
        <v>1581</v>
      </c>
      <c r="K444" s="96" t="s">
        <v>204</v>
      </c>
    </row>
    <row r="445" spans="1:11" x14ac:dyDescent="0.25">
      <c r="A445" s="96" t="s">
        <v>950</v>
      </c>
      <c r="B445" s="96" t="s">
        <v>951</v>
      </c>
      <c r="C445" s="96" t="s">
        <v>288</v>
      </c>
      <c r="D445" s="96" t="s">
        <v>166</v>
      </c>
      <c r="E445" s="96" t="s">
        <v>1450</v>
      </c>
      <c r="F445" s="96" t="s">
        <v>161</v>
      </c>
      <c r="G445" s="96" t="s">
        <v>161</v>
      </c>
      <c r="H445" s="96" t="s">
        <v>161</v>
      </c>
      <c r="I445" s="96" t="s">
        <v>161</v>
      </c>
      <c r="J445" s="96" t="s">
        <v>1581</v>
      </c>
      <c r="K445" s="96" t="s">
        <v>204</v>
      </c>
    </row>
    <row r="446" spans="1:11" x14ac:dyDescent="0.25">
      <c r="A446" s="96" t="s">
        <v>952</v>
      </c>
      <c r="B446" s="96" t="s">
        <v>953</v>
      </c>
      <c r="C446" s="96" t="s">
        <v>288</v>
      </c>
      <c r="D446" s="96" t="s">
        <v>166</v>
      </c>
      <c r="E446" s="96" t="s">
        <v>1450</v>
      </c>
      <c r="F446" s="96" t="s">
        <v>161</v>
      </c>
      <c r="G446" s="96" t="s">
        <v>161</v>
      </c>
      <c r="H446" s="96" t="s">
        <v>161</v>
      </c>
      <c r="I446" s="96" t="s">
        <v>161</v>
      </c>
      <c r="J446" s="96" t="s">
        <v>1581</v>
      </c>
      <c r="K446" s="96" t="s">
        <v>204</v>
      </c>
    </row>
    <row r="447" spans="1:11" x14ac:dyDescent="0.25">
      <c r="A447" s="96" t="s">
        <v>954</v>
      </c>
      <c r="B447" s="96" t="s">
        <v>955</v>
      </c>
      <c r="C447" s="96" t="s">
        <v>288</v>
      </c>
      <c r="D447" s="96" t="s">
        <v>166</v>
      </c>
      <c r="E447" s="96" t="s">
        <v>1450</v>
      </c>
      <c r="F447" s="96" t="s">
        <v>161</v>
      </c>
      <c r="G447" s="96" t="s">
        <v>161</v>
      </c>
      <c r="H447" s="96" t="s">
        <v>161</v>
      </c>
      <c r="I447" s="96" t="s">
        <v>161</v>
      </c>
      <c r="J447" s="96" t="s">
        <v>1581</v>
      </c>
      <c r="K447" s="96" t="s">
        <v>204</v>
      </c>
    </row>
    <row r="448" spans="1:11" x14ac:dyDescent="0.25">
      <c r="A448" s="96" t="s">
        <v>956</v>
      </c>
      <c r="B448" s="96" t="s">
        <v>957</v>
      </c>
      <c r="C448" s="96" t="s">
        <v>288</v>
      </c>
      <c r="D448" s="96" t="s">
        <v>166</v>
      </c>
      <c r="E448" s="96" t="s">
        <v>1450</v>
      </c>
      <c r="F448" s="96" t="s">
        <v>161</v>
      </c>
      <c r="G448" s="96" t="s">
        <v>161</v>
      </c>
      <c r="H448" s="96" t="s">
        <v>161</v>
      </c>
      <c r="I448" s="96" t="s">
        <v>161</v>
      </c>
      <c r="J448" s="96" t="s">
        <v>172</v>
      </c>
      <c r="K448" s="96" t="s">
        <v>204</v>
      </c>
    </row>
    <row r="449" spans="1:11" x14ac:dyDescent="0.25">
      <c r="A449" s="96" t="s">
        <v>958</v>
      </c>
      <c r="B449" s="96" t="s">
        <v>959</v>
      </c>
      <c r="C449" s="96" t="s">
        <v>288</v>
      </c>
      <c r="D449" s="96" t="s">
        <v>166</v>
      </c>
      <c r="E449" s="96" t="s">
        <v>1450</v>
      </c>
      <c r="F449" s="96" t="s">
        <v>161</v>
      </c>
      <c r="G449" s="96" t="s">
        <v>161</v>
      </c>
      <c r="H449" s="96" t="s">
        <v>161</v>
      </c>
      <c r="I449" s="96" t="s">
        <v>161</v>
      </c>
      <c r="J449" s="96" t="s">
        <v>1582</v>
      </c>
      <c r="K449" s="96" t="s">
        <v>204</v>
      </c>
    </row>
    <row r="450" spans="1:11" x14ac:dyDescent="0.25">
      <c r="A450" s="96" t="s">
        <v>960</v>
      </c>
      <c r="B450" s="96" t="s">
        <v>961</v>
      </c>
      <c r="C450" s="96" t="s">
        <v>288</v>
      </c>
      <c r="D450" s="96" t="s">
        <v>166</v>
      </c>
      <c r="E450" s="96" t="s">
        <v>1450</v>
      </c>
      <c r="F450" s="96" t="s">
        <v>161</v>
      </c>
      <c r="G450" s="96" t="s">
        <v>161</v>
      </c>
      <c r="H450" s="96" t="s">
        <v>161</v>
      </c>
      <c r="I450" s="96" t="s">
        <v>161</v>
      </c>
      <c r="J450" s="96" t="s">
        <v>1581</v>
      </c>
      <c r="K450" s="96" t="s">
        <v>204</v>
      </c>
    </row>
    <row r="451" spans="1:11" x14ac:dyDescent="0.25">
      <c r="A451" s="96" t="s">
        <v>962</v>
      </c>
      <c r="B451" s="96" t="s">
        <v>963</v>
      </c>
      <c r="C451" s="96" t="s">
        <v>288</v>
      </c>
      <c r="D451" s="96" t="s">
        <v>166</v>
      </c>
      <c r="E451" s="96" t="s">
        <v>1450</v>
      </c>
      <c r="F451" s="96" t="s">
        <v>161</v>
      </c>
      <c r="G451" s="96" t="s">
        <v>161</v>
      </c>
      <c r="H451" s="96" t="s">
        <v>161</v>
      </c>
      <c r="I451" s="96" t="s">
        <v>161</v>
      </c>
      <c r="J451" s="96" t="s">
        <v>1581</v>
      </c>
      <c r="K451" s="96" t="s">
        <v>204</v>
      </c>
    </row>
    <row r="452" spans="1:11" x14ac:dyDescent="0.25">
      <c r="A452" s="96" t="s">
        <v>964</v>
      </c>
      <c r="B452" s="96" t="s">
        <v>965</v>
      </c>
      <c r="C452" s="96" t="s">
        <v>288</v>
      </c>
      <c r="D452" s="96" t="s">
        <v>166</v>
      </c>
      <c r="E452" s="96" t="s">
        <v>1450</v>
      </c>
      <c r="F452" s="96" t="s">
        <v>161</v>
      </c>
      <c r="G452" s="96" t="s">
        <v>161</v>
      </c>
      <c r="H452" s="96" t="s">
        <v>161</v>
      </c>
      <c r="I452" s="96" t="s">
        <v>161</v>
      </c>
      <c r="J452" s="96" t="s">
        <v>1581</v>
      </c>
      <c r="K452" s="96" t="s">
        <v>204</v>
      </c>
    </row>
    <row r="453" spans="1:11" x14ac:dyDescent="0.25">
      <c r="A453" s="96" t="s">
        <v>966</v>
      </c>
      <c r="B453" s="96" t="s">
        <v>967</v>
      </c>
      <c r="C453" s="96" t="s">
        <v>288</v>
      </c>
      <c r="D453" s="96" t="s">
        <v>166</v>
      </c>
      <c r="E453" s="96" t="s">
        <v>1450</v>
      </c>
      <c r="F453" s="96" t="s">
        <v>161</v>
      </c>
      <c r="G453" s="96" t="s">
        <v>161</v>
      </c>
      <c r="H453" s="96" t="s">
        <v>161</v>
      </c>
      <c r="I453" s="96" t="s">
        <v>161</v>
      </c>
      <c r="J453" s="96" t="s">
        <v>1581</v>
      </c>
      <c r="K453" s="96" t="s">
        <v>204</v>
      </c>
    </row>
    <row r="454" spans="1:11" x14ac:dyDescent="0.25">
      <c r="A454" s="96" t="s">
        <v>968</v>
      </c>
      <c r="B454" s="96" t="s">
        <v>969</v>
      </c>
      <c r="C454" s="96" t="s">
        <v>288</v>
      </c>
      <c r="D454" s="96" t="s">
        <v>166</v>
      </c>
      <c r="E454" s="96" t="s">
        <v>1450</v>
      </c>
      <c r="F454" s="96" t="s">
        <v>161</v>
      </c>
      <c r="G454" s="96" t="s">
        <v>161</v>
      </c>
      <c r="H454" s="96" t="s">
        <v>161</v>
      </c>
      <c r="I454" s="96" t="s">
        <v>161</v>
      </c>
      <c r="J454" s="96" t="s">
        <v>1581</v>
      </c>
      <c r="K454" s="96" t="s">
        <v>204</v>
      </c>
    </row>
    <row r="455" spans="1:11" x14ac:dyDescent="0.25">
      <c r="A455" s="96" t="s">
        <v>970</v>
      </c>
      <c r="B455" s="96" t="s">
        <v>971</v>
      </c>
      <c r="C455" s="96" t="s">
        <v>288</v>
      </c>
      <c r="D455" s="96" t="s">
        <v>166</v>
      </c>
      <c r="E455" s="96" t="s">
        <v>1450</v>
      </c>
      <c r="F455" s="96" t="s">
        <v>161</v>
      </c>
      <c r="G455" s="96" t="s">
        <v>161</v>
      </c>
      <c r="H455" s="96" t="s">
        <v>161</v>
      </c>
      <c r="I455" s="96" t="s">
        <v>161</v>
      </c>
      <c r="J455" s="96" t="s">
        <v>1581</v>
      </c>
      <c r="K455" s="96" t="s">
        <v>204</v>
      </c>
    </row>
    <row r="456" spans="1:11" x14ac:dyDescent="0.25">
      <c r="A456" s="96" t="s">
        <v>972</v>
      </c>
      <c r="B456" s="96" t="s">
        <v>973</v>
      </c>
      <c r="C456" s="96" t="s">
        <v>288</v>
      </c>
      <c r="D456" s="96" t="s">
        <v>166</v>
      </c>
      <c r="E456" s="96" t="s">
        <v>1450</v>
      </c>
      <c r="F456" s="96" t="s">
        <v>161</v>
      </c>
      <c r="G456" s="96" t="s">
        <v>161</v>
      </c>
      <c r="H456" s="96" t="s">
        <v>161</v>
      </c>
      <c r="I456" s="96" t="s">
        <v>161</v>
      </c>
      <c r="J456" s="96" t="s">
        <v>1581</v>
      </c>
      <c r="K456" s="96" t="s">
        <v>204</v>
      </c>
    </row>
    <row r="457" spans="1:11" x14ac:dyDescent="0.25">
      <c r="A457" s="96" t="s">
        <v>974</v>
      </c>
      <c r="B457" s="96" t="s">
        <v>975</v>
      </c>
      <c r="C457" s="96" t="s">
        <v>288</v>
      </c>
      <c r="D457" s="96" t="s">
        <v>166</v>
      </c>
      <c r="E457" s="96" t="s">
        <v>1450</v>
      </c>
      <c r="F457" s="96" t="s">
        <v>161</v>
      </c>
      <c r="G457" s="96" t="s">
        <v>161</v>
      </c>
      <c r="H457" s="96" t="s">
        <v>161</v>
      </c>
      <c r="I457" s="96" t="s">
        <v>161</v>
      </c>
      <c r="J457" s="96" t="s">
        <v>1582</v>
      </c>
      <c r="K457" s="96" t="s">
        <v>204</v>
      </c>
    </row>
    <row r="458" spans="1:11" x14ac:dyDescent="0.25">
      <c r="A458" s="96" t="s">
        <v>976</v>
      </c>
      <c r="B458" s="96" t="s">
        <v>977</v>
      </c>
      <c r="C458" s="96" t="s">
        <v>288</v>
      </c>
      <c r="D458" s="96" t="s">
        <v>166</v>
      </c>
      <c r="E458" s="96" t="s">
        <v>1450</v>
      </c>
      <c r="F458" s="96" t="s">
        <v>161</v>
      </c>
      <c r="G458" s="96" t="s">
        <v>161</v>
      </c>
      <c r="H458" s="96" t="s">
        <v>161</v>
      </c>
      <c r="I458" s="96" t="s">
        <v>161</v>
      </c>
      <c r="J458" s="96" t="s">
        <v>1582</v>
      </c>
      <c r="K458" s="96" t="s">
        <v>204</v>
      </c>
    </row>
    <row r="459" spans="1:11" x14ac:dyDescent="0.25">
      <c r="A459" s="96" t="s">
        <v>978</v>
      </c>
      <c r="B459" s="96" t="s">
        <v>979</v>
      </c>
      <c r="C459" s="96" t="s">
        <v>288</v>
      </c>
      <c r="D459" s="96" t="s">
        <v>166</v>
      </c>
      <c r="E459" s="96" t="s">
        <v>1450</v>
      </c>
      <c r="F459" s="96" t="s">
        <v>161</v>
      </c>
      <c r="G459" s="96" t="s">
        <v>161</v>
      </c>
      <c r="H459" s="96" t="s">
        <v>161</v>
      </c>
      <c r="I459" s="96" t="s">
        <v>161</v>
      </c>
      <c r="J459" s="96" t="s">
        <v>1582</v>
      </c>
      <c r="K459" s="96" t="s">
        <v>204</v>
      </c>
    </row>
    <row r="460" spans="1:11" x14ac:dyDescent="0.25">
      <c r="A460" s="96" t="s">
        <v>980</v>
      </c>
      <c r="B460" s="96" t="s">
        <v>981</v>
      </c>
      <c r="C460" s="96" t="s">
        <v>288</v>
      </c>
      <c r="D460" s="96" t="s">
        <v>166</v>
      </c>
      <c r="E460" s="96" t="s">
        <v>1450</v>
      </c>
      <c r="F460" s="96" t="s">
        <v>161</v>
      </c>
      <c r="G460" s="96" t="s">
        <v>161</v>
      </c>
      <c r="H460" s="96" t="s">
        <v>161</v>
      </c>
      <c r="I460" s="96" t="s">
        <v>161</v>
      </c>
      <c r="J460" s="96" t="s">
        <v>1581</v>
      </c>
      <c r="K460" s="96" t="s">
        <v>204</v>
      </c>
    </row>
    <row r="461" spans="1:11" x14ac:dyDescent="0.25">
      <c r="A461" s="96" t="s">
        <v>982</v>
      </c>
      <c r="B461" s="96" t="s">
        <v>983</v>
      </c>
      <c r="C461" s="96" t="s">
        <v>288</v>
      </c>
      <c r="D461" s="96" t="s">
        <v>166</v>
      </c>
      <c r="E461" s="96" t="s">
        <v>1450</v>
      </c>
      <c r="F461" s="96" t="s">
        <v>161</v>
      </c>
      <c r="G461" s="96" t="s">
        <v>161</v>
      </c>
      <c r="H461" s="96" t="s">
        <v>161</v>
      </c>
      <c r="I461" s="96" t="s">
        <v>161</v>
      </c>
      <c r="J461" s="96" t="s">
        <v>1582</v>
      </c>
      <c r="K461" s="96" t="s">
        <v>204</v>
      </c>
    </row>
    <row r="462" spans="1:11" x14ac:dyDescent="0.25">
      <c r="A462" s="96" t="s">
        <v>984</v>
      </c>
      <c r="B462" s="96" t="s">
        <v>985</v>
      </c>
      <c r="C462" s="96" t="s">
        <v>288</v>
      </c>
      <c r="D462" s="96" t="s">
        <v>166</v>
      </c>
      <c r="E462" s="96" t="s">
        <v>1450</v>
      </c>
      <c r="F462" s="96" t="s">
        <v>161</v>
      </c>
      <c r="G462" s="96" t="s">
        <v>161</v>
      </c>
      <c r="H462" s="96" t="s">
        <v>161</v>
      </c>
      <c r="I462" s="96" t="s">
        <v>161</v>
      </c>
      <c r="J462" s="96" t="s">
        <v>1581</v>
      </c>
      <c r="K462" s="96" t="s">
        <v>204</v>
      </c>
    </row>
    <row r="463" spans="1:11" x14ac:dyDescent="0.25">
      <c r="A463" s="96" t="s">
        <v>986</v>
      </c>
      <c r="B463" s="96" t="s">
        <v>987</v>
      </c>
      <c r="C463" s="96" t="s">
        <v>288</v>
      </c>
      <c r="D463" s="96" t="s">
        <v>166</v>
      </c>
      <c r="E463" s="96" t="s">
        <v>1450</v>
      </c>
      <c r="F463" s="96" t="s">
        <v>161</v>
      </c>
      <c r="G463" s="96" t="s">
        <v>161</v>
      </c>
      <c r="H463" s="96" t="s">
        <v>161</v>
      </c>
      <c r="I463" s="96" t="s">
        <v>161</v>
      </c>
      <c r="J463" s="96" t="s">
        <v>172</v>
      </c>
      <c r="K463" s="96" t="s">
        <v>204</v>
      </c>
    </row>
    <row r="464" spans="1:11" x14ac:dyDescent="0.25">
      <c r="A464" s="96" t="s">
        <v>988</v>
      </c>
      <c r="B464" s="96" t="s">
        <v>989</v>
      </c>
      <c r="C464" s="96" t="s">
        <v>288</v>
      </c>
      <c r="D464" s="96" t="s">
        <v>166</v>
      </c>
      <c r="E464" s="96" t="s">
        <v>1450</v>
      </c>
      <c r="F464" s="96" t="s">
        <v>161</v>
      </c>
      <c r="G464" s="96" t="s">
        <v>161</v>
      </c>
      <c r="H464" s="96" t="s">
        <v>161</v>
      </c>
      <c r="I464" s="96" t="s">
        <v>161</v>
      </c>
      <c r="J464" s="96" t="s">
        <v>1593</v>
      </c>
      <c r="K464" s="96" t="s">
        <v>276</v>
      </c>
    </row>
    <row r="465" spans="1:11" x14ac:dyDescent="0.25">
      <c r="A465" s="96" t="s">
        <v>123</v>
      </c>
      <c r="B465" s="96" t="s">
        <v>990</v>
      </c>
      <c r="C465" s="96" t="s">
        <v>288</v>
      </c>
      <c r="D465" s="96" t="s">
        <v>166</v>
      </c>
      <c r="E465" s="96" t="s">
        <v>1450</v>
      </c>
      <c r="F465" s="96" t="s">
        <v>161</v>
      </c>
      <c r="G465" s="96" t="s">
        <v>161</v>
      </c>
      <c r="H465" s="96" t="s">
        <v>161</v>
      </c>
      <c r="I465" s="96" t="s">
        <v>161</v>
      </c>
      <c r="J465" s="96" t="s">
        <v>1581</v>
      </c>
      <c r="K465" s="96" t="s">
        <v>276</v>
      </c>
    </row>
    <row r="466" spans="1:11" x14ac:dyDescent="0.25">
      <c r="A466" s="96" t="s">
        <v>991</v>
      </c>
      <c r="B466" s="96" t="s">
        <v>992</v>
      </c>
      <c r="C466" s="96" t="s">
        <v>288</v>
      </c>
      <c r="D466" s="96" t="s">
        <v>166</v>
      </c>
      <c r="E466" s="96" t="s">
        <v>1450</v>
      </c>
      <c r="F466" s="96" t="s">
        <v>161</v>
      </c>
      <c r="G466" s="96" t="s">
        <v>161</v>
      </c>
      <c r="H466" s="96" t="s">
        <v>161</v>
      </c>
      <c r="I466" s="96" t="s">
        <v>161</v>
      </c>
      <c r="J466" s="96" t="s">
        <v>1581</v>
      </c>
      <c r="K466" s="96" t="s">
        <v>204</v>
      </c>
    </row>
    <row r="467" spans="1:11" x14ac:dyDescent="0.25">
      <c r="A467" s="96" t="s">
        <v>993</v>
      </c>
      <c r="B467" s="96" t="s">
        <v>994</v>
      </c>
      <c r="C467" s="96" t="s">
        <v>288</v>
      </c>
      <c r="D467" s="96" t="s">
        <v>166</v>
      </c>
      <c r="E467" s="96" t="s">
        <v>1450</v>
      </c>
      <c r="F467" s="96" t="s">
        <v>161</v>
      </c>
      <c r="G467" s="96" t="s">
        <v>161</v>
      </c>
      <c r="H467" s="96" t="s">
        <v>161</v>
      </c>
      <c r="I467" s="96" t="s">
        <v>161</v>
      </c>
      <c r="J467" s="96" t="s">
        <v>172</v>
      </c>
      <c r="K467" s="96" t="s">
        <v>204</v>
      </c>
    </row>
    <row r="468" spans="1:11" x14ac:dyDescent="0.25">
      <c r="A468" s="96" t="s">
        <v>124</v>
      </c>
      <c r="B468" s="96" t="s">
        <v>995</v>
      </c>
      <c r="C468" s="96" t="s">
        <v>288</v>
      </c>
      <c r="D468" s="96" t="s">
        <v>166</v>
      </c>
      <c r="E468" s="96" t="s">
        <v>1450</v>
      </c>
      <c r="F468" s="96" t="s">
        <v>161</v>
      </c>
      <c r="G468" s="96" t="s">
        <v>161</v>
      </c>
      <c r="H468" s="96" t="s">
        <v>161</v>
      </c>
      <c r="I468" s="96" t="s">
        <v>161</v>
      </c>
      <c r="J468" s="96" t="s">
        <v>172</v>
      </c>
      <c r="K468" s="96" t="s">
        <v>204</v>
      </c>
    </row>
    <row r="469" spans="1:11" x14ac:dyDescent="0.25">
      <c r="A469" s="96" t="s">
        <v>996</v>
      </c>
      <c r="B469" s="96" t="s">
        <v>997</v>
      </c>
      <c r="C469" s="96" t="s">
        <v>272</v>
      </c>
      <c r="D469" s="96" t="s">
        <v>270</v>
      </c>
      <c r="E469" s="96" t="s">
        <v>1450</v>
      </c>
      <c r="F469" s="96" t="s">
        <v>161</v>
      </c>
      <c r="G469" s="96" t="s">
        <v>161</v>
      </c>
      <c r="H469" s="96" t="s">
        <v>161</v>
      </c>
      <c r="I469" s="96" t="s">
        <v>161</v>
      </c>
      <c r="J469" s="96" t="s">
        <v>163</v>
      </c>
      <c r="K469" s="96" t="s">
        <v>204</v>
      </c>
    </row>
    <row r="470" spans="1:11" x14ac:dyDescent="0.25">
      <c r="A470" s="96" t="s">
        <v>998</v>
      </c>
      <c r="B470" s="96" t="s">
        <v>999</v>
      </c>
      <c r="C470" s="96" t="s">
        <v>272</v>
      </c>
      <c r="D470" s="96" t="s">
        <v>270</v>
      </c>
      <c r="E470" s="96" t="s">
        <v>1450</v>
      </c>
      <c r="F470" s="96" t="s">
        <v>161</v>
      </c>
      <c r="G470" s="96" t="s">
        <v>161</v>
      </c>
      <c r="H470" s="96" t="s">
        <v>161</v>
      </c>
      <c r="I470" s="96" t="s">
        <v>161</v>
      </c>
      <c r="J470" s="96" t="s">
        <v>163</v>
      </c>
      <c r="K470" s="96" t="s">
        <v>204</v>
      </c>
    </row>
    <row r="471" spans="1:11" x14ac:dyDescent="0.25">
      <c r="A471" s="96" t="s">
        <v>125</v>
      </c>
      <c r="B471" s="96" t="s">
        <v>1000</v>
      </c>
      <c r="C471" s="96" t="s">
        <v>272</v>
      </c>
      <c r="D471" s="96" t="s">
        <v>270</v>
      </c>
      <c r="E471" s="96" t="s">
        <v>1450</v>
      </c>
      <c r="F471" s="96" t="s">
        <v>161</v>
      </c>
      <c r="G471" s="96" t="s">
        <v>161</v>
      </c>
      <c r="H471" s="96" t="s">
        <v>161</v>
      </c>
      <c r="I471" s="96" t="s">
        <v>161</v>
      </c>
      <c r="J471" s="96" t="s">
        <v>163</v>
      </c>
      <c r="K471" s="96" t="s">
        <v>204</v>
      </c>
    </row>
    <row r="472" spans="1:11" x14ac:dyDescent="0.25">
      <c r="A472" s="96" t="s">
        <v>126</v>
      </c>
      <c r="B472" s="96" t="s">
        <v>1001</v>
      </c>
      <c r="C472" s="96" t="s">
        <v>272</v>
      </c>
      <c r="D472" s="96" t="s">
        <v>270</v>
      </c>
      <c r="E472" s="96" t="s">
        <v>1450</v>
      </c>
      <c r="F472" s="96" t="s">
        <v>161</v>
      </c>
      <c r="G472" s="96" t="s">
        <v>161</v>
      </c>
      <c r="H472" s="96" t="s">
        <v>161</v>
      </c>
      <c r="I472" s="96" t="s">
        <v>161</v>
      </c>
      <c r="J472" s="96" t="s">
        <v>163</v>
      </c>
      <c r="K472" s="96" t="s">
        <v>204</v>
      </c>
    </row>
    <row r="473" spans="1:11" x14ac:dyDescent="0.25">
      <c r="A473" s="96" t="s">
        <v>127</v>
      </c>
      <c r="B473" s="96" t="s">
        <v>1002</v>
      </c>
      <c r="C473" s="96" t="s">
        <v>272</v>
      </c>
      <c r="D473" s="96" t="s">
        <v>270</v>
      </c>
      <c r="E473" s="96" t="s">
        <v>1450</v>
      </c>
      <c r="F473" s="96" t="s">
        <v>161</v>
      </c>
      <c r="G473" s="96" t="s">
        <v>161</v>
      </c>
      <c r="H473" s="96" t="s">
        <v>161</v>
      </c>
      <c r="I473" s="96" t="s">
        <v>161</v>
      </c>
      <c r="J473" s="96" t="s">
        <v>163</v>
      </c>
      <c r="K473" s="96" t="s">
        <v>204</v>
      </c>
    </row>
    <row r="474" spans="1:11" x14ac:dyDescent="0.25">
      <c r="A474" s="96" t="s">
        <v>128</v>
      </c>
      <c r="B474" s="96" t="s">
        <v>1003</v>
      </c>
      <c r="C474" s="96" t="s">
        <v>272</v>
      </c>
      <c r="D474" s="96" t="s">
        <v>270</v>
      </c>
      <c r="E474" s="96" t="s">
        <v>1450</v>
      </c>
      <c r="F474" s="96" t="s">
        <v>161</v>
      </c>
      <c r="G474" s="96" t="s">
        <v>161</v>
      </c>
      <c r="H474" s="96" t="s">
        <v>161</v>
      </c>
      <c r="I474" s="96" t="s">
        <v>161</v>
      </c>
      <c r="J474" s="96" t="s">
        <v>163</v>
      </c>
      <c r="K474" s="96" t="s">
        <v>204</v>
      </c>
    </row>
    <row r="475" spans="1:11" x14ac:dyDescent="0.25">
      <c r="A475" s="96" t="s">
        <v>129</v>
      </c>
      <c r="B475" s="96" t="s">
        <v>1004</v>
      </c>
      <c r="C475" s="96" t="s">
        <v>272</v>
      </c>
      <c r="D475" s="96" t="s">
        <v>270</v>
      </c>
      <c r="E475" s="96" t="s">
        <v>1450</v>
      </c>
      <c r="F475" s="96" t="s">
        <v>161</v>
      </c>
      <c r="G475" s="96" t="s">
        <v>161</v>
      </c>
      <c r="H475" s="96" t="s">
        <v>161</v>
      </c>
      <c r="I475" s="96" t="s">
        <v>161</v>
      </c>
      <c r="J475" s="96" t="s">
        <v>163</v>
      </c>
      <c r="K475" s="96" t="s">
        <v>204</v>
      </c>
    </row>
    <row r="476" spans="1:11" x14ac:dyDescent="0.25">
      <c r="A476" s="96" t="s">
        <v>131</v>
      </c>
      <c r="B476" s="96" t="s">
        <v>1005</v>
      </c>
      <c r="C476" s="96" t="s">
        <v>142</v>
      </c>
      <c r="D476" s="96" t="s">
        <v>143</v>
      </c>
      <c r="E476" s="96" t="s">
        <v>1450</v>
      </c>
      <c r="F476" s="96" t="s">
        <v>161</v>
      </c>
      <c r="G476" s="96" t="s">
        <v>161</v>
      </c>
      <c r="H476" s="96" t="s">
        <v>161</v>
      </c>
      <c r="I476" s="96" t="s">
        <v>161</v>
      </c>
      <c r="J476" s="96" t="s">
        <v>175</v>
      </c>
      <c r="K476" s="96" t="s">
        <v>204</v>
      </c>
    </row>
    <row r="477" spans="1:11" x14ac:dyDescent="0.25">
      <c r="A477" s="96" t="s">
        <v>132</v>
      </c>
      <c r="B477" s="96" t="s">
        <v>191</v>
      </c>
      <c r="C477" s="96" t="s">
        <v>142</v>
      </c>
      <c r="D477" s="96" t="s">
        <v>143</v>
      </c>
      <c r="E477" s="96" t="s">
        <v>1450</v>
      </c>
      <c r="F477" s="96" t="s">
        <v>161</v>
      </c>
      <c r="G477" s="96" t="s">
        <v>161</v>
      </c>
      <c r="H477" s="96" t="s">
        <v>161</v>
      </c>
      <c r="I477" s="96" t="s">
        <v>161</v>
      </c>
      <c r="J477" s="96" t="s">
        <v>175</v>
      </c>
      <c r="K477" s="96" t="s">
        <v>204</v>
      </c>
    </row>
    <row r="478" spans="1:11" x14ac:dyDescent="0.25">
      <c r="A478" s="96" t="s">
        <v>133</v>
      </c>
      <c r="B478" s="96" t="s">
        <v>520</v>
      </c>
      <c r="C478" s="96" t="s">
        <v>142</v>
      </c>
      <c r="D478" s="96" t="s">
        <v>143</v>
      </c>
      <c r="E478" s="96" t="s">
        <v>1450</v>
      </c>
      <c r="F478" s="96" t="s">
        <v>161</v>
      </c>
      <c r="G478" s="96" t="s">
        <v>161</v>
      </c>
      <c r="H478" s="96" t="s">
        <v>161</v>
      </c>
      <c r="I478" s="96" t="s">
        <v>161</v>
      </c>
      <c r="J478" s="96" t="s">
        <v>175</v>
      </c>
      <c r="K478" s="96" t="s">
        <v>204</v>
      </c>
    </row>
    <row r="479" spans="1:11" x14ac:dyDescent="0.25">
      <c r="A479" s="96" t="s">
        <v>1671</v>
      </c>
      <c r="B479" s="96" t="s">
        <v>1672</v>
      </c>
      <c r="C479" s="96" t="s">
        <v>142</v>
      </c>
      <c r="D479" s="96" t="s">
        <v>143</v>
      </c>
      <c r="E479" s="96" t="s">
        <v>1450</v>
      </c>
      <c r="F479" s="96" t="s">
        <v>161</v>
      </c>
      <c r="G479" s="96" t="s">
        <v>161</v>
      </c>
      <c r="H479" s="96" t="s">
        <v>161</v>
      </c>
      <c r="I479" s="96" t="s">
        <v>161</v>
      </c>
      <c r="J479" s="96" t="s">
        <v>1670</v>
      </c>
      <c r="K479" s="96" t="s">
        <v>204</v>
      </c>
    </row>
    <row r="480" spans="1:11" x14ac:dyDescent="0.25">
      <c r="A480" s="96" t="s">
        <v>134</v>
      </c>
      <c r="B480" s="96" t="s">
        <v>1006</v>
      </c>
      <c r="C480" s="96" t="s">
        <v>142</v>
      </c>
      <c r="D480" s="96" t="s">
        <v>143</v>
      </c>
      <c r="E480" s="96" t="s">
        <v>1450</v>
      </c>
      <c r="F480" s="96" t="s">
        <v>161</v>
      </c>
      <c r="G480" s="96" t="s">
        <v>161</v>
      </c>
      <c r="H480" s="96" t="s">
        <v>161</v>
      </c>
      <c r="I480" s="96" t="s">
        <v>161</v>
      </c>
      <c r="J480" s="96" t="s">
        <v>1592</v>
      </c>
      <c r="K480" s="96" t="s">
        <v>204</v>
      </c>
    </row>
    <row r="481" spans="1:11" x14ac:dyDescent="0.25">
      <c r="A481" s="96" t="s">
        <v>135</v>
      </c>
      <c r="B481" s="96" t="s">
        <v>1007</v>
      </c>
      <c r="C481" s="96" t="s">
        <v>142</v>
      </c>
      <c r="D481" s="96" t="s">
        <v>143</v>
      </c>
      <c r="E481" s="96" t="s">
        <v>1450</v>
      </c>
      <c r="F481" s="96" t="s">
        <v>161</v>
      </c>
      <c r="G481" s="96" t="s">
        <v>161</v>
      </c>
      <c r="H481" s="96" t="s">
        <v>161</v>
      </c>
      <c r="I481" s="96" t="s">
        <v>161</v>
      </c>
      <c r="J481" s="96" t="s">
        <v>175</v>
      </c>
      <c r="K481" s="96" t="s">
        <v>204</v>
      </c>
    </row>
    <row r="482" spans="1:11" x14ac:dyDescent="0.25">
      <c r="A482" s="96" t="s">
        <v>136</v>
      </c>
      <c r="B482" s="96" t="s">
        <v>1008</v>
      </c>
      <c r="C482" s="96" t="s">
        <v>142</v>
      </c>
      <c r="D482" s="96" t="s">
        <v>143</v>
      </c>
      <c r="E482" s="96" t="s">
        <v>1450</v>
      </c>
      <c r="F482" s="96" t="s">
        <v>161</v>
      </c>
      <c r="G482" s="96" t="s">
        <v>161</v>
      </c>
      <c r="H482" s="96" t="s">
        <v>161</v>
      </c>
      <c r="I482" s="96" t="s">
        <v>161</v>
      </c>
      <c r="J482" s="96" t="s">
        <v>175</v>
      </c>
      <c r="K482" s="96" t="s">
        <v>204</v>
      </c>
    </row>
    <row r="483" spans="1:11" x14ac:dyDescent="0.25">
      <c r="A483" s="96" t="s">
        <v>137</v>
      </c>
      <c r="B483" s="96" t="s">
        <v>1009</v>
      </c>
      <c r="C483" s="96" t="s">
        <v>142</v>
      </c>
      <c r="D483" s="96" t="s">
        <v>143</v>
      </c>
      <c r="E483" s="96" t="s">
        <v>1450</v>
      </c>
      <c r="F483" s="96" t="s">
        <v>161</v>
      </c>
      <c r="G483" s="96" t="s">
        <v>161</v>
      </c>
      <c r="H483" s="96" t="s">
        <v>161</v>
      </c>
      <c r="I483" s="96" t="s">
        <v>161</v>
      </c>
      <c r="J483" s="96" t="s">
        <v>175</v>
      </c>
      <c r="K483" s="96" t="s">
        <v>204</v>
      </c>
    </row>
    <row r="484" spans="1:11" x14ac:dyDescent="0.25">
      <c r="A484" s="96" t="s">
        <v>1010</v>
      </c>
      <c r="B484" s="96" t="s">
        <v>1011</v>
      </c>
      <c r="C484" s="96" t="s">
        <v>142</v>
      </c>
      <c r="D484" s="96" t="s">
        <v>143</v>
      </c>
      <c r="E484" s="96" t="s">
        <v>1450</v>
      </c>
      <c r="F484" s="96" t="s">
        <v>161</v>
      </c>
      <c r="G484" s="96" t="s">
        <v>161</v>
      </c>
      <c r="H484" s="96" t="s">
        <v>161</v>
      </c>
      <c r="I484" s="96" t="s">
        <v>161</v>
      </c>
      <c r="J484" s="96" t="s">
        <v>175</v>
      </c>
      <c r="K484" s="96" t="s">
        <v>204</v>
      </c>
    </row>
    <row r="485" spans="1:11" x14ac:dyDescent="0.25">
      <c r="A485" s="96" t="s">
        <v>138</v>
      </c>
      <c r="B485" s="96" t="s">
        <v>1012</v>
      </c>
      <c r="C485" s="96" t="s">
        <v>142</v>
      </c>
      <c r="D485" s="96" t="s">
        <v>143</v>
      </c>
      <c r="E485" s="96" t="s">
        <v>1450</v>
      </c>
      <c r="F485" s="96" t="s">
        <v>161</v>
      </c>
      <c r="G485" s="96" t="s">
        <v>161</v>
      </c>
      <c r="H485" s="96" t="s">
        <v>161</v>
      </c>
      <c r="I485" s="96" t="s">
        <v>161</v>
      </c>
      <c r="J485" s="96" t="s">
        <v>175</v>
      </c>
      <c r="K485" s="96" t="s">
        <v>204</v>
      </c>
    </row>
    <row r="486" spans="1:11" x14ac:dyDescent="0.25">
      <c r="A486" s="96" t="s">
        <v>1013</v>
      </c>
      <c r="B486" s="96" t="s">
        <v>1014</v>
      </c>
      <c r="C486" s="96" t="s">
        <v>142</v>
      </c>
      <c r="D486" s="96" t="s">
        <v>143</v>
      </c>
      <c r="E486" s="96" t="s">
        <v>1450</v>
      </c>
      <c r="F486" s="96" t="s">
        <v>161</v>
      </c>
      <c r="G486" s="96" t="s">
        <v>161</v>
      </c>
      <c r="H486" s="96" t="s">
        <v>161</v>
      </c>
      <c r="I486" s="96" t="s">
        <v>161</v>
      </c>
      <c r="J486" s="96" t="s">
        <v>175</v>
      </c>
      <c r="K486" s="96" t="s">
        <v>204</v>
      </c>
    </row>
    <row r="487" spans="1:11" x14ac:dyDescent="0.25">
      <c r="A487" s="96" t="s">
        <v>1015</v>
      </c>
      <c r="B487" s="96" t="s">
        <v>1016</v>
      </c>
      <c r="C487" s="96" t="s">
        <v>142</v>
      </c>
      <c r="D487" s="96" t="s">
        <v>143</v>
      </c>
      <c r="E487" s="96" t="s">
        <v>1450</v>
      </c>
      <c r="F487" s="96" t="s">
        <v>161</v>
      </c>
      <c r="G487" s="96" t="s">
        <v>161</v>
      </c>
      <c r="H487" s="96" t="s">
        <v>161</v>
      </c>
      <c r="I487" s="96" t="s">
        <v>161</v>
      </c>
      <c r="J487" s="96" t="s">
        <v>162</v>
      </c>
      <c r="K487" s="96" t="s">
        <v>204</v>
      </c>
    </row>
    <row r="488" spans="1:11" x14ac:dyDescent="0.25">
      <c r="A488" s="96" t="s">
        <v>1017</v>
      </c>
      <c r="B488" s="96" t="s">
        <v>1018</v>
      </c>
      <c r="C488" s="96" t="s">
        <v>142</v>
      </c>
      <c r="D488" s="96" t="s">
        <v>143</v>
      </c>
      <c r="E488" s="96" t="s">
        <v>1450</v>
      </c>
      <c r="F488" s="96" t="s">
        <v>161</v>
      </c>
      <c r="G488" s="96" t="s">
        <v>161</v>
      </c>
      <c r="H488" s="96" t="s">
        <v>161</v>
      </c>
      <c r="I488" s="96" t="s">
        <v>161</v>
      </c>
      <c r="J488" s="96" t="s">
        <v>162</v>
      </c>
      <c r="K488" s="96" t="s">
        <v>204</v>
      </c>
    </row>
    <row r="489" spans="1:11" x14ac:dyDescent="0.25">
      <c r="A489" s="96" t="s">
        <v>1019</v>
      </c>
      <c r="B489" s="96" t="s">
        <v>1020</v>
      </c>
      <c r="C489" s="96" t="s">
        <v>142</v>
      </c>
      <c r="D489" s="96" t="s">
        <v>143</v>
      </c>
      <c r="E489" s="96" t="s">
        <v>1450</v>
      </c>
      <c r="F489" s="96" t="s">
        <v>161</v>
      </c>
      <c r="G489" s="96" t="s">
        <v>161</v>
      </c>
      <c r="H489" s="96" t="s">
        <v>161</v>
      </c>
      <c r="I489" s="96" t="s">
        <v>161</v>
      </c>
      <c r="J489" s="96" t="s">
        <v>1581</v>
      </c>
      <c r="K489" s="96" t="s">
        <v>276</v>
      </c>
    </row>
    <row r="490" spans="1:11" x14ac:dyDescent="0.25">
      <c r="A490" s="96" t="s">
        <v>1021</v>
      </c>
      <c r="B490" s="96" t="s">
        <v>1022</v>
      </c>
      <c r="C490" s="96" t="s">
        <v>142</v>
      </c>
      <c r="D490" s="96" t="s">
        <v>143</v>
      </c>
      <c r="E490" s="96" t="s">
        <v>1450</v>
      </c>
      <c r="F490" s="96" t="s">
        <v>161</v>
      </c>
      <c r="G490" s="96" t="s">
        <v>161</v>
      </c>
      <c r="H490" s="96" t="s">
        <v>161</v>
      </c>
      <c r="I490" s="96" t="s">
        <v>161</v>
      </c>
      <c r="J490" s="96" t="s">
        <v>1591</v>
      </c>
      <c r="K490" s="96" t="s">
        <v>204</v>
      </c>
    </row>
    <row r="491" spans="1:11" x14ac:dyDescent="0.25">
      <c r="A491" s="96" t="s">
        <v>1023</v>
      </c>
      <c r="B491" s="96" t="s">
        <v>1024</v>
      </c>
      <c r="C491" s="96" t="s">
        <v>142</v>
      </c>
      <c r="D491" s="96" t="s">
        <v>143</v>
      </c>
      <c r="E491" s="96" t="s">
        <v>1450</v>
      </c>
      <c r="F491" s="96" t="s">
        <v>161</v>
      </c>
      <c r="G491" s="96" t="s">
        <v>161</v>
      </c>
      <c r="H491" s="96" t="s">
        <v>161</v>
      </c>
      <c r="I491" s="96" t="s">
        <v>161</v>
      </c>
      <c r="J491" s="96" t="s">
        <v>1627</v>
      </c>
      <c r="K491" s="96" t="s">
        <v>204</v>
      </c>
    </row>
    <row r="492" spans="1:11" x14ac:dyDescent="0.25">
      <c r="A492" s="96" t="s">
        <v>139</v>
      </c>
      <c r="B492" s="96" t="s">
        <v>1025</v>
      </c>
      <c r="C492" s="96" t="s">
        <v>142</v>
      </c>
      <c r="D492" s="96" t="s">
        <v>143</v>
      </c>
      <c r="E492" s="96" t="s">
        <v>1450</v>
      </c>
      <c r="F492" s="96" t="s">
        <v>161</v>
      </c>
      <c r="G492" s="96" t="s">
        <v>161</v>
      </c>
      <c r="H492" s="96" t="s">
        <v>161</v>
      </c>
      <c r="I492" s="96" t="s">
        <v>161</v>
      </c>
      <c r="J492" s="96" t="s">
        <v>1581</v>
      </c>
      <c r="K492" s="96" t="s">
        <v>276</v>
      </c>
    </row>
    <row r="493" spans="1:11" x14ac:dyDescent="0.25">
      <c r="A493" s="96" t="s">
        <v>140</v>
      </c>
      <c r="B493" s="96" t="s">
        <v>1026</v>
      </c>
      <c r="C493" s="96" t="s">
        <v>142</v>
      </c>
      <c r="D493" s="96" t="s">
        <v>143</v>
      </c>
      <c r="E493" s="96" t="s">
        <v>1450</v>
      </c>
      <c r="F493" s="96" t="s">
        <v>161</v>
      </c>
      <c r="G493" s="96" t="s">
        <v>161</v>
      </c>
      <c r="H493" s="96" t="s">
        <v>161</v>
      </c>
      <c r="I493" s="96" t="s">
        <v>161</v>
      </c>
      <c r="J493" s="96" t="s">
        <v>1593</v>
      </c>
      <c r="K493" s="96" t="s">
        <v>276</v>
      </c>
    </row>
    <row r="494" spans="1:11" x14ac:dyDescent="0.25">
      <c r="A494" s="96" t="s">
        <v>1027</v>
      </c>
      <c r="B494" s="96" t="s">
        <v>1028</v>
      </c>
      <c r="C494" s="96" t="s">
        <v>142</v>
      </c>
      <c r="D494" s="96" t="s">
        <v>143</v>
      </c>
      <c r="E494" s="96" t="s">
        <v>1450</v>
      </c>
      <c r="F494" s="96" t="s">
        <v>161</v>
      </c>
      <c r="G494" s="96" t="s">
        <v>161</v>
      </c>
      <c r="H494" s="96" t="s">
        <v>161</v>
      </c>
      <c r="I494" s="96" t="s">
        <v>161</v>
      </c>
      <c r="J494" s="96" t="s">
        <v>1581</v>
      </c>
      <c r="K494" s="96" t="s">
        <v>204</v>
      </c>
    </row>
    <row r="495" spans="1:11" x14ac:dyDescent="0.25">
      <c r="A495" s="96" t="s">
        <v>1029</v>
      </c>
      <c r="B495" s="96" t="s">
        <v>1030</v>
      </c>
      <c r="C495" s="96" t="s">
        <v>142</v>
      </c>
      <c r="D495" s="96" t="s">
        <v>143</v>
      </c>
      <c r="E495" s="96" t="s">
        <v>1450</v>
      </c>
      <c r="F495" s="96" t="s">
        <v>161</v>
      </c>
      <c r="G495" s="96" t="s">
        <v>161</v>
      </c>
      <c r="H495" s="96" t="s">
        <v>161</v>
      </c>
      <c r="I495" s="96" t="s">
        <v>161</v>
      </c>
      <c r="J495" s="96" t="s">
        <v>1581</v>
      </c>
      <c r="K495" s="96" t="s">
        <v>204</v>
      </c>
    </row>
    <row r="496" spans="1:11" x14ac:dyDescent="0.25">
      <c r="A496" s="96" t="s">
        <v>1031</v>
      </c>
      <c r="B496" s="96" t="s">
        <v>1032</v>
      </c>
      <c r="C496" s="96" t="s">
        <v>142</v>
      </c>
      <c r="D496" s="96" t="s">
        <v>143</v>
      </c>
      <c r="E496" s="96" t="s">
        <v>1450</v>
      </c>
      <c r="F496" s="96" t="s">
        <v>161</v>
      </c>
      <c r="G496" s="96" t="s">
        <v>161</v>
      </c>
      <c r="H496" s="96" t="s">
        <v>161</v>
      </c>
      <c r="I496" s="96" t="s">
        <v>161</v>
      </c>
      <c r="J496" s="96" t="s">
        <v>1581</v>
      </c>
      <c r="K496" s="96" t="s">
        <v>204</v>
      </c>
    </row>
    <row r="497" spans="1:11" x14ac:dyDescent="0.25">
      <c r="A497" s="96" t="s">
        <v>1033</v>
      </c>
      <c r="B497" s="96" t="s">
        <v>1034</v>
      </c>
      <c r="C497" s="96" t="s">
        <v>142</v>
      </c>
      <c r="D497" s="96" t="s">
        <v>143</v>
      </c>
      <c r="E497" s="96" t="s">
        <v>1450</v>
      </c>
      <c r="F497" s="96" t="s">
        <v>161</v>
      </c>
      <c r="G497" s="96" t="s">
        <v>161</v>
      </c>
      <c r="H497" s="96" t="s">
        <v>161</v>
      </c>
      <c r="I497" s="96" t="s">
        <v>161</v>
      </c>
      <c r="J497" s="96" t="s">
        <v>162</v>
      </c>
      <c r="K497" s="96" t="s">
        <v>204</v>
      </c>
    </row>
    <row r="498" spans="1:11" x14ac:dyDescent="0.25">
      <c r="A498" s="96" t="s">
        <v>1035</v>
      </c>
      <c r="B498" s="96" t="s">
        <v>1036</v>
      </c>
      <c r="C498" s="96" t="s">
        <v>142</v>
      </c>
      <c r="D498" s="96" t="s">
        <v>143</v>
      </c>
      <c r="E498" s="96" t="s">
        <v>1450</v>
      </c>
      <c r="F498" s="96" t="s">
        <v>161</v>
      </c>
      <c r="G498" s="96" t="s">
        <v>161</v>
      </c>
      <c r="H498" s="96" t="s">
        <v>161</v>
      </c>
      <c r="I498" s="96" t="s">
        <v>161</v>
      </c>
      <c r="J498" s="96" t="s">
        <v>162</v>
      </c>
      <c r="K498" s="96" t="s">
        <v>276</v>
      </c>
    </row>
    <row r="499" spans="1:11" x14ac:dyDescent="0.25">
      <c r="A499" s="96" t="s">
        <v>1037</v>
      </c>
      <c r="B499" s="96" t="s">
        <v>1038</v>
      </c>
      <c r="C499" s="96" t="s">
        <v>142</v>
      </c>
      <c r="D499" s="96" t="s">
        <v>143</v>
      </c>
      <c r="E499" s="96" t="s">
        <v>1450</v>
      </c>
      <c r="F499" s="96" t="s">
        <v>161</v>
      </c>
      <c r="G499" s="96" t="s">
        <v>161</v>
      </c>
      <c r="H499" s="96" t="s">
        <v>161</v>
      </c>
      <c r="I499" s="96" t="s">
        <v>161</v>
      </c>
      <c r="J499" s="96" t="s">
        <v>1581</v>
      </c>
      <c r="K499" s="96" t="s">
        <v>204</v>
      </c>
    </row>
    <row r="500" spans="1:11" x14ac:dyDescent="0.25">
      <c r="A500" s="96" t="s">
        <v>1039</v>
      </c>
      <c r="B500" s="96" t="s">
        <v>1040</v>
      </c>
      <c r="C500" s="96" t="s">
        <v>142</v>
      </c>
      <c r="D500" s="96" t="s">
        <v>143</v>
      </c>
      <c r="E500" s="96" t="s">
        <v>1450</v>
      </c>
      <c r="F500" s="96" t="s">
        <v>161</v>
      </c>
      <c r="G500" s="96" t="s">
        <v>161</v>
      </c>
      <c r="H500" s="96" t="s">
        <v>161</v>
      </c>
      <c r="I500" s="96" t="s">
        <v>161</v>
      </c>
      <c r="J500" s="96" t="s">
        <v>1581</v>
      </c>
      <c r="K500" s="96" t="s">
        <v>276</v>
      </c>
    </row>
    <row r="501" spans="1:11" x14ac:dyDescent="0.25">
      <c r="A501" s="96" t="s">
        <v>141</v>
      </c>
      <c r="B501" s="96" t="s">
        <v>1041</v>
      </c>
      <c r="C501" s="96" t="s">
        <v>142</v>
      </c>
      <c r="D501" s="96" t="s">
        <v>143</v>
      </c>
      <c r="E501" s="96" t="s">
        <v>1450</v>
      </c>
      <c r="F501" s="96" t="s">
        <v>161</v>
      </c>
      <c r="G501" s="96" t="s">
        <v>161</v>
      </c>
      <c r="H501" s="96" t="s">
        <v>161</v>
      </c>
      <c r="I501" s="96" t="s">
        <v>161</v>
      </c>
      <c r="J501" s="96" t="s">
        <v>1593</v>
      </c>
      <c r="K501" s="96" t="s">
        <v>276</v>
      </c>
    </row>
    <row r="502" spans="1:11" x14ac:dyDescent="0.25">
      <c r="A502" s="96" t="s">
        <v>1042</v>
      </c>
      <c r="B502" s="96" t="s">
        <v>624</v>
      </c>
      <c r="C502" s="96" t="s">
        <v>142</v>
      </c>
      <c r="D502" s="96" t="s">
        <v>143</v>
      </c>
      <c r="E502" s="96" t="s">
        <v>1450</v>
      </c>
      <c r="F502" s="96" t="s">
        <v>161</v>
      </c>
      <c r="G502" s="96" t="s">
        <v>161</v>
      </c>
      <c r="H502" s="96" t="s">
        <v>161</v>
      </c>
      <c r="I502" s="96" t="s">
        <v>161</v>
      </c>
      <c r="J502" s="96" t="s">
        <v>162</v>
      </c>
      <c r="K502" s="96" t="s">
        <v>276</v>
      </c>
    </row>
    <row r="503" spans="1:11" x14ac:dyDescent="0.25">
      <c r="A503" s="96" t="s">
        <v>1043</v>
      </c>
      <c r="B503" s="96" t="s">
        <v>1044</v>
      </c>
      <c r="C503" s="96" t="s">
        <v>142</v>
      </c>
      <c r="D503" s="96" t="s">
        <v>143</v>
      </c>
      <c r="E503" s="96" t="s">
        <v>1450</v>
      </c>
      <c r="F503" s="96" t="s">
        <v>161</v>
      </c>
      <c r="G503" s="96" t="s">
        <v>161</v>
      </c>
      <c r="H503" s="96" t="s">
        <v>161</v>
      </c>
      <c r="I503" s="96" t="s">
        <v>161</v>
      </c>
      <c r="J503" s="96" t="s">
        <v>1581</v>
      </c>
      <c r="K503" s="96" t="s">
        <v>204</v>
      </c>
    </row>
    <row r="504" spans="1:11" x14ac:dyDescent="0.25">
      <c r="A504" s="96" t="s">
        <v>1045</v>
      </c>
      <c r="B504" s="96" t="s">
        <v>1046</v>
      </c>
      <c r="C504" s="96" t="s">
        <v>142</v>
      </c>
      <c r="D504" s="96" t="s">
        <v>143</v>
      </c>
      <c r="E504" s="96" t="s">
        <v>1450</v>
      </c>
      <c r="F504" s="96" t="s">
        <v>161</v>
      </c>
      <c r="G504" s="96" t="s">
        <v>161</v>
      </c>
      <c r="H504" s="96" t="s">
        <v>161</v>
      </c>
      <c r="I504" s="96" t="s">
        <v>161</v>
      </c>
      <c r="J504" s="96" t="s">
        <v>162</v>
      </c>
      <c r="K504" s="96" t="s">
        <v>276</v>
      </c>
    </row>
    <row r="505" spans="1:11" x14ac:dyDescent="0.25">
      <c r="A505" s="96" t="s">
        <v>1047</v>
      </c>
      <c r="B505" s="96" t="s">
        <v>1048</v>
      </c>
      <c r="C505" s="96" t="s">
        <v>142</v>
      </c>
      <c r="D505" s="96" t="s">
        <v>143</v>
      </c>
      <c r="E505" s="96" t="s">
        <v>1450</v>
      </c>
      <c r="F505" s="96" t="s">
        <v>161</v>
      </c>
      <c r="G505" s="96" t="s">
        <v>161</v>
      </c>
      <c r="H505" s="96" t="s">
        <v>161</v>
      </c>
      <c r="I505" s="96" t="s">
        <v>161</v>
      </c>
      <c r="J505" s="96" t="s">
        <v>162</v>
      </c>
      <c r="K505" s="96" t="s">
        <v>276</v>
      </c>
    </row>
    <row r="506" spans="1:11" x14ac:dyDescent="0.25">
      <c r="A506" s="96" t="s">
        <v>1049</v>
      </c>
      <c r="B506" s="96" t="s">
        <v>1050</v>
      </c>
      <c r="C506" s="96" t="s">
        <v>142</v>
      </c>
      <c r="D506" s="96" t="s">
        <v>143</v>
      </c>
      <c r="E506" s="96" t="s">
        <v>1450</v>
      </c>
      <c r="F506" s="96" t="s">
        <v>161</v>
      </c>
      <c r="G506" s="96" t="s">
        <v>161</v>
      </c>
      <c r="H506" s="96" t="s">
        <v>161</v>
      </c>
      <c r="I506" s="96" t="s">
        <v>161</v>
      </c>
      <c r="J506" s="96" t="s">
        <v>162</v>
      </c>
      <c r="K506" s="96" t="s">
        <v>204</v>
      </c>
    </row>
    <row r="507" spans="1:11" x14ac:dyDescent="0.25">
      <c r="A507" s="96" t="s">
        <v>1051</v>
      </c>
      <c r="B507" s="96" t="s">
        <v>1052</v>
      </c>
      <c r="C507" s="96" t="s">
        <v>142</v>
      </c>
      <c r="D507" s="96" t="s">
        <v>143</v>
      </c>
      <c r="E507" s="96" t="s">
        <v>1450</v>
      </c>
      <c r="F507" s="96" t="s">
        <v>161</v>
      </c>
      <c r="G507" s="96" t="s">
        <v>161</v>
      </c>
      <c r="H507" s="96" t="s">
        <v>161</v>
      </c>
      <c r="I507" s="96" t="s">
        <v>161</v>
      </c>
      <c r="J507" s="96" t="s">
        <v>162</v>
      </c>
      <c r="K507" s="96" t="s">
        <v>204</v>
      </c>
    </row>
    <row r="508" spans="1:11" x14ac:dyDescent="0.25">
      <c r="A508" s="96" t="s">
        <v>1053</v>
      </c>
      <c r="B508" s="96" t="s">
        <v>1054</v>
      </c>
      <c r="C508" s="96" t="s">
        <v>142</v>
      </c>
      <c r="D508" s="96" t="s">
        <v>143</v>
      </c>
      <c r="E508" s="96" t="s">
        <v>1450</v>
      </c>
      <c r="F508" s="96" t="s">
        <v>161</v>
      </c>
      <c r="G508" s="96" t="s">
        <v>161</v>
      </c>
      <c r="H508" s="96" t="s">
        <v>161</v>
      </c>
      <c r="I508" s="96" t="s">
        <v>161</v>
      </c>
      <c r="J508" s="96" t="s">
        <v>1581</v>
      </c>
      <c r="K508" s="96" t="s">
        <v>204</v>
      </c>
    </row>
    <row r="509" spans="1:11" x14ac:dyDescent="0.25">
      <c r="A509" s="96" t="s">
        <v>1055</v>
      </c>
      <c r="B509" s="96" t="s">
        <v>1056</v>
      </c>
      <c r="C509" s="96" t="s">
        <v>142</v>
      </c>
      <c r="D509" s="96" t="s">
        <v>143</v>
      </c>
      <c r="E509" s="96" t="s">
        <v>1450</v>
      </c>
      <c r="F509" s="96" t="s">
        <v>161</v>
      </c>
      <c r="G509" s="96" t="s">
        <v>161</v>
      </c>
      <c r="H509" s="96" t="s">
        <v>161</v>
      </c>
      <c r="I509" s="96" t="s">
        <v>161</v>
      </c>
      <c r="J509" s="96" t="s">
        <v>162</v>
      </c>
      <c r="K509" s="96" t="s">
        <v>204</v>
      </c>
    </row>
    <row r="510" spans="1:11" x14ac:dyDescent="0.25">
      <c r="A510" s="96" t="s">
        <v>1057</v>
      </c>
      <c r="B510" s="96" t="s">
        <v>168</v>
      </c>
      <c r="C510" s="96" t="s">
        <v>142</v>
      </c>
      <c r="D510" s="96" t="s">
        <v>143</v>
      </c>
      <c r="E510" s="96" t="s">
        <v>1450</v>
      </c>
      <c r="F510" s="96" t="s">
        <v>161</v>
      </c>
      <c r="G510" s="96" t="s">
        <v>161</v>
      </c>
      <c r="H510" s="96" t="s">
        <v>161</v>
      </c>
      <c r="I510" s="96" t="s">
        <v>161</v>
      </c>
      <c r="J510" s="96" t="s">
        <v>1581</v>
      </c>
      <c r="K510" s="96" t="s">
        <v>204</v>
      </c>
    </row>
    <row r="511" spans="1:11" x14ac:dyDescent="0.25">
      <c r="A511" s="96" t="s">
        <v>1058</v>
      </c>
      <c r="B511" s="96" t="s">
        <v>1059</v>
      </c>
      <c r="C511" s="96" t="s">
        <v>142</v>
      </c>
      <c r="D511" s="96" t="s">
        <v>143</v>
      </c>
      <c r="E511" s="96" t="s">
        <v>1450</v>
      </c>
      <c r="F511" s="96" t="s">
        <v>161</v>
      </c>
      <c r="G511" s="96" t="s">
        <v>161</v>
      </c>
      <c r="H511" s="96" t="s">
        <v>161</v>
      </c>
      <c r="I511" s="96" t="s">
        <v>161</v>
      </c>
      <c r="J511" s="96" t="s">
        <v>1581</v>
      </c>
      <c r="K511" s="96" t="s">
        <v>204</v>
      </c>
    </row>
    <row r="512" spans="1:11" x14ac:dyDescent="0.25">
      <c r="A512" s="96" t="s">
        <v>1060</v>
      </c>
      <c r="B512" s="96" t="s">
        <v>1061</v>
      </c>
      <c r="C512" s="96" t="s">
        <v>142</v>
      </c>
      <c r="D512" s="96" t="s">
        <v>143</v>
      </c>
      <c r="E512" s="96" t="s">
        <v>1450</v>
      </c>
      <c r="F512" s="96" t="s">
        <v>161</v>
      </c>
      <c r="G512" s="96" t="s">
        <v>161</v>
      </c>
      <c r="H512" s="96" t="s">
        <v>161</v>
      </c>
      <c r="I512" s="96" t="s">
        <v>161</v>
      </c>
      <c r="J512" s="96" t="s">
        <v>1580</v>
      </c>
      <c r="K512" s="96" t="s">
        <v>204</v>
      </c>
    </row>
    <row r="513" spans="1:11" x14ac:dyDescent="0.25">
      <c r="A513" s="96" t="s">
        <v>1062</v>
      </c>
      <c r="B513" s="96" t="s">
        <v>1063</v>
      </c>
      <c r="C513" s="96" t="s">
        <v>142</v>
      </c>
      <c r="D513" s="96" t="s">
        <v>143</v>
      </c>
      <c r="E513" s="96" t="s">
        <v>1450</v>
      </c>
      <c r="F513" s="96" t="s">
        <v>161</v>
      </c>
      <c r="G513" s="96" t="s">
        <v>161</v>
      </c>
      <c r="H513" s="96" t="s">
        <v>161</v>
      </c>
      <c r="I513" s="96" t="s">
        <v>161</v>
      </c>
      <c r="J513" s="96" t="s">
        <v>162</v>
      </c>
      <c r="K513" s="96" t="s">
        <v>276</v>
      </c>
    </row>
    <row r="514" spans="1:11" x14ac:dyDescent="0.25">
      <c r="A514" s="96" t="s">
        <v>1064</v>
      </c>
      <c r="B514" s="96" t="s">
        <v>577</v>
      </c>
      <c r="C514" s="96" t="s">
        <v>142</v>
      </c>
      <c r="D514" s="96" t="s">
        <v>143</v>
      </c>
      <c r="E514" s="96" t="s">
        <v>1450</v>
      </c>
      <c r="F514" s="96" t="s">
        <v>161</v>
      </c>
      <c r="G514" s="96" t="s">
        <v>161</v>
      </c>
      <c r="H514" s="96" t="s">
        <v>161</v>
      </c>
      <c r="I514" s="96" t="s">
        <v>161</v>
      </c>
      <c r="J514" s="96" t="s">
        <v>1627</v>
      </c>
      <c r="K514" s="96" t="s">
        <v>276</v>
      </c>
    </row>
    <row r="515" spans="1:11" x14ac:dyDescent="0.25">
      <c r="A515" s="96" t="s">
        <v>1065</v>
      </c>
      <c r="B515" s="96" t="s">
        <v>1066</v>
      </c>
      <c r="C515" s="96" t="s">
        <v>142</v>
      </c>
      <c r="D515" s="96" t="s">
        <v>143</v>
      </c>
      <c r="E515" s="96" t="s">
        <v>1450</v>
      </c>
      <c r="F515" s="96" t="s">
        <v>161</v>
      </c>
      <c r="G515" s="96" t="s">
        <v>161</v>
      </c>
      <c r="H515" s="96" t="s">
        <v>161</v>
      </c>
      <c r="I515" s="96" t="s">
        <v>161</v>
      </c>
      <c r="J515" s="96" t="s">
        <v>1581</v>
      </c>
      <c r="K515" s="96" t="s">
        <v>276</v>
      </c>
    </row>
    <row r="516" spans="1:11" x14ac:dyDescent="0.25">
      <c r="A516" s="96" t="s">
        <v>1067</v>
      </c>
      <c r="B516" s="96" t="s">
        <v>1068</v>
      </c>
      <c r="C516" s="96" t="s">
        <v>142</v>
      </c>
      <c r="D516" s="96" t="s">
        <v>143</v>
      </c>
      <c r="E516" s="96" t="s">
        <v>1450</v>
      </c>
      <c r="F516" s="96" t="s">
        <v>161</v>
      </c>
      <c r="G516" s="96" t="s">
        <v>161</v>
      </c>
      <c r="H516" s="96" t="s">
        <v>161</v>
      </c>
      <c r="I516" s="96" t="s">
        <v>161</v>
      </c>
      <c r="J516" s="96" t="s">
        <v>1581</v>
      </c>
      <c r="K516" s="96" t="s">
        <v>204</v>
      </c>
    </row>
    <row r="517" spans="1:11" x14ac:dyDescent="0.25">
      <c r="A517" s="96" t="s">
        <v>144</v>
      </c>
      <c r="B517" s="96" t="s">
        <v>1069</v>
      </c>
      <c r="C517" s="96" t="s">
        <v>142</v>
      </c>
      <c r="D517" s="96" t="s">
        <v>143</v>
      </c>
      <c r="E517" s="96" t="s">
        <v>1450</v>
      </c>
      <c r="F517" s="96" t="s">
        <v>161</v>
      </c>
      <c r="G517" s="96" t="s">
        <v>161</v>
      </c>
      <c r="H517" s="96" t="s">
        <v>161</v>
      </c>
      <c r="I517" s="96" t="s">
        <v>161</v>
      </c>
      <c r="J517" s="96" t="s">
        <v>1581</v>
      </c>
      <c r="K517" s="96" t="s">
        <v>204</v>
      </c>
    </row>
    <row r="518" spans="1:11" x14ac:dyDescent="0.25">
      <c r="A518" s="96" t="s">
        <v>1070</v>
      </c>
      <c r="B518" s="96" t="s">
        <v>1071</v>
      </c>
      <c r="C518" s="96" t="s">
        <v>142</v>
      </c>
      <c r="D518" s="96" t="s">
        <v>143</v>
      </c>
      <c r="E518" s="96" t="s">
        <v>1450</v>
      </c>
      <c r="F518" s="96" t="s">
        <v>161</v>
      </c>
      <c r="G518" s="96" t="s">
        <v>161</v>
      </c>
      <c r="H518" s="96" t="s">
        <v>161</v>
      </c>
      <c r="I518" s="96" t="s">
        <v>161</v>
      </c>
      <c r="J518" s="96" t="s">
        <v>162</v>
      </c>
      <c r="K518" s="96" t="s">
        <v>204</v>
      </c>
    </row>
    <row r="519" spans="1:11" x14ac:dyDescent="0.25">
      <c r="A519" s="96" t="s">
        <v>1072</v>
      </c>
      <c r="B519" s="96" t="s">
        <v>1073</v>
      </c>
      <c r="C519" s="96" t="s">
        <v>142</v>
      </c>
      <c r="D519" s="96" t="s">
        <v>143</v>
      </c>
      <c r="E519" s="96" t="s">
        <v>1450</v>
      </c>
      <c r="F519" s="96" t="s">
        <v>161</v>
      </c>
      <c r="G519" s="96" t="s">
        <v>161</v>
      </c>
      <c r="H519" s="96" t="s">
        <v>161</v>
      </c>
      <c r="I519" s="96" t="s">
        <v>161</v>
      </c>
      <c r="J519" s="96" t="s">
        <v>162</v>
      </c>
      <c r="K519" s="96" t="s">
        <v>204</v>
      </c>
    </row>
    <row r="520" spans="1:11" x14ac:dyDescent="0.25">
      <c r="A520" s="96" t="s">
        <v>1074</v>
      </c>
      <c r="B520" s="96" t="s">
        <v>1075</v>
      </c>
      <c r="C520" s="96" t="s">
        <v>142</v>
      </c>
      <c r="D520" s="96" t="s">
        <v>143</v>
      </c>
      <c r="E520" s="96" t="s">
        <v>1450</v>
      </c>
      <c r="F520" s="96" t="s">
        <v>161</v>
      </c>
      <c r="G520" s="96" t="s">
        <v>161</v>
      </c>
      <c r="H520" s="96" t="s">
        <v>161</v>
      </c>
      <c r="I520" s="96" t="s">
        <v>161</v>
      </c>
      <c r="J520" s="96" t="s">
        <v>162</v>
      </c>
      <c r="K520" s="96" t="s">
        <v>204</v>
      </c>
    </row>
    <row r="521" spans="1:11" x14ac:dyDescent="0.25">
      <c r="A521" s="96" t="s">
        <v>145</v>
      </c>
      <c r="B521" s="96" t="s">
        <v>1076</v>
      </c>
      <c r="C521" s="96" t="s">
        <v>142</v>
      </c>
      <c r="D521" s="96" t="s">
        <v>143</v>
      </c>
      <c r="E521" s="96" t="s">
        <v>1450</v>
      </c>
      <c r="F521" s="96" t="s">
        <v>161</v>
      </c>
      <c r="G521" s="96" t="s">
        <v>161</v>
      </c>
      <c r="H521" s="96" t="s">
        <v>161</v>
      </c>
      <c r="I521" s="96" t="s">
        <v>161</v>
      </c>
      <c r="J521" s="96" t="s">
        <v>1581</v>
      </c>
      <c r="K521" s="96" t="s">
        <v>276</v>
      </c>
    </row>
    <row r="522" spans="1:11" x14ac:dyDescent="0.25">
      <c r="A522" s="96" t="s">
        <v>1077</v>
      </c>
      <c r="B522" s="96" t="s">
        <v>1078</v>
      </c>
      <c r="C522" s="96" t="s">
        <v>142</v>
      </c>
      <c r="D522" s="96" t="s">
        <v>143</v>
      </c>
      <c r="E522" s="96" t="s">
        <v>1450</v>
      </c>
      <c r="F522" s="96" t="s">
        <v>161</v>
      </c>
      <c r="G522" s="96" t="s">
        <v>161</v>
      </c>
      <c r="H522" s="96" t="s">
        <v>161</v>
      </c>
      <c r="I522" s="96" t="s">
        <v>161</v>
      </c>
      <c r="J522" s="96" t="s">
        <v>1580</v>
      </c>
      <c r="K522" s="96" t="s">
        <v>204</v>
      </c>
    </row>
    <row r="523" spans="1:11" x14ac:dyDescent="0.25">
      <c r="A523" s="96" t="s">
        <v>1079</v>
      </c>
      <c r="B523" s="96" t="s">
        <v>1080</v>
      </c>
      <c r="C523" s="96" t="s">
        <v>142</v>
      </c>
      <c r="D523" s="96" t="s">
        <v>143</v>
      </c>
      <c r="E523" s="96" t="s">
        <v>1450</v>
      </c>
      <c r="F523" s="96" t="s">
        <v>161</v>
      </c>
      <c r="G523" s="96" t="s">
        <v>161</v>
      </c>
      <c r="H523" s="96" t="s">
        <v>161</v>
      </c>
      <c r="I523" s="96" t="s">
        <v>161</v>
      </c>
      <c r="J523" s="96" t="s">
        <v>1628</v>
      </c>
      <c r="K523" s="96" t="s">
        <v>204</v>
      </c>
    </row>
    <row r="524" spans="1:11" x14ac:dyDescent="0.25">
      <c r="A524" s="96" t="s">
        <v>146</v>
      </c>
      <c r="B524" s="96" t="s">
        <v>1081</v>
      </c>
      <c r="C524" s="96" t="s">
        <v>142</v>
      </c>
      <c r="D524" s="96" t="s">
        <v>143</v>
      </c>
      <c r="E524" s="96" t="s">
        <v>1450</v>
      </c>
      <c r="F524" s="96" t="s">
        <v>161</v>
      </c>
      <c r="G524" s="96" t="s">
        <v>161</v>
      </c>
      <c r="H524" s="96" t="s">
        <v>161</v>
      </c>
      <c r="I524" s="96" t="s">
        <v>161</v>
      </c>
      <c r="J524" s="96" t="s">
        <v>1580</v>
      </c>
      <c r="K524" s="96" t="s">
        <v>204</v>
      </c>
    </row>
    <row r="525" spans="1:11" x14ac:dyDescent="0.25">
      <c r="A525" s="96" t="s">
        <v>1082</v>
      </c>
      <c r="B525" s="96" t="s">
        <v>1083</v>
      </c>
      <c r="C525" s="96" t="s">
        <v>142</v>
      </c>
      <c r="D525" s="96" t="s">
        <v>143</v>
      </c>
      <c r="E525" s="96" t="s">
        <v>1450</v>
      </c>
      <c r="F525" s="96" t="s">
        <v>161</v>
      </c>
      <c r="G525" s="96" t="s">
        <v>161</v>
      </c>
      <c r="H525" s="96" t="s">
        <v>161</v>
      </c>
      <c r="I525" s="96" t="s">
        <v>161</v>
      </c>
      <c r="J525" s="96" t="s">
        <v>1629</v>
      </c>
      <c r="K525" s="96" t="s">
        <v>204</v>
      </c>
    </row>
    <row r="526" spans="1:11" x14ac:dyDescent="0.25">
      <c r="A526" s="96" t="s">
        <v>1084</v>
      </c>
      <c r="B526" s="96" t="s">
        <v>1085</v>
      </c>
      <c r="C526" s="96" t="s">
        <v>142</v>
      </c>
      <c r="D526" s="96" t="s">
        <v>143</v>
      </c>
      <c r="E526" s="96" t="s">
        <v>1450</v>
      </c>
      <c r="F526" s="96" t="s">
        <v>161</v>
      </c>
      <c r="G526" s="96" t="s">
        <v>161</v>
      </c>
      <c r="H526" s="96" t="s">
        <v>161</v>
      </c>
      <c r="I526" s="96" t="s">
        <v>161</v>
      </c>
      <c r="J526" s="96" t="s">
        <v>1580</v>
      </c>
      <c r="K526" s="96" t="s">
        <v>204</v>
      </c>
    </row>
    <row r="527" spans="1:11" x14ac:dyDescent="0.25">
      <c r="A527" s="96" t="s">
        <v>1086</v>
      </c>
      <c r="B527" s="96" t="s">
        <v>1087</v>
      </c>
      <c r="C527" s="96" t="s">
        <v>142</v>
      </c>
      <c r="D527" s="96" t="s">
        <v>143</v>
      </c>
      <c r="E527" s="96" t="s">
        <v>1450</v>
      </c>
      <c r="F527" s="96" t="s">
        <v>161</v>
      </c>
      <c r="G527" s="96" t="s">
        <v>161</v>
      </c>
      <c r="H527" s="96" t="s">
        <v>161</v>
      </c>
      <c r="I527" s="96" t="s">
        <v>161</v>
      </c>
      <c r="J527" s="96" t="s">
        <v>1583</v>
      </c>
      <c r="K527" s="96" t="s">
        <v>204</v>
      </c>
    </row>
    <row r="528" spans="1:11" x14ac:dyDescent="0.25">
      <c r="A528" s="96" t="s">
        <v>1088</v>
      </c>
      <c r="B528" s="96" t="s">
        <v>1089</v>
      </c>
      <c r="C528" s="96" t="s">
        <v>142</v>
      </c>
      <c r="D528" s="96" t="s">
        <v>143</v>
      </c>
      <c r="E528" s="96" t="s">
        <v>1450</v>
      </c>
      <c r="F528" s="96" t="s">
        <v>161</v>
      </c>
      <c r="G528" s="96" t="s">
        <v>161</v>
      </c>
      <c r="H528" s="96" t="s">
        <v>161</v>
      </c>
      <c r="I528" s="96" t="s">
        <v>161</v>
      </c>
      <c r="J528" s="96" t="s">
        <v>162</v>
      </c>
      <c r="K528" s="96" t="s">
        <v>276</v>
      </c>
    </row>
    <row r="529" spans="1:11" x14ac:dyDescent="0.25">
      <c r="A529" s="96" t="s">
        <v>1090</v>
      </c>
      <c r="B529" s="96" t="s">
        <v>1091</v>
      </c>
      <c r="C529" s="96" t="s">
        <v>142</v>
      </c>
      <c r="D529" s="96" t="s">
        <v>143</v>
      </c>
      <c r="E529" s="96" t="s">
        <v>1450</v>
      </c>
      <c r="F529" s="96" t="s">
        <v>161</v>
      </c>
      <c r="G529" s="96" t="s">
        <v>161</v>
      </c>
      <c r="H529" s="96" t="s">
        <v>161</v>
      </c>
      <c r="I529" s="96" t="s">
        <v>161</v>
      </c>
      <c r="J529" s="96" t="s">
        <v>162</v>
      </c>
      <c r="K529" s="96" t="s">
        <v>204</v>
      </c>
    </row>
    <row r="530" spans="1:11" x14ac:dyDescent="0.25">
      <c r="A530" s="96" t="s">
        <v>1092</v>
      </c>
      <c r="B530" s="96" t="s">
        <v>1093</v>
      </c>
      <c r="C530" s="96" t="s">
        <v>142</v>
      </c>
      <c r="D530" s="96" t="s">
        <v>143</v>
      </c>
      <c r="E530" s="96" t="s">
        <v>1450</v>
      </c>
      <c r="F530" s="96" t="s">
        <v>161</v>
      </c>
      <c r="G530" s="96" t="s">
        <v>161</v>
      </c>
      <c r="H530" s="96" t="s">
        <v>161</v>
      </c>
      <c r="I530" s="96" t="s">
        <v>161</v>
      </c>
      <c r="J530" s="96" t="s">
        <v>1593</v>
      </c>
      <c r="K530" s="96" t="s">
        <v>276</v>
      </c>
    </row>
    <row r="531" spans="1:11" x14ac:dyDescent="0.25">
      <c r="A531" s="96" t="s">
        <v>1094</v>
      </c>
      <c r="B531" s="96" t="s">
        <v>1095</v>
      </c>
      <c r="C531" s="96" t="s">
        <v>142</v>
      </c>
      <c r="D531" s="96" t="s">
        <v>143</v>
      </c>
      <c r="E531" s="96" t="s">
        <v>1450</v>
      </c>
      <c r="F531" s="96" t="s">
        <v>161</v>
      </c>
      <c r="G531" s="96" t="s">
        <v>161</v>
      </c>
      <c r="H531" s="96" t="s">
        <v>161</v>
      </c>
      <c r="I531" s="96" t="s">
        <v>161</v>
      </c>
      <c r="J531" s="96" t="s">
        <v>1581</v>
      </c>
      <c r="K531" s="96" t="s">
        <v>204</v>
      </c>
    </row>
    <row r="532" spans="1:11" x14ac:dyDescent="0.25">
      <c r="A532" s="96" t="s">
        <v>1096</v>
      </c>
      <c r="B532" s="96" t="s">
        <v>1097</v>
      </c>
      <c r="C532" s="96" t="s">
        <v>142</v>
      </c>
      <c r="D532" s="96" t="s">
        <v>143</v>
      </c>
      <c r="E532" s="96" t="s">
        <v>1450</v>
      </c>
      <c r="F532" s="96" t="s">
        <v>161</v>
      </c>
      <c r="G532" s="96" t="s">
        <v>161</v>
      </c>
      <c r="H532" s="96" t="s">
        <v>161</v>
      </c>
      <c r="I532" s="96" t="s">
        <v>161</v>
      </c>
      <c r="J532" s="96" t="s">
        <v>1630</v>
      </c>
      <c r="K532" s="96" t="s">
        <v>204</v>
      </c>
    </row>
    <row r="533" spans="1:11" x14ac:dyDescent="0.25">
      <c r="A533" s="96" t="s">
        <v>1098</v>
      </c>
      <c r="B533" s="96" t="s">
        <v>1099</v>
      </c>
      <c r="C533" s="96" t="s">
        <v>142</v>
      </c>
      <c r="D533" s="96" t="s">
        <v>143</v>
      </c>
      <c r="E533" s="96" t="s">
        <v>1450</v>
      </c>
      <c r="F533" s="96" t="s">
        <v>161</v>
      </c>
      <c r="G533" s="96" t="s">
        <v>161</v>
      </c>
      <c r="H533" s="96" t="s">
        <v>161</v>
      </c>
      <c r="I533" s="96" t="s">
        <v>161</v>
      </c>
      <c r="J533" s="96" t="s">
        <v>162</v>
      </c>
      <c r="K533" s="96" t="s">
        <v>301</v>
      </c>
    </row>
    <row r="534" spans="1:11" x14ac:dyDescent="0.25">
      <c r="A534" s="96" t="s">
        <v>1100</v>
      </c>
      <c r="B534" s="96" t="s">
        <v>1101</v>
      </c>
      <c r="C534" s="96" t="s">
        <v>142</v>
      </c>
      <c r="D534" s="96" t="s">
        <v>143</v>
      </c>
      <c r="E534" s="96" t="s">
        <v>1450</v>
      </c>
      <c r="F534" s="96" t="s">
        <v>161</v>
      </c>
      <c r="G534" s="96" t="s">
        <v>161</v>
      </c>
      <c r="H534" s="96" t="s">
        <v>161</v>
      </c>
      <c r="I534" s="96" t="s">
        <v>161</v>
      </c>
      <c r="J534" s="96" t="s">
        <v>1624</v>
      </c>
      <c r="K534" s="96" t="s">
        <v>204</v>
      </c>
    </row>
    <row r="535" spans="1:11" x14ac:dyDescent="0.25">
      <c r="A535" s="96" t="s">
        <v>147</v>
      </c>
      <c r="B535" s="96" t="s">
        <v>1102</v>
      </c>
      <c r="C535" s="96" t="s">
        <v>142</v>
      </c>
      <c r="D535" s="96" t="s">
        <v>143</v>
      </c>
      <c r="E535" s="96" t="s">
        <v>1450</v>
      </c>
      <c r="F535" s="96" t="s">
        <v>161</v>
      </c>
      <c r="G535" s="96" t="s">
        <v>161</v>
      </c>
      <c r="H535" s="96" t="s">
        <v>161</v>
      </c>
      <c r="I535" s="96" t="s">
        <v>161</v>
      </c>
      <c r="J535" s="96" t="s">
        <v>1581</v>
      </c>
      <c r="K535" s="96" t="s">
        <v>276</v>
      </c>
    </row>
    <row r="536" spans="1:11" x14ac:dyDescent="0.25">
      <c r="A536" s="96" t="s">
        <v>1103</v>
      </c>
      <c r="B536" s="96" t="s">
        <v>1104</v>
      </c>
      <c r="C536" s="96" t="s">
        <v>142</v>
      </c>
      <c r="D536" s="96" t="s">
        <v>143</v>
      </c>
      <c r="E536" s="96" t="s">
        <v>1450</v>
      </c>
      <c r="F536" s="96" t="s">
        <v>161</v>
      </c>
      <c r="G536" s="96" t="s">
        <v>161</v>
      </c>
      <c r="H536" s="96" t="s">
        <v>161</v>
      </c>
      <c r="I536" s="96" t="s">
        <v>161</v>
      </c>
      <c r="J536" s="96" t="s">
        <v>167</v>
      </c>
      <c r="K536" s="96" t="s">
        <v>204</v>
      </c>
    </row>
    <row r="537" spans="1:11" x14ac:dyDescent="0.25">
      <c r="A537" s="96" t="s">
        <v>1105</v>
      </c>
      <c r="B537" s="96" t="s">
        <v>1106</v>
      </c>
      <c r="C537" s="96" t="s">
        <v>142</v>
      </c>
      <c r="D537" s="96" t="s">
        <v>143</v>
      </c>
      <c r="E537" s="96" t="s">
        <v>1450</v>
      </c>
      <c r="F537" s="96" t="s">
        <v>161</v>
      </c>
      <c r="G537" s="96" t="s">
        <v>161</v>
      </c>
      <c r="H537" s="96" t="s">
        <v>161</v>
      </c>
      <c r="I537" s="96" t="s">
        <v>161</v>
      </c>
      <c r="J537" s="96" t="s">
        <v>1581</v>
      </c>
      <c r="K537" s="96" t="s">
        <v>204</v>
      </c>
    </row>
    <row r="538" spans="1:11" x14ac:dyDescent="0.25">
      <c r="A538" s="96" t="s">
        <v>1107</v>
      </c>
      <c r="B538" s="96" t="s">
        <v>1108</v>
      </c>
      <c r="C538" s="96" t="s">
        <v>142</v>
      </c>
      <c r="D538" s="96" t="s">
        <v>143</v>
      </c>
      <c r="E538" s="96" t="s">
        <v>1450</v>
      </c>
      <c r="F538" s="96" t="s">
        <v>161</v>
      </c>
      <c r="G538" s="96" t="s">
        <v>161</v>
      </c>
      <c r="H538" s="96" t="s">
        <v>161</v>
      </c>
      <c r="I538" s="96" t="s">
        <v>161</v>
      </c>
      <c r="J538" s="96" t="s">
        <v>1581</v>
      </c>
      <c r="K538" s="96" t="s">
        <v>204</v>
      </c>
    </row>
    <row r="539" spans="1:11" x14ac:dyDescent="0.25">
      <c r="A539" s="96" t="s">
        <v>1673</v>
      </c>
      <c r="B539" s="96" t="s">
        <v>1674</v>
      </c>
      <c r="C539" s="96" t="s">
        <v>142</v>
      </c>
      <c r="D539" s="96" t="s">
        <v>1675</v>
      </c>
      <c r="E539" s="96" t="s">
        <v>1450</v>
      </c>
      <c r="F539" s="96" t="s">
        <v>161</v>
      </c>
      <c r="G539" s="96" t="s">
        <v>161</v>
      </c>
      <c r="H539" s="96" t="s">
        <v>161</v>
      </c>
      <c r="I539" s="96" t="s">
        <v>161</v>
      </c>
      <c r="J539" s="96" t="s">
        <v>1676</v>
      </c>
      <c r="K539" s="96" t="s">
        <v>204</v>
      </c>
    </row>
    <row r="540" spans="1:11" x14ac:dyDescent="0.25">
      <c r="A540" s="96" t="s">
        <v>148</v>
      </c>
      <c r="B540" s="96" t="s">
        <v>1109</v>
      </c>
      <c r="C540" s="96" t="s">
        <v>142</v>
      </c>
      <c r="D540" s="96" t="s">
        <v>143</v>
      </c>
      <c r="E540" s="96" t="s">
        <v>1450</v>
      </c>
      <c r="F540" s="96" t="s">
        <v>161</v>
      </c>
      <c r="G540" s="96" t="s">
        <v>161</v>
      </c>
      <c r="H540" s="96" t="s">
        <v>161</v>
      </c>
      <c r="I540" s="96" t="s">
        <v>161</v>
      </c>
      <c r="J540" s="96" t="s">
        <v>1581</v>
      </c>
      <c r="K540" s="96" t="s">
        <v>276</v>
      </c>
    </row>
    <row r="541" spans="1:11" x14ac:dyDescent="0.25">
      <c r="A541" s="96" t="s">
        <v>1110</v>
      </c>
      <c r="B541" s="96" t="s">
        <v>1111</v>
      </c>
      <c r="C541" s="96" t="s">
        <v>142</v>
      </c>
      <c r="D541" s="96" t="s">
        <v>143</v>
      </c>
      <c r="E541" s="96" t="s">
        <v>1450</v>
      </c>
      <c r="F541" s="96" t="s">
        <v>161</v>
      </c>
      <c r="G541" s="96" t="s">
        <v>161</v>
      </c>
      <c r="H541" s="96" t="s">
        <v>161</v>
      </c>
      <c r="I541" s="96" t="s">
        <v>161</v>
      </c>
      <c r="J541" s="96" t="s">
        <v>1581</v>
      </c>
      <c r="K541" s="96" t="s">
        <v>204</v>
      </c>
    </row>
    <row r="542" spans="1:11" x14ac:dyDescent="0.25">
      <c r="A542" s="96" t="s">
        <v>1112</v>
      </c>
      <c r="B542" s="96" t="s">
        <v>1113</v>
      </c>
      <c r="C542" s="96" t="s">
        <v>142</v>
      </c>
      <c r="D542" s="96" t="s">
        <v>143</v>
      </c>
      <c r="E542" s="96" t="s">
        <v>1450</v>
      </c>
      <c r="F542" s="96" t="s">
        <v>161</v>
      </c>
      <c r="G542" s="96" t="s">
        <v>161</v>
      </c>
      <c r="H542" s="96" t="s">
        <v>161</v>
      </c>
      <c r="I542" s="96" t="s">
        <v>161</v>
      </c>
      <c r="J542" s="96" t="s">
        <v>1581</v>
      </c>
      <c r="K542" s="96" t="s">
        <v>276</v>
      </c>
    </row>
    <row r="543" spans="1:11" x14ac:dyDescent="0.25">
      <c r="A543" s="96" t="s">
        <v>1114</v>
      </c>
      <c r="B543" s="96" t="s">
        <v>1115</v>
      </c>
      <c r="C543" s="96" t="s">
        <v>142</v>
      </c>
      <c r="D543" s="96" t="s">
        <v>143</v>
      </c>
      <c r="E543" s="96" t="s">
        <v>1450</v>
      </c>
      <c r="F543" s="96" t="s">
        <v>161</v>
      </c>
      <c r="G543" s="96" t="s">
        <v>161</v>
      </c>
      <c r="H543" s="96" t="s">
        <v>161</v>
      </c>
      <c r="I543" s="96" t="s">
        <v>161</v>
      </c>
      <c r="J543" s="96" t="s">
        <v>1589</v>
      </c>
      <c r="K543" s="96" t="s">
        <v>204</v>
      </c>
    </row>
    <row r="544" spans="1:11" x14ac:dyDescent="0.25">
      <c r="A544" s="96" t="s">
        <v>149</v>
      </c>
      <c r="B544" s="96" t="s">
        <v>192</v>
      </c>
      <c r="C544" s="96" t="s">
        <v>142</v>
      </c>
      <c r="D544" s="96" t="s">
        <v>143</v>
      </c>
      <c r="E544" s="96" t="s">
        <v>1450</v>
      </c>
      <c r="F544" s="96" t="s">
        <v>161</v>
      </c>
      <c r="G544" s="96" t="s">
        <v>161</v>
      </c>
      <c r="H544" s="96" t="s">
        <v>161</v>
      </c>
      <c r="I544" s="96" t="s">
        <v>161</v>
      </c>
      <c r="J544" s="96" t="s">
        <v>1611</v>
      </c>
      <c r="K544" s="96" t="s">
        <v>204</v>
      </c>
    </row>
    <row r="545" spans="1:11" x14ac:dyDescent="0.25">
      <c r="A545" s="96" t="s">
        <v>150</v>
      </c>
      <c r="B545" s="96" t="s">
        <v>1116</v>
      </c>
      <c r="C545" s="96" t="s">
        <v>142</v>
      </c>
      <c r="D545" s="96" t="s">
        <v>143</v>
      </c>
      <c r="E545" s="96" t="s">
        <v>1450</v>
      </c>
      <c r="F545" s="96" t="s">
        <v>161</v>
      </c>
      <c r="G545" s="96" t="s">
        <v>161</v>
      </c>
      <c r="H545" s="96" t="s">
        <v>161</v>
      </c>
      <c r="I545" s="96" t="s">
        <v>161</v>
      </c>
      <c r="J545" s="96" t="s">
        <v>1593</v>
      </c>
      <c r="K545" s="96" t="s">
        <v>276</v>
      </c>
    </row>
    <row r="546" spans="1:11" x14ac:dyDescent="0.25">
      <c r="A546" s="96" t="s">
        <v>1117</v>
      </c>
      <c r="B546" s="96" t="s">
        <v>1118</v>
      </c>
      <c r="C546" s="96" t="s">
        <v>142</v>
      </c>
      <c r="D546" s="96" t="s">
        <v>143</v>
      </c>
      <c r="E546" s="96" t="s">
        <v>1450</v>
      </c>
      <c r="F546" s="96" t="s">
        <v>161</v>
      </c>
      <c r="G546" s="96" t="s">
        <v>161</v>
      </c>
      <c r="H546" s="96" t="s">
        <v>161</v>
      </c>
      <c r="I546" s="96" t="s">
        <v>161</v>
      </c>
      <c r="J546" s="96" t="s">
        <v>162</v>
      </c>
      <c r="K546" s="96" t="s">
        <v>204</v>
      </c>
    </row>
    <row r="547" spans="1:11" x14ac:dyDescent="0.25">
      <c r="A547" s="96" t="s">
        <v>151</v>
      </c>
      <c r="B547" s="96" t="s">
        <v>1119</v>
      </c>
      <c r="C547" s="96" t="s">
        <v>142</v>
      </c>
      <c r="D547" s="96" t="s">
        <v>143</v>
      </c>
      <c r="E547" s="96" t="s">
        <v>1450</v>
      </c>
      <c r="F547" s="96" t="s">
        <v>161</v>
      </c>
      <c r="G547" s="96" t="s">
        <v>161</v>
      </c>
      <c r="H547" s="96" t="s">
        <v>161</v>
      </c>
      <c r="I547" s="96" t="s">
        <v>161</v>
      </c>
      <c r="J547" s="96" t="s">
        <v>165</v>
      </c>
      <c r="K547" s="96" t="s">
        <v>204</v>
      </c>
    </row>
    <row r="548" spans="1:11" x14ac:dyDescent="0.25">
      <c r="A548" s="96" t="s">
        <v>1120</v>
      </c>
      <c r="B548" s="96" t="s">
        <v>1121</v>
      </c>
      <c r="C548" s="96" t="s">
        <v>142</v>
      </c>
      <c r="D548" s="96" t="s">
        <v>143</v>
      </c>
      <c r="E548" s="96" t="s">
        <v>1450</v>
      </c>
      <c r="F548" s="96" t="s">
        <v>161</v>
      </c>
      <c r="G548" s="96" t="s">
        <v>161</v>
      </c>
      <c r="H548" s="96" t="s">
        <v>161</v>
      </c>
      <c r="I548" s="96" t="s">
        <v>161</v>
      </c>
      <c r="J548" s="96" t="s">
        <v>1631</v>
      </c>
      <c r="K548" s="96" t="s">
        <v>204</v>
      </c>
    </row>
    <row r="549" spans="1:11" x14ac:dyDescent="0.25">
      <c r="A549" s="96" t="s">
        <v>152</v>
      </c>
      <c r="B549" s="96" t="s">
        <v>1122</v>
      </c>
      <c r="C549" s="96" t="s">
        <v>142</v>
      </c>
      <c r="D549" s="96" t="s">
        <v>143</v>
      </c>
      <c r="E549" s="96" t="s">
        <v>1450</v>
      </c>
      <c r="F549" s="96" t="s">
        <v>161</v>
      </c>
      <c r="G549" s="96" t="s">
        <v>161</v>
      </c>
      <c r="H549" s="96" t="s">
        <v>161</v>
      </c>
      <c r="I549" s="96" t="s">
        <v>161</v>
      </c>
      <c r="J549" s="96" t="s">
        <v>1593</v>
      </c>
      <c r="K549" s="96" t="s">
        <v>276</v>
      </c>
    </row>
    <row r="550" spans="1:11" x14ac:dyDescent="0.25">
      <c r="A550" s="96" t="s">
        <v>1123</v>
      </c>
      <c r="B550" s="96" t="s">
        <v>306</v>
      </c>
      <c r="C550" s="96" t="s">
        <v>142</v>
      </c>
      <c r="D550" s="96" t="s">
        <v>143</v>
      </c>
      <c r="E550" s="96" t="s">
        <v>1450</v>
      </c>
      <c r="F550" s="96" t="s">
        <v>161</v>
      </c>
      <c r="G550" s="96" t="s">
        <v>161</v>
      </c>
      <c r="H550" s="96" t="s">
        <v>161</v>
      </c>
      <c r="I550" s="96" t="s">
        <v>161</v>
      </c>
      <c r="J550" s="96" t="s">
        <v>162</v>
      </c>
      <c r="K550" s="96" t="s">
        <v>276</v>
      </c>
    </row>
    <row r="551" spans="1:11" x14ac:dyDescent="0.25">
      <c r="A551" s="96" t="s">
        <v>153</v>
      </c>
      <c r="B551" s="96" t="s">
        <v>1124</v>
      </c>
      <c r="C551" s="96" t="s">
        <v>142</v>
      </c>
      <c r="D551" s="96" t="s">
        <v>143</v>
      </c>
      <c r="E551" s="96" t="s">
        <v>1450</v>
      </c>
      <c r="F551" s="96" t="s">
        <v>161</v>
      </c>
      <c r="G551" s="96" t="s">
        <v>161</v>
      </c>
      <c r="H551" s="96" t="s">
        <v>161</v>
      </c>
      <c r="I551" s="96" t="s">
        <v>161</v>
      </c>
      <c r="J551" s="96" t="s">
        <v>1593</v>
      </c>
      <c r="K551" s="96" t="s">
        <v>276</v>
      </c>
    </row>
    <row r="552" spans="1:11" x14ac:dyDescent="0.25">
      <c r="A552" s="96" t="s">
        <v>154</v>
      </c>
      <c r="B552" s="96" t="s">
        <v>1125</v>
      </c>
      <c r="C552" s="96" t="s">
        <v>142</v>
      </c>
      <c r="D552" s="96" t="s">
        <v>143</v>
      </c>
      <c r="E552" s="96" t="s">
        <v>1450</v>
      </c>
      <c r="F552" s="96" t="s">
        <v>161</v>
      </c>
      <c r="G552" s="96" t="s">
        <v>161</v>
      </c>
      <c r="H552" s="96" t="s">
        <v>161</v>
      </c>
      <c r="I552" s="96" t="s">
        <v>161</v>
      </c>
      <c r="J552" s="96" t="s">
        <v>1591</v>
      </c>
      <c r="K552" s="96" t="s">
        <v>204</v>
      </c>
    </row>
    <row r="553" spans="1:11" x14ac:dyDescent="0.25">
      <c r="A553" s="96" t="s">
        <v>155</v>
      </c>
      <c r="B553" s="96" t="s">
        <v>1125</v>
      </c>
      <c r="C553" s="96" t="s">
        <v>142</v>
      </c>
      <c r="D553" s="96" t="s">
        <v>143</v>
      </c>
      <c r="E553" s="96" t="s">
        <v>1450</v>
      </c>
      <c r="F553" s="96" t="s">
        <v>161</v>
      </c>
      <c r="G553" s="96" t="s">
        <v>161</v>
      </c>
      <c r="H553" s="96" t="s">
        <v>161</v>
      </c>
      <c r="I553" s="96" t="s">
        <v>161</v>
      </c>
      <c r="J553" s="96" t="s">
        <v>1591</v>
      </c>
      <c r="K553" s="96" t="s">
        <v>204</v>
      </c>
    </row>
    <row r="554" spans="1:11" x14ac:dyDescent="0.25">
      <c r="A554" s="96" t="s">
        <v>156</v>
      </c>
      <c r="B554" s="96" t="s">
        <v>1126</v>
      </c>
      <c r="C554" s="96" t="s">
        <v>142</v>
      </c>
      <c r="D554" s="96" t="s">
        <v>143</v>
      </c>
      <c r="E554" s="96" t="s">
        <v>1450</v>
      </c>
      <c r="F554" s="96" t="s">
        <v>161</v>
      </c>
      <c r="G554" s="96" t="s">
        <v>161</v>
      </c>
      <c r="H554" s="96" t="s">
        <v>161</v>
      </c>
      <c r="I554" s="96" t="s">
        <v>161</v>
      </c>
      <c r="J554" s="96" t="s">
        <v>1591</v>
      </c>
      <c r="K554" s="96" t="s">
        <v>204</v>
      </c>
    </row>
    <row r="555" spans="1:11" x14ac:dyDescent="0.25">
      <c r="A555" s="96" t="s">
        <v>1127</v>
      </c>
      <c r="B555" s="96" t="s">
        <v>1128</v>
      </c>
      <c r="C555" s="96" t="s">
        <v>142</v>
      </c>
      <c r="D555" s="96" t="s">
        <v>143</v>
      </c>
      <c r="E555" s="96" t="s">
        <v>1450</v>
      </c>
      <c r="F555" s="96" t="s">
        <v>161</v>
      </c>
      <c r="G555" s="96" t="s">
        <v>161</v>
      </c>
      <c r="H555" s="96" t="s">
        <v>161</v>
      </c>
      <c r="I555" s="96" t="s">
        <v>161</v>
      </c>
      <c r="J555" s="96" t="s">
        <v>1591</v>
      </c>
      <c r="K555" s="96" t="s">
        <v>204</v>
      </c>
    </row>
    <row r="556" spans="1:11" x14ac:dyDescent="0.25">
      <c r="A556" s="96" t="s">
        <v>1129</v>
      </c>
      <c r="B556" s="96" t="s">
        <v>1130</v>
      </c>
      <c r="C556" s="96" t="s">
        <v>142</v>
      </c>
      <c r="D556" s="96" t="s">
        <v>143</v>
      </c>
      <c r="E556" s="96" t="s">
        <v>1450</v>
      </c>
      <c r="F556" s="96" t="s">
        <v>161</v>
      </c>
      <c r="G556" s="96" t="s">
        <v>161</v>
      </c>
      <c r="H556" s="96" t="s">
        <v>161</v>
      </c>
      <c r="I556" s="96" t="s">
        <v>161</v>
      </c>
      <c r="J556" s="96" t="s">
        <v>1583</v>
      </c>
      <c r="K556" s="96" t="s">
        <v>204</v>
      </c>
    </row>
    <row r="557" spans="1:11" x14ac:dyDescent="0.25">
      <c r="A557" s="96" t="s">
        <v>157</v>
      </c>
      <c r="B557" s="96" t="s">
        <v>1131</v>
      </c>
      <c r="C557" s="96" t="s">
        <v>142</v>
      </c>
      <c r="D557" s="96" t="s">
        <v>143</v>
      </c>
      <c r="E557" s="96" t="s">
        <v>1450</v>
      </c>
      <c r="F557" s="96" t="s">
        <v>161</v>
      </c>
      <c r="G557" s="96" t="s">
        <v>161</v>
      </c>
      <c r="H557" s="96" t="s">
        <v>161</v>
      </c>
      <c r="I557" s="96" t="s">
        <v>161</v>
      </c>
      <c r="J557" s="96" t="s">
        <v>162</v>
      </c>
      <c r="K557" s="96" t="s">
        <v>204</v>
      </c>
    </row>
    <row r="558" spans="1:11" x14ac:dyDescent="0.25">
      <c r="A558" s="96" t="s">
        <v>1132</v>
      </c>
      <c r="B558" s="96" t="s">
        <v>1133</v>
      </c>
      <c r="C558" s="96" t="s">
        <v>142</v>
      </c>
      <c r="D558" s="96" t="s">
        <v>143</v>
      </c>
      <c r="E558" s="96" t="s">
        <v>1450</v>
      </c>
      <c r="F558" s="96" t="s">
        <v>161</v>
      </c>
      <c r="G558" s="96" t="s">
        <v>161</v>
      </c>
      <c r="H558" s="96" t="s">
        <v>161</v>
      </c>
      <c r="I558" s="96" t="s">
        <v>161</v>
      </c>
      <c r="J558" s="96" t="s">
        <v>1591</v>
      </c>
      <c r="K558" s="96" t="s">
        <v>204</v>
      </c>
    </row>
    <row r="559" spans="1:11" x14ac:dyDescent="0.25">
      <c r="A559" s="96" t="s">
        <v>1134</v>
      </c>
      <c r="B559" s="96" t="s">
        <v>1135</v>
      </c>
      <c r="C559" s="96" t="s">
        <v>142</v>
      </c>
      <c r="D559" s="96" t="s">
        <v>143</v>
      </c>
      <c r="E559" s="96" t="s">
        <v>1450</v>
      </c>
      <c r="F559" s="96" t="s">
        <v>161</v>
      </c>
      <c r="G559" s="96" t="s">
        <v>161</v>
      </c>
      <c r="H559" s="96" t="s">
        <v>161</v>
      </c>
      <c r="I559" s="96" t="s">
        <v>161</v>
      </c>
      <c r="J559" s="96" t="s">
        <v>1591</v>
      </c>
      <c r="K559" s="96" t="s">
        <v>204</v>
      </c>
    </row>
    <row r="560" spans="1:11" x14ac:dyDescent="0.25">
      <c r="A560" s="96" t="s">
        <v>1136</v>
      </c>
      <c r="B560" s="96" t="s">
        <v>1137</v>
      </c>
      <c r="C560" s="96" t="s">
        <v>142</v>
      </c>
      <c r="D560" s="96" t="s">
        <v>143</v>
      </c>
      <c r="E560" s="96" t="s">
        <v>1450</v>
      </c>
      <c r="F560" s="96" t="s">
        <v>161</v>
      </c>
      <c r="G560" s="96" t="s">
        <v>161</v>
      </c>
      <c r="H560" s="96" t="s">
        <v>161</v>
      </c>
      <c r="I560" s="96" t="s">
        <v>161</v>
      </c>
      <c r="J560" s="96" t="s">
        <v>162</v>
      </c>
      <c r="K560" s="96" t="s">
        <v>204</v>
      </c>
    </row>
    <row r="561" spans="1:11" x14ac:dyDescent="0.25">
      <c r="A561" s="96" t="s">
        <v>1138</v>
      </c>
      <c r="B561" s="96" t="s">
        <v>1139</v>
      </c>
      <c r="C561" s="96" t="s">
        <v>142</v>
      </c>
      <c r="D561" s="96" t="s">
        <v>143</v>
      </c>
      <c r="E561" s="96" t="s">
        <v>1450</v>
      </c>
      <c r="F561" s="96" t="s">
        <v>161</v>
      </c>
      <c r="G561" s="96" t="s">
        <v>161</v>
      </c>
      <c r="H561" s="96" t="s">
        <v>161</v>
      </c>
      <c r="I561" s="96" t="s">
        <v>161</v>
      </c>
      <c r="J561" s="96" t="s">
        <v>162</v>
      </c>
      <c r="K561" s="96" t="s">
        <v>204</v>
      </c>
    </row>
    <row r="562" spans="1:11" x14ac:dyDescent="0.25">
      <c r="A562" s="96" t="s">
        <v>202</v>
      </c>
      <c r="B562" s="96" t="s">
        <v>1140</v>
      </c>
      <c r="C562" s="96" t="s">
        <v>142</v>
      </c>
      <c r="D562" s="96" t="s">
        <v>143</v>
      </c>
      <c r="E562" s="96" t="s">
        <v>1450</v>
      </c>
      <c r="F562" s="96" t="s">
        <v>161</v>
      </c>
      <c r="G562" s="96" t="s">
        <v>161</v>
      </c>
      <c r="H562" s="96" t="s">
        <v>161</v>
      </c>
      <c r="I562" s="96" t="s">
        <v>161</v>
      </c>
      <c r="J562" s="96" t="s">
        <v>1580</v>
      </c>
      <c r="K562" s="96" t="s">
        <v>204</v>
      </c>
    </row>
    <row r="563" spans="1:11" x14ac:dyDescent="0.25">
      <c r="A563" s="96" t="s">
        <v>1141</v>
      </c>
      <c r="B563" s="96" t="s">
        <v>1142</v>
      </c>
      <c r="C563" s="96" t="s">
        <v>142</v>
      </c>
      <c r="D563" s="96" t="s">
        <v>143</v>
      </c>
      <c r="E563" s="96" t="s">
        <v>1450</v>
      </c>
      <c r="F563" s="96" t="s">
        <v>161</v>
      </c>
      <c r="G563" s="96" t="s">
        <v>161</v>
      </c>
      <c r="H563" s="96" t="s">
        <v>161</v>
      </c>
      <c r="I563" s="96" t="s">
        <v>161</v>
      </c>
      <c r="J563" s="96" t="s">
        <v>1632</v>
      </c>
      <c r="K563" s="96" t="s">
        <v>204</v>
      </c>
    </row>
    <row r="564" spans="1:11" x14ac:dyDescent="0.25">
      <c r="A564" s="96" t="s">
        <v>1143</v>
      </c>
      <c r="B564" s="96" t="s">
        <v>1144</v>
      </c>
      <c r="C564" s="96" t="s">
        <v>142</v>
      </c>
      <c r="D564" s="96" t="s">
        <v>143</v>
      </c>
      <c r="E564" s="96" t="s">
        <v>1450</v>
      </c>
      <c r="F564" s="96" t="s">
        <v>161</v>
      </c>
      <c r="G564" s="96" t="s">
        <v>161</v>
      </c>
      <c r="H564" s="96" t="s">
        <v>161</v>
      </c>
      <c r="I564" s="96" t="s">
        <v>161</v>
      </c>
      <c r="J564" s="96" t="s">
        <v>162</v>
      </c>
      <c r="K564" s="96" t="s">
        <v>204</v>
      </c>
    </row>
    <row r="565" spans="1:11" x14ac:dyDescent="0.25">
      <c r="A565" s="96" t="s">
        <v>1145</v>
      </c>
      <c r="B565" s="96" t="s">
        <v>1146</v>
      </c>
      <c r="C565" s="96" t="s">
        <v>142</v>
      </c>
      <c r="D565" s="96" t="s">
        <v>143</v>
      </c>
      <c r="E565" s="96" t="s">
        <v>1450</v>
      </c>
      <c r="F565" s="96" t="s">
        <v>161</v>
      </c>
      <c r="G565" s="96" t="s">
        <v>161</v>
      </c>
      <c r="H565" s="96" t="s">
        <v>161</v>
      </c>
      <c r="I565" s="96" t="s">
        <v>161</v>
      </c>
      <c r="J565" s="96" t="s">
        <v>162</v>
      </c>
      <c r="K565" s="96" t="s">
        <v>204</v>
      </c>
    </row>
    <row r="566" spans="1:11" x14ac:dyDescent="0.25">
      <c r="A566" s="96" t="s">
        <v>1147</v>
      </c>
      <c r="B566" s="96" t="s">
        <v>1148</v>
      </c>
      <c r="C566" s="96" t="s">
        <v>142</v>
      </c>
      <c r="D566" s="96" t="s">
        <v>143</v>
      </c>
      <c r="E566" s="96" t="s">
        <v>1450</v>
      </c>
      <c r="F566" s="96" t="s">
        <v>161</v>
      </c>
      <c r="G566" s="96" t="s">
        <v>161</v>
      </c>
      <c r="H566" s="96" t="s">
        <v>161</v>
      </c>
      <c r="I566" s="96" t="s">
        <v>161</v>
      </c>
      <c r="J566" s="96" t="s">
        <v>162</v>
      </c>
      <c r="K566" s="96" t="s">
        <v>204</v>
      </c>
    </row>
    <row r="567" spans="1:11" x14ac:dyDescent="0.25">
      <c r="A567" s="96" t="s">
        <v>1149</v>
      </c>
      <c r="B567" s="96" t="s">
        <v>1150</v>
      </c>
      <c r="C567" s="96" t="s">
        <v>142</v>
      </c>
      <c r="D567" s="96" t="s">
        <v>143</v>
      </c>
      <c r="E567" s="96" t="s">
        <v>1450</v>
      </c>
      <c r="F567" s="96" t="s">
        <v>161</v>
      </c>
      <c r="G567" s="96" t="s">
        <v>161</v>
      </c>
      <c r="H567" s="96" t="s">
        <v>161</v>
      </c>
      <c r="I567" s="96" t="s">
        <v>161</v>
      </c>
      <c r="J567" s="96" t="s">
        <v>1633</v>
      </c>
      <c r="K567" s="96" t="s">
        <v>204</v>
      </c>
    </row>
    <row r="568" spans="1:11" x14ac:dyDescent="0.25">
      <c r="A568" s="96" t="s">
        <v>1151</v>
      </c>
      <c r="B568" s="96" t="s">
        <v>1152</v>
      </c>
      <c r="C568" s="96" t="s">
        <v>142</v>
      </c>
      <c r="D568" s="96" t="s">
        <v>143</v>
      </c>
      <c r="E568" s="96" t="s">
        <v>1450</v>
      </c>
      <c r="F568" s="96" t="s">
        <v>161</v>
      </c>
      <c r="G568" s="96" t="s">
        <v>161</v>
      </c>
      <c r="H568" s="96" t="s">
        <v>161</v>
      </c>
      <c r="I568" s="96" t="s">
        <v>161</v>
      </c>
      <c r="J568" s="96" t="s">
        <v>1633</v>
      </c>
      <c r="K568" s="96" t="s">
        <v>204</v>
      </c>
    </row>
    <row r="569" spans="1:11" x14ac:dyDescent="0.25">
      <c r="A569" s="96" t="s">
        <v>1153</v>
      </c>
      <c r="B569" s="96" t="s">
        <v>1154</v>
      </c>
      <c r="C569" s="96" t="s">
        <v>142</v>
      </c>
      <c r="D569" s="96" t="s">
        <v>143</v>
      </c>
      <c r="E569" s="96" t="s">
        <v>1450</v>
      </c>
      <c r="F569" s="96" t="s">
        <v>161</v>
      </c>
      <c r="G569" s="96" t="s">
        <v>161</v>
      </c>
      <c r="H569" s="96" t="s">
        <v>161</v>
      </c>
      <c r="I569" s="96" t="s">
        <v>161</v>
      </c>
      <c r="J569" s="96" t="s">
        <v>1633</v>
      </c>
      <c r="K569" s="96" t="s">
        <v>204</v>
      </c>
    </row>
    <row r="570" spans="1:11" x14ac:dyDescent="0.25">
      <c r="A570" s="96" t="s">
        <v>1155</v>
      </c>
      <c r="B570" s="96" t="s">
        <v>1156</v>
      </c>
      <c r="C570" s="96" t="s">
        <v>142</v>
      </c>
      <c r="D570" s="96" t="s">
        <v>143</v>
      </c>
      <c r="E570" s="96" t="s">
        <v>1450</v>
      </c>
      <c r="F570" s="96" t="s">
        <v>161</v>
      </c>
      <c r="G570" s="96" t="s">
        <v>161</v>
      </c>
      <c r="H570" s="96" t="s">
        <v>161</v>
      </c>
      <c r="I570" s="96" t="s">
        <v>161</v>
      </c>
      <c r="J570" s="96" t="s">
        <v>1633</v>
      </c>
      <c r="K570" s="96" t="s">
        <v>204</v>
      </c>
    </row>
    <row r="571" spans="1:11" x14ac:dyDescent="0.25">
      <c r="A571" s="96" t="s">
        <v>1157</v>
      </c>
      <c r="B571" s="96" t="s">
        <v>1158</v>
      </c>
      <c r="C571" s="96" t="s">
        <v>142</v>
      </c>
      <c r="D571" s="96" t="s">
        <v>143</v>
      </c>
      <c r="E571" s="96" t="s">
        <v>1450</v>
      </c>
      <c r="F571" s="96" t="s">
        <v>161</v>
      </c>
      <c r="G571" s="96" t="s">
        <v>161</v>
      </c>
      <c r="H571" s="96" t="s">
        <v>161</v>
      </c>
      <c r="I571" s="96" t="s">
        <v>161</v>
      </c>
      <c r="J571" s="96" t="s">
        <v>1633</v>
      </c>
      <c r="K571" s="96" t="s">
        <v>204</v>
      </c>
    </row>
    <row r="572" spans="1:11" x14ac:dyDescent="0.25">
      <c r="A572" s="96" t="s">
        <v>1159</v>
      </c>
      <c r="B572" s="96" t="s">
        <v>1160</v>
      </c>
      <c r="C572" s="96" t="s">
        <v>142</v>
      </c>
      <c r="D572" s="96" t="s">
        <v>143</v>
      </c>
      <c r="E572" s="96" t="s">
        <v>1450</v>
      </c>
      <c r="F572" s="96" t="s">
        <v>161</v>
      </c>
      <c r="G572" s="96" t="s">
        <v>161</v>
      </c>
      <c r="H572" s="96" t="s">
        <v>161</v>
      </c>
      <c r="I572" s="96" t="s">
        <v>161</v>
      </c>
      <c r="J572" s="96" t="s">
        <v>1633</v>
      </c>
      <c r="K572" s="96" t="s">
        <v>204</v>
      </c>
    </row>
    <row r="573" spans="1:11" x14ac:dyDescent="0.25">
      <c r="A573" s="96" t="s">
        <v>1161</v>
      </c>
      <c r="B573" s="96" t="s">
        <v>1162</v>
      </c>
      <c r="C573" s="96" t="s">
        <v>142</v>
      </c>
      <c r="D573" s="96" t="s">
        <v>143</v>
      </c>
      <c r="E573" s="96" t="s">
        <v>1450</v>
      </c>
      <c r="F573" s="96" t="s">
        <v>161</v>
      </c>
      <c r="G573" s="96" t="s">
        <v>161</v>
      </c>
      <c r="H573" s="96" t="s">
        <v>161</v>
      </c>
      <c r="I573" s="96" t="s">
        <v>161</v>
      </c>
      <c r="J573" s="96" t="s">
        <v>1633</v>
      </c>
      <c r="K573" s="96" t="s">
        <v>204</v>
      </c>
    </row>
    <row r="574" spans="1:11" x14ac:dyDescent="0.25">
      <c r="A574" s="96" t="s">
        <v>1163</v>
      </c>
      <c r="B574" s="96" t="s">
        <v>1164</v>
      </c>
      <c r="C574" s="96" t="s">
        <v>142</v>
      </c>
      <c r="D574" s="96" t="s">
        <v>143</v>
      </c>
      <c r="E574" s="96" t="s">
        <v>1450</v>
      </c>
      <c r="F574" s="96" t="s">
        <v>161</v>
      </c>
      <c r="G574" s="96" t="s">
        <v>161</v>
      </c>
      <c r="H574" s="96" t="s">
        <v>161</v>
      </c>
      <c r="I574" s="96" t="s">
        <v>161</v>
      </c>
      <c r="J574" s="96" t="s">
        <v>1633</v>
      </c>
      <c r="K574" s="96" t="s">
        <v>204</v>
      </c>
    </row>
    <row r="575" spans="1:11" x14ac:dyDescent="0.25">
      <c r="A575" s="96" t="s">
        <v>1165</v>
      </c>
      <c r="B575" s="96" t="s">
        <v>1166</v>
      </c>
      <c r="C575" s="96" t="s">
        <v>142</v>
      </c>
      <c r="D575" s="96" t="s">
        <v>143</v>
      </c>
      <c r="E575" s="96" t="s">
        <v>1450</v>
      </c>
      <c r="F575" s="96" t="s">
        <v>161</v>
      </c>
      <c r="G575" s="96" t="s">
        <v>161</v>
      </c>
      <c r="H575" s="96" t="s">
        <v>161</v>
      </c>
      <c r="I575" s="96" t="s">
        <v>161</v>
      </c>
      <c r="J575" s="96" t="s">
        <v>1633</v>
      </c>
      <c r="K575" s="96" t="s">
        <v>204</v>
      </c>
    </row>
    <row r="576" spans="1:11" x14ac:dyDescent="0.25">
      <c r="A576" s="96" t="s">
        <v>1167</v>
      </c>
      <c r="B576" s="96" t="s">
        <v>1168</v>
      </c>
      <c r="C576" s="96" t="s">
        <v>142</v>
      </c>
      <c r="D576" s="96" t="s">
        <v>143</v>
      </c>
      <c r="E576" s="96" t="s">
        <v>1450</v>
      </c>
      <c r="F576" s="96" t="s">
        <v>161</v>
      </c>
      <c r="G576" s="96" t="s">
        <v>161</v>
      </c>
      <c r="H576" s="96" t="s">
        <v>161</v>
      </c>
      <c r="I576" s="96" t="s">
        <v>161</v>
      </c>
      <c r="J576" s="96" t="s">
        <v>1633</v>
      </c>
      <c r="K576" s="96" t="s">
        <v>204</v>
      </c>
    </row>
    <row r="577" spans="1:11" x14ac:dyDescent="0.25">
      <c r="A577" s="96" t="s">
        <v>1169</v>
      </c>
      <c r="B577" s="96" t="s">
        <v>1170</v>
      </c>
      <c r="C577" s="96" t="s">
        <v>142</v>
      </c>
      <c r="D577" s="96" t="s">
        <v>143</v>
      </c>
      <c r="E577" s="96" t="s">
        <v>1450</v>
      </c>
      <c r="F577" s="96" t="s">
        <v>161</v>
      </c>
      <c r="G577" s="96" t="s">
        <v>161</v>
      </c>
      <c r="H577" s="96" t="s">
        <v>161</v>
      </c>
      <c r="I577" s="96" t="s">
        <v>161</v>
      </c>
      <c r="J577" s="96" t="s">
        <v>1633</v>
      </c>
      <c r="K577" s="96" t="s">
        <v>204</v>
      </c>
    </row>
    <row r="578" spans="1:11" x14ac:dyDescent="0.25">
      <c r="A578" s="96" t="s">
        <v>1171</v>
      </c>
      <c r="B578" s="96" t="s">
        <v>1172</v>
      </c>
      <c r="C578" s="96" t="s">
        <v>142</v>
      </c>
      <c r="D578" s="96" t="s">
        <v>143</v>
      </c>
      <c r="E578" s="96" t="s">
        <v>1450</v>
      </c>
      <c r="F578" s="96" t="s">
        <v>161</v>
      </c>
      <c r="G578" s="96" t="s">
        <v>161</v>
      </c>
      <c r="H578" s="96" t="s">
        <v>161</v>
      </c>
      <c r="I578" s="96" t="s">
        <v>161</v>
      </c>
      <c r="J578" s="96" t="s">
        <v>1633</v>
      </c>
      <c r="K578" s="96" t="s">
        <v>204</v>
      </c>
    </row>
    <row r="579" spans="1:11" x14ac:dyDescent="0.25">
      <c r="A579" s="96" t="s">
        <v>1173</v>
      </c>
      <c r="B579" s="96" t="s">
        <v>1174</v>
      </c>
      <c r="C579" s="96" t="s">
        <v>142</v>
      </c>
      <c r="D579" s="96" t="s">
        <v>143</v>
      </c>
      <c r="E579" s="96" t="s">
        <v>1450</v>
      </c>
      <c r="F579" s="96" t="s">
        <v>161</v>
      </c>
      <c r="G579" s="96" t="s">
        <v>161</v>
      </c>
      <c r="H579" s="96" t="s">
        <v>161</v>
      </c>
      <c r="I579" s="96" t="s">
        <v>161</v>
      </c>
      <c r="J579" s="96" t="s">
        <v>1634</v>
      </c>
      <c r="K579" s="96" t="s">
        <v>204</v>
      </c>
    </row>
    <row r="580" spans="1:11" x14ac:dyDescent="0.25">
      <c r="A580" s="96" t="s">
        <v>1175</v>
      </c>
      <c r="B580" s="96" t="s">
        <v>1176</v>
      </c>
      <c r="C580" s="96" t="s">
        <v>142</v>
      </c>
      <c r="D580" s="96" t="s">
        <v>143</v>
      </c>
      <c r="E580" s="96" t="s">
        <v>1450</v>
      </c>
      <c r="F580" s="96" t="s">
        <v>161</v>
      </c>
      <c r="G580" s="96" t="s">
        <v>161</v>
      </c>
      <c r="H580" s="96" t="s">
        <v>161</v>
      </c>
      <c r="I580" s="96" t="s">
        <v>161</v>
      </c>
      <c r="J580" s="96" t="s">
        <v>1616</v>
      </c>
      <c r="K580" s="96" t="s">
        <v>204</v>
      </c>
    </row>
    <row r="581" spans="1:11" x14ac:dyDescent="0.25">
      <c r="A581" s="96" t="s">
        <v>1177</v>
      </c>
      <c r="B581" s="96" t="s">
        <v>1178</v>
      </c>
      <c r="C581" s="96" t="s">
        <v>142</v>
      </c>
      <c r="D581" s="96" t="s">
        <v>143</v>
      </c>
      <c r="E581" s="96" t="s">
        <v>1450</v>
      </c>
      <c r="F581" s="96" t="s">
        <v>161</v>
      </c>
      <c r="G581" s="96" t="s">
        <v>161</v>
      </c>
      <c r="H581" s="96" t="s">
        <v>161</v>
      </c>
      <c r="I581" s="96" t="s">
        <v>161</v>
      </c>
      <c r="J581" s="96" t="s">
        <v>167</v>
      </c>
      <c r="K581" s="96" t="s">
        <v>204</v>
      </c>
    </row>
    <row r="582" spans="1:11" x14ac:dyDescent="0.25">
      <c r="A582" s="96" t="s">
        <v>1179</v>
      </c>
      <c r="B582" s="96" t="s">
        <v>1180</v>
      </c>
      <c r="C582" s="96" t="s">
        <v>43</v>
      </c>
      <c r="D582" s="96" t="s">
        <v>268</v>
      </c>
      <c r="E582" s="96" t="s">
        <v>1450</v>
      </c>
      <c r="F582" s="96" t="s">
        <v>161</v>
      </c>
      <c r="G582" s="96" t="s">
        <v>161</v>
      </c>
      <c r="H582" s="96" t="s">
        <v>161</v>
      </c>
      <c r="I582" s="96" t="s">
        <v>161</v>
      </c>
      <c r="J582" s="96" t="s">
        <v>163</v>
      </c>
      <c r="K582" s="96" t="s">
        <v>204</v>
      </c>
    </row>
    <row r="583" spans="1:11" x14ac:dyDescent="0.25">
      <c r="A583" s="96" t="s">
        <v>1181</v>
      </c>
      <c r="B583" s="96" t="s">
        <v>1182</v>
      </c>
      <c r="C583" s="96" t="s">
        <v>26</v>
      </c>
      <c r="D583" s="96" t="s">
        <v>274</v>
      </c>
      <c r="E583" s="96" t="s">
        <v>1450</v>
      </c>
      <c r="F583" s="96" t="s">
        <v>161</v>
      </c>
      <c r="G583" s="96" t="s">
        <v>161</v>
      </c>
      <c r="H583" s="96" t="s">
        <v>161</v>
      </c>
      <c r="I583" s="96" t="s">
        <v>161</v>
      </c>
      <c r="J583" s="96" t="s">
        <v>1635</v>
      </c>
      <c r="K583" s="96" t="s">
        <v>204</v>
      </c>
    </row>
    <row r="584" spans="1:11" x14ac:dyDescent="0.25">
      <c r="A584" s="96" t="s">
        <v>1183</v>
      </c>
      <c r="B584" s="96" t="s">
        <v>1184</v>
      </c>
      <c r="C584" s="96" t="s">
        <v>142</v>
      </c>
      <c r="D584" s="96" t="s">
        <v>143</v>
      </c>
      <c r="E584" s="96" t="s">
        <v>1450</v>
      </c>
      <c r="F584" s="96" t="s">
        <v>161</v>
      </c>
      <c r="G584" s="96" t="s">
        <v>161</v>
      </c>
      <c r="H584" s="96" t="s">
        <v>161</v>
      </c>
      <c r="I584" s="96" t="s">
        <v>161</v>
      </c>
      <c r="J584" s="96" t="s">
        <v>1581</v>
      </c>
      <c r="K584" s="96" t="s">
        <v>204</v>
      </c>
    </row>
    <row r="585" spans="1:11" x14ac:dyDescent="0.25">
      <c r="A585" s="96" t="s">
        <v>1185</v>
      </c>
      <c r="B585" s="96" t="s">
        <v>1186</v>
      </c>
      <c r="C585" s="96" t="s">
        <v>142</v>
      </c>
      <c r="D585" s="96" t="s">
        <v>143</v>
      </c>
      <c r="E585" s="96" t="s">
        <v>1450</v>
      </c>
      <c r="F585" s="96" t="s">
        <v>161</v>
      </c>
      <c r="G585" s="96" t="s">
        <v>161</v>
      </c>
      <c r="H585" s="96" t="s">
        <v>161</v>
      </c>
      <c r="I585" s="96" t="s">
        <v>161</v>
      </c>
      <c r="J585" s="96" t="s">
        <v>1581</v>
      </c>
      <c r="K585" s="96" t="s">
        <v>204</v>
      </c>
    </row>
    <row r="586" spans="1:11" x14ac:dyDescent="0.25">
      <c r="A586" s="96" t="s">
        <v>1187</v>
      </c>
      <c r="B586" s="96" t="s">
        <v>1188</v>
      </c>
      <c r="C586" s="96" t="s">
        <v>142</v>
      </c>
      <c r="D586" s="96" t="s">
        <v>143</v>
      </c>
      <c r="E586" s="96" t="s">
        <v>1450</v>
      </c>
      <c r="F586" s="96" t="s">
        <v>161</v>
      </c>
      <c r="G586" s="96" t="s">
        <v>161</v>
      </c>
      <c r="H586" s="96" t="s">
        <v>161</v>
      </c>
      <c r="I586" s="96" t="s">
        <v>161</v>
      </c>
      <c r="J586" s="96" t="s">
        <v>1581</v>
      </c>
      <c r="K586" s="96" t="s">
        <v>204</v>
      </c>
    </row>
    <row r="587" spans="1:11" x14ac:dyDescent="0.25">
      <c r="A587" s="96" t="s">
        <v>1189</v>
      </c>
      <c r="B587" s="96" t="s">
        <v>1190</v>
      </c>
      <c r="C587" s="96" t="s">
        <v>142</v>
      </c>
      <c r="D587" s="96" t="s">
        <v>143</v>
      </c>
      <c r="E587" s="96" t="s">
        <v>1450</v>
      </c>
      <c r="F587" s="96" t="s">
        <v>161</v>
      </c>
      <c r="G587" s="96" t="s">
        <v>161</v>
      </c>
      <c r="H587" s="96" t="s">
        <v>161</v>
      </c>
      <c r="I587" s="96" t="s">
        <v>161</v>
      </c>
      <c r="J587" s="96" t="s">
        <v>1581</v>
      </c>
      <c r="K587" s="96" t="s">
        <v>204</v>
      </c>
    </row>
    <row r="588" spans="1:11" x14ac:dyDescent="0.25">
      <c r="A588" s="96" t="s">
        <v>1191</v>
      </c>
      <c r="B588" s="96" t="s">
        <v>1192</v>
      </c>
      <c r="C588" s="96" t="s">
        <v>142</v>
      </c>
      <c r="D588" s="96" t="s">
        <v>143</v>
      </c>
      <c r="E588" s="96" t="s">
        <v>1450</v>
      </c>
      <c r="F588" s="96" t="s">
        <v>161</v>
      </c>
      <c r="G588" s="96" t="s">
        <v>161</v>
      </c>
      <c r="H588" s="96" t="s">
        <v>161</v>
      </c>
      <c r="I588" s="96" t="s">
        <v>161</v>
      </c>
      <c r="J588" s="96" t="s">
        <v>1581</v>
      </c>
      <c r="K588" s="96" t="s">
        <v>204</v>
      </c>
    </row>
    <row r="589" spans="1:11" x14ac:dyDescent="0.25">
      <c r="A589" s="96" t="s">
        <v>1193</v>
      </c>
      <c r="B589" s="96" t="s">
        <v>1194</v>
      </c>
      <c r="C589" s="96" t="s">
        <v>142</v>
      </c>
      <c r="D589" s="96" t="s">
        <v>143</v>
      </c>
      <c r="E589" s="96" t="s">
        <v>1450</v>
      </c>
      <c r="F589" s="96" t="s">
        <v>161</v>
      </c>
      <c r="G589" s="96" t="s">
        <v>161</v>
      </c>
      <c r="H589" s="96" t="s">
        <v>161</v>
      </c>
      <c r="I589" s="96" t="s">
        <v>161</v>
      </c>
      <c r="J589" s="96" t="s">
        <v>1580</v>
      </c>
      <c r="K589" s="96" t="s">
        <v>204</v>
      </c>
    </row>
    <row r="590" spans="1:11" x14ac:dyDescent="0.25">
      <c r="A590" s="96" t="s">
        <v>1195</v>
      </c>
      <c r="B590" s="96" t="s">
        <v>1196</v>
      </c>
      <c r="C590" s="96" t="s">
        <v>142</v>
      </c>
      <c r="D590" s="96" t="s">
        <v>143</v>
      </c>
      <c r="E590" s="96" t="s">
        <v>1450</v>
      </c>
      <c r="F590" s="96" t="s">
        <v>161</v>
      </c>
      <c r="G590" s="96" t="s">
        <v>161</v>
      </c>
      <c r="H590" s="96" t="s">
        <v>161</v>
      </c>
      <c r="I590" s="96" t="s">
        <v>161</v>
      </c>
      <c r="J590" s="96" t="s">
        <v>1581</v>
      </c>
      <c r="K590" s="96" t="s">
        <v>204</v>
      </c>
    </row>
    <row r="591" spans="1:11" x14ac:dyDescent="0.25">
      <c r="A591" s="96" t="s">
        <v>1197</v>
      </c>
      <c r="B591" s="96" t="s">
        <v>1198</v>
      </c>
      <c r="C591" s="96" t="s">
        <v>142</v>
      </c>
      <c r="D591" s="96" t="s">
        <v>143</v>
      </c>
      <c r="E591" s="96" t="s">
        <v>1450</v>
      </c>
      <c r="F591" s="96" t="s">
        <v>161</v>
      </c>
      <c r="G591" s="96" t="s">
        <v>161</v>
      </c>
      <c r="H591" s="96" t="s">
        <v>161</v>
      </c>
      <c r="I591" s="96" t="s">
        <v>161</v>
      </c>
      <c r="J591" s="96" t="s">
        <v>1580</v>
      </c>
      <c r="K591" s="96" t="s">
        <v>204</v>
      </c>
    </row>
    <row r="592" spans="1:11" x14ac:dyDescent="0.25">
      <c r="A592" s="96" t="s">
        <v>1199</v>
      </c>
      <c r="B592" s="96" t="s">
        <v>1200</v>
      </c>
      <c r="C592" s="96" t="s">
        <v>142</v>
      </c>
      <c r="D592" s="96" t="s">
        <v>143</v>
      </c>
      <c r="E592" s="96" t="s">
        <v>1450</v>
      </c>
      <c r="F592" s="96" t="s">
        <v>161</v>
      </c>
      <c r="G592" s="96" t="s">
        <v>161</v>
      </c>
      <c r="H592" s="96" t="s">
        <v>161</v>
      </c>
      <c r="I592" s="96" t="s">
        <v>161</v>
      </c>
      <c r="J592" s="96" t="s">
        <v>1580</v>
      </c>
      <c r="K592" s="96" t="s">
        <v>204</v>
      </c>
    </row>
    <row r="593" spans="1:11" x14ac:dyDescent="0.25">
      <c r="A593" s="96" t="s">
        <v>1201</v>
      </c>
      <c r="B593" s="96" t="s">
        <v>1202</v>
      </c>
      <c r="C593" s="96" t="s">
        <v>43</v>
      </c>
      <c r="D593" s="96" t="s">
        <v>268</v>
      </c>
      <c r="E593" s="96" t="s">
        <v>1450</v>
      </c>
      <c r="F593" s="96" t="s">
        <v>161</v>
      </c>
      <c r="G593" s="96" t="s">
        <v>161</v>
      </c>
      <c r="H593" s="96" t="s">
        <v>161</v>
      </c>
      <c r="I593" s="96" t="s">
        <v>161</v>
      </c>
      <c r="J593" s="96" t="s">
        <v>163</v>
      </c>
      <c r="K593" s="96" t="s">
        <v>204</v>
      </c>
    </row>
    <row r="594" spans="1:11" x14ac:dyDescent="0.25">
      <c r="A594" s="96" t="s">
        <v>1203</v>
      </c>
      <c r="B594" s="96" t="s">
        <v>1204</v>
      </c>
      <c r="C594" s="96" t="s">
        <v>142</v>
      </c>
      <c r="D594" s="96" t="s">
        <v>143</v>
      </c>
      <c r="E594" s="96" t="s">
        <v>1450</v>
      </c>
      <c r="F594" s="96" t="s">
        <v>161</v>
      </c>
      <c r="G594" s="96" t="s">
        <v>161</v>
      </c>
      <c r="H594" s="96" t="s">
        <v>161</v>
      </c>
      <c r="I594" s="96" t="s">
        <v>161</v>
      </c>
      <c r="J594" s="96" t="s">
        <v>1581</v>
      </c>
      <c r="K594" s="96" t="s">
        <v>204</v>
      </c>
    </row>
    <row r="595" spans="1:11" x14ac:dyDescent="0.25">
      <c r="A595" s="96" t="s">
        <v>1205</v>
      </c>
      <c r="B595" s="96" t="s">
        <v>1206</v>
      </c>
      <c r="C595" s="96" t="s">
        <v>142</v>
      </c>
      <c r="D595" s="96" t="s">
        <v>143</v>
      </c>
      <c r="E595" s="96" t="s">
        <v>1450</v>
      </c>
      <c r="F595" s="96" t="s">
        <v>161</v>
      </c>
      <c r="G595" s="96" t="s">
        <v>161</v>
      </c>
      <c r="H595" s="96" t="s">
        <v>161</v>
      </c>
      <c r="I595" s="96" t="s">
        <v>161</v>
      </c>
      <c r="J595" s="96" t="s">
        <v>1581</v>
      </c>
      <c r="K595" s="96" t="s">
        <v>204</v>
      </c>
    </row>
    <row r="596" spans="1:11" x14ac:dyDescent="0.25">
      <c r="A596" s="96" t="s">
        <v>1207</v>
      </c>
      <c r="B596" s="96" t="s">
        <v>1208</v>
      </c>
      <c r="C596" s="96" t="s">
        <v>142</v>
      </c>
      <c r="D596" s="96" t="s">
        <v>143</v>
      </c>
      <c r="E596" s="96" t="s">
        <v>1450</v>
      </c>
      <c r="F596" s="96" t="s">
        <v>161</v>
      </c>
      <c r="G596" s="96" t="s">
        <v>161</v>
      </c>
      <c r="H596" s="96" t="s">
        <v>161</v>
      </c>
      <c r="I596" s="96" t="s">
        <v>161</v>
      </c>
      <c r="J596" s="96" t="s">
        <v>1581</v>
      </c>
      <c r="K596" s="96" t="s">
        <v>204</v>
      </c>
    </row>
    <row r="597" spans="1:11" x14ac:dyDescent="0.25">
      <c r="A597" s="96" t="s">
        <v>1209</v>
      </c>
      <c r="B597" s="96" t="s">
        <v>1210</v>
      </c>
      <c r="C597" s="96" t="s">
        <v>43</v>
      </c>
      <c r="D597" s="96" t="s">
        <v>268</v>
      </c>
      <c r="E597" s="96" t="s">
        <v>1450</v>
      </c>
      <c r="F597" s="96" t="s">
        <v>161</v>
      </c>
      <c r="G597" s="96" t="s">
        <v>161</v>
      </c>
      <c r="H597" s="96" t="s">
        <v>161</v>
      </c>
      <c r="I597" s="96" t="s">
        <v>161</v>
      </c>
      <c r="J597" s="96" t="s">
        <v>163</v>
      </c>
      <c r="K597" s="96" t="s">
        <v>204</v>
      </c>
    </row>
    <row r="598" spans="1:11" x14ac:dyDescent="0.25">
      <c r="A598" s="96" t="s">
        <v>1211</v>
      </c>
      <c r="B598" s="96" t="s">
        <v>1212</v>
      </c>
      <c r="C598" s="96" t="s">
        <v>142</v>
      </c>
      <c r="D598" s="96" t="s">
        <v>143</v>
      </c>
      <c r="E598" s="96" t="s">
        <v>1450</v>
      </c>
      <c r="F598" s="96" t="s">
        <v>161</v>
      </c>
      <c r="G598" s="96" t="s">
        <v>161</v>
      </c>
      <c r="H598" s="96" t="s">
        <v>161</v>
      </c>
      <c r="I598" s="96" t="s">
        <v>161</v>
      </c>
      <c r="J598" s="96" t="s">
        <v>1580</v>
      </c>
      <c r="K598" s="96" t="s">
        <v>204</v>
      </c>
    </row>
    <row r="599" spans="1:11" x14ac:dyDescent="0.25">
      <c r="A599" s="96" t="s">
        <v>1213</v>
      </c>
      <c r="B599" s="96" t="s">
        <v>1215</v>
      </c>
      <c r="C599" s="96" t="s">
        <v>327</v>
      </c>
      <c r="D599" s="96" t="s">
        <v>1214</v>
      </c>
      <c r="E599" s="96" t="s">
        <v>1450</v>
      </c>
      <c r="F599" s="96" t="s">
        <v>161</v>
      </c>
      <c r="G599" s="96" t="s">
        <v>161</v>
      </c>
      <c r="H599" s="96" t="s">
        <v>161</v>
      </c>
      <c r="I599" s="96" t="s">
        <v>161</v>
      </c>
      <c r="J599" s="96" t="s">
        <v>1636</v>
      </c>
      <c r="K599" s="96" t="s">
        <v>204</v>
      </c>
    </row>
    <row r="600" spans="1:11" x14ac:dyDescent="0.25">
      <c r="A600" s="96" t="s">
        <v>203</v>
      </c>
      <c r="B600" s="96" t="s">
        <v>1216</v>
      </c>
      <c r="C600" s="96" t="s">
        <v>1217</v>
      </c>
      <c r="D600" s="96" t="s">
        <v>200</v>
      </c>
      <c r="E600" s="96" t="s">
        <v>1450</v>
      </c>
      <c r="F600" s="96" t="s">
        <v>161</v>
      </c>
      <c r="G600" s="96" t="s">
        <v>161</v>
      </c>
      <c r="H600" s="96" t="s">
        <v>161</v>
      </c>
      <c r="I600" s="96" t="s">
        <v>161</v>
      </c>
      <c r="J600" s="96" t="s">
        <v>1587</v>
      </c>
      <c r="K600" s="96" t="s">
        <v>204</v>
      </c>
    </row>
    <row r="601" spans="1:11" x14ac:dyDescent="0.25">
      <c r="A601" s="96" t="s">
        <v>1218</v>
      </c>
      <c r="B601" s="96" t="s">
        <v>1219</v>
      </c>
      <c r="C601" s="96" t="s">
        <v>201</v>
      </c>
      <c r="D601" s="96" t="s">
        <v>1214</v>
      </c>
      <c r="E601" s="96" t="s">
        <v>1450</v>
      </c>
      <c r="F601" s="96" t="s">
        <v>202</v>
      </c>
      <c r="G601" s="96" t="s">
        <v>1218</v>
      </c>
      <c r="H601" s="96" t="s">
        <v>161</v>
      </c>
      <c r="I601" s="96" t="s">
        <v>161</v>
      </c>
      <c r="J601" s="96" t="s">
        <v>1587</v>
      </c>
      <c r="K601" s="96" t="s">
        <v>204</v>
      </c>
    </row>
    <row r="602" spans="1:11" x14ac:dyDescent="0.25">
      <c r="A602" s="96" t="s">
        <v>1220</v>
      </c>
      <c r="B602" s="96" t="s">
        <v>1221</v>
      </c>
      <c r="C602" s="96" t="s">
        <v>1217</v>
      </c>
      <c r="D602" s="96" t="s">
        <v>200</v>
      </c>
      <c r="E602" s="96" t="s">
        <v>1637</v>
      </c>
      <c r="F602" s="96" t="s">
        <v>161</v>
      </c>
      <c r="G602" s="96" t="s">
        <v>161</v>
      </c>
      <c r="H602" s="96" t="s">
        <v>161</v>
      </c>
      <c r="I602" s="96" t="s">
        <v>161</v>
      </c>
      <c r="J602" s="96" t="s">
        <v>1587</v>
      </c>
      <c r="K602" s="96" t="s">
        <v>204</v>
      </c>
    </row>
    <row r="603" spans="1:11" x14ac:dyDescent="0.25">
      <c r="A603" s="96" t="s">
        <v>1222</v>
      </c>
      <c r="B603" s="96" t="s">
        <v>1223</v>
      </c>
      <c r="C603" s="96" t="s">
        <v>142</v>
      </c>
      <c r="D603" s="96" t="s">
        <v>143</v>
      </c>
      <c r="E603" s="96" t="s">
        <v>1450</v>
      </c>
      <c r="F603" s="96" t="s">
        <v>161</v>
      </c>
      <c r="G603" s="96" t="s">
        <v>161</v>
      </c>
      <c r="H603" s="96" t="s">
        <v>161</v>
      </c>
      <c r="I603" s="96" t="s">
        <v>161</v>
      </c>
      <c r="J603" s="96" t="s">
        <v>1638</v>
      </c>
      <c r="K603" s="96" t="s">
        <v>204</v>
      </c>
    </row>
    <row r="604" spans="1:11" x14ac:dyDescent="0.25">
      <c r="A604" s="96" t="s">
        <v>1224</v>
      </c>
      <c r="B604" s="96" t="s">
        <v>1225</v>
      </c>
      <c r="C604" s="96" t="s">
        <v>142</v>
      </c>
      <c r="D604" s="96" t="s">
        <v>143</v>
      </c>
      <c r="E604" s="96" t="s">
        <v>1450</v>
      </c>
      <c r="F604" s="96" t="s">
        <v>161</v>
      </c>
      <c r="G604" s="96" t="s">
        <v>161</v>
      </c>
      <c r="H604" s="96" t="s">
        <v>161</v>
      </c>
      <c r="I604" s="96" t="s">
        <v>161</v>
      </c>
      <c r="J604" s="96" t="s">
        <v>1626</v>
      </c>
      <c r="K604" s="96" t="s">
        <v>204</v>
      </c>
    </row>
    <row r="605" spans="1:11" x14ac:dyDescent="0.25">
      <c r="A605" s="96" t="s">
        <v>1226</v>
      </c>
      <c r="B605" s="96" t="s">
        <v>1227</v>
      </c>
      <c r="C605" s="96" t="s">
        <v>327</v>
      </c>
      <c r="D605" s="96" t="s">
        <v>1214</v>
      </c>
      <c r="E605" s="96" t="s">
        <v>1450</v>
      </c>
      <c r="F605" s="96" t="s">
        <v>161</v>
      </c>
      <c r="G605" s="96" t="s">
        <v>161</v>
      </c>
      <c r="H605" s="96" t="s">
        <v>161</v>
      </c>
      <c r="I605" s="96" t="s">
        <v>161</v>
      </c>
      <c r="J605" s="96" t="s">
        <v>1587</v>
      </c>
      <c r="K605" s="96" t="s">
        <v>204</v>
      </c>
    </row>
    <row r="606" spans="1:11" x14ac:dyDescent="0.25">
      <c r="A606" s="96" t="s">
        <v>1228</v>
      </c>
      <c r="B606" s="96" t="s">
        <v>1229</v>
      </c>
      <c r="C606" s="96" t="s">
        <v>1230</v>
      </c>
      <c r="D606" s="96" t="s">
        <v>1214</v>
      </c>
      <c r="E606" s="96" t="s">
        <v>1450</v>
      </c>
      <c r="F606" s="96" t="s">
        <v>161</v>
      </c>
      <c r="G606" s="96" t="s">
        <v>161</v>
      </c>
      <c r="H606" s="96" t="s">
        <v>161</v>
      </c>
      <c r="I606" s="96" t="s">
        <v>161</v>
      </c>
      <c r="J606" s="96" t="s">
        <v>1587</v>
      </c>
      <c r="K606" s="96" t="s">
        <v>204</v>
      </c>
    </row>
    <row r="607" spans="1:11" x14ac:dyDescent="0.25">
      <c r="A607" s="96" t="s">
        <v>1231</v>
      </c>
      <c r="B607" s="96" t="s">
        <v>649</v>
      </c>
      <c r="C607" s="96" t="s">
        <v>142</v>
      </c>
      <c r="D607" s="96" t="s">
        <v>143</v>
      </c>
      <c r="E607" s="96" t="s">
        <v>1450</v>
      </c>
      <c r="F607" s="96" t="s">
        <v>161</v>
      </c>
      <c r="G607" s="96" t="s">
        <v>161</v>
      </c>
      <c r="H607" s="96" t="s">
        <v>161</v>
      </c>
      <c r="I607" s="96" t="s">
        <v>161</v>
      </c>
      <c r="J607" s="96" t="s">
        <v>162</v>
      </c>
      <c r="K607" s="96" t="s">
        <v>204</v>
      </c>
    </row>
    <row r="608" spans="1:11" x14ac:dyDescent="0.25">
      <c r="A608" s="96" t="s">
        <v>1232</v>
      </c>
      <c r="B608" s="96" t="s">
        <v>647</v>
      </c>
      <c r="C608" s="96" t="s">
        <v>201</v>
      </c>
      <c r="D608" s="96" t="s">
        <v>647</v>
      </c>
      <c r="E608" s="96" t="s">
        <v>1450</v>
      </c>
      <c r="F608" s="96" t="s">
        <v>202</v>
      </c>
      <c r="G608" s="96" t="s">
        <v>1232</v>
      </c>
      <c r="H608" s="96" t="s">
        <v>161</v>
      </c>
      <c r="I608" s="96" t="s">
        <v>161</v>
      </c>
      <c r="J608" s="96" t="s">
        <v>1632</v>
      </c>
      <c r="K608" s="96" t="s">
        <v>204</v>
      </c>
    </row>
    <row r="609" spans="1:11" x14ac:dyDescent="0.25">
      <c r="A609" s="96" t="s">
        <v>1233</v>
      </c>
      <c r="B609" s="96" t="s">
        <v>183</v>
      </c>
      <c r="C609" s="96" t="s">
        <v>201</v>
      </c>
      <c r="D609" s="96" t="s">
        <v>183</v>
      </c>
      <c r="E609" s="96" t="s">
        <v>1450</v>
      </c>
      <c r="F609" s="96" t="s">
        <v>202</v>
      </c>
      <c r="G609" s="96" t="s">
        <v>1233</v>
      </c>
      <c r="H609" s="96" t="s">
        <v>161</v>
      </c>
      <c r="I609" s="96" t="s">
        <v>161</v>
      </c>
      <c r="J609" s="96" t="s">
        <v>1632</v>
      </c>
      <c r="K609" s="96" t="s">
        <v>204</v>
      </c>
    </row>
    <row r="610" spans="1:11" x14ac:dyDescent="0.25">
      <c r="A610" s="96" t="s">
        <v>1234</v>
      </c>
      <c r="B610" s="96" t="s">
        <v>1235</v>
      </c>
      <c r="C610" s="96" t="s">
        <v>142</v>
      </c>
      <c r="D610" s="96" t="s">
        <v>143</v>
      </c>
      <c r="E610" s="96" t="s">
        <v>1450</v>
      </c>
      <c r="F610" s="96" t="s">
        <v>161</v>
      </c>
      <c r="G610" s="96" t="s">
        <v>161</v>
      </c>
      <c r="H610" s="96" t="s">
        <v>161</v>
      </c>
      <c r="I610" s="96" t="s">
        <v>161</v>
      </c>
      <c r="J610" s="96" t="s">
        <v>1580</v>
      </c>
      <c r="K610" s="96" t="s">
        <v>204</v>
      </c>
    </row>
    <row r="611" spans="1:11" x14ac:dyDescent="0.25">
      <c r="A611" s="96" t="s">
        <v>1236</v>
      </c>
      <c r="B611" s="96" t="s">
        <v>1237</v>
      </c>
      <c r="C611" s="96" t="s">
        <v>142</v>
      </c>
      <c r="D611" s="96" t="s">
        <v>143</v>
      </c>
      <c r="E611" s="96" t="s">
        <v>1450</v>
      </c>
      <c r="F611" s="96" t="s">
        <v>161</v>
      </c>
      <c r="G611" s="96" t="s">
        <v>161</v>
      </c>
      <c r="H611" s="96" t="s">
        <v>161</v>
      </c>
      <c r="I611" s="96" t="s">
        <v>161</v>
      </c>
      <c r="J611" s="96" t="s">
        <v>167</v>
      </c>
      <c r="K611" s="96" t="s">
        <v>204</v>
      </c>
    </row>
    <row r="612" spans="1:11" x14ac:dyDescent="0.25">
      <c r="A612" s="96" t="s">
        <v>1238</v>
      </c>
      <c r="B612" s="96" t="s">
        <v>174</v>
      </c>
      <c r="C612" s="96" t="s">
        <v>142</v>
      </c>
      <c r="D612" s="96" t="s">
        <v>143</v>
      </c>
      <c r="E612" s="96" t="s">
        <v>1450</v>
      </c>
      <c r="F612" s="96" t="s">
        <v>161</v>
      </c>
      <c r="G612" s="96" t="s">
        <v>161</v>
      </c>
      <c r="H612" s="96" t="s">
        <v>161</v>
      </c>
      <c r="I612" s="96" t="s">
        <v>161</v>
      </c>
      <c r="J612" s="96" t="s">
        <v>1581</v>
      </c>
      <c r="K612" s="96" t="s">
        <v>204</v>
      </c>
    </row>
    <row r="613" spans="1:11" x14ac:dyDescent="0.25">
      <c r="A613" s="96" t="s">
        <v>1239</v>
      </c>
      <c r="B613" s="96" t="s">
        <v>1240</v>
      </c>
      <c r="C613" s="96" t="s">
        <v>142</v>
      </c>
      <c r="D613" s="96" t="s">
        <v>143</v>
      </c>
      <c r="E613" s="96" t="s">
        <v>1450</v>
      </c>
      <c r="F613" s="96" t="s">
        <v>161</v>
      </c>
      <c r="G613" s="96" t="s">
        <v>161</v>
      </c>
      <c r="H613" s="96" t="s">
        <v>161</v>
      </c>
      <c r="I613" s="96" t="s">
        <v>161</v>
      </c>
      <c r="J613" s="96" t="s">
        <v>1580</v>
      </c>
      <c r="K613" s="96" t="s">
        <v>204</v>
      </c>
    </row>
    <row r="614" spans="1:11" x14ac:dyDescent="0.25">
      <c r="A614" s="96" t="s">
        <v>1241</v>
      </c>
      <c r="B614" s="96" t="s">
        <v>1242</v>
      </c>
      <c r="C614" s="96" t="s">
        <v>142</v>
      </c>
      <c r="D614" s="96" t="s">
        <v>143</v>
      </c>
      <c r="E614" s="96" t="s">
        <v>1450</v>
      </c>
      <c r="F614" s="96" t="s">
        <v>161</v>
      </c>
      <c r="G614" s="96" t="s">
        <v>161</v>
      </c>
      <c r="H614" s="96" t="s">
        <v>161</v>
      </c>
      <c r="I614" s="96" t="s">
        <v>161</v>
      </c>
      <c r="J614" s="96" t="s">
        <v>1639</v>
      </c>
      <c r="K614" s="96" t="s">
        <v>204</v>
      </c>
    </row>
    <row r="615" spans="1:11" x14ac:dyDescent="0.25">
      <c r="A615" s="96" t="s">
        <v>1243</v>
      </c>
      <c r="B615" s="96" t="s">
        <v>1244</v>
      </c>
      <c r="C615" s="96" t="s">
        <v>142</v>
      </c>
      <c r="D615" s="96" t="s">
        <v>143</v>
      </c>
      <c r="E615" s="96" t="s">
        <v>1450</v>
      </c>
      <c r="F615" s="96" t="s">
        <v>161</v>
      </c>
      <c r="G615" s="96" t="s">
        <v>161</v>
      </c>
      <c r="H615" s="96" t="s">
        <v>161</v>
      </c>
      <c r="I615" s="96" t="s">
        <v>161</v>
      </c>
      <c r="J615" s="96" t="s">
        <v>1611</v>
      </c>
      <c r="K615" s="96" t="s">
        <v>204</v>
      </c>
    </row>
    <row r="616" spans="1:11" x14ac:dyDescent="0.25">
      <c r="A616" s="96" t="s">
        <v>1245</v>
      </c>
      <c r="B616" s="96" t="s">
        <v>1640</v>
      </c>
      <c r="C616" s="96" t="s">
        <v>142</v>
      </c>
      <c r="D616" s="96" t="s">
        <v>143</v>
      </c>
      <c r="E616" s="96" t="s">
        <v>1450</v>
      </c>
      <c r="F616" s="96" t="s">
        <v>161</v>
      </c>
      <c r="G616" s="96" t="s">
        <v>161</v>
      </c>
      <c r="H616" s="96" t="s">
        <v>161</v>
      </c>
      <c r="I616" s="96" t="s">
        <v>161</v>
      </c>
      <c r="J616" s="96" t="s">
        <v>1581</v>
      </c>
      <c r="K616" s="96" t="s">
        <v>204</v>
      </c>
    </row>
    <row r="617" spans="1:11" x14ac:dyDescent="0.25">
      <c r="A617" s="96" t="s">
        <v>1246</v>
      </c>
      <c r="B617" s="96" t="s">
        <v>1247</v>
      </c>
      <c r="C617" s="96" t="s">
        <v>142</v>
      </c>
      <c r="D617" s="96" t="s">
        <v>143</v>
      </c>
      <c r="E617" s="96" t="s">
        <v>1450</v>
      </c>
      <c r="F617" s="96" t="s">
        <v>161</v>
      </c>
      <c r="G617" s="96" t="s">
        <v>161</v>
      </c>
      <c r="H617" s="96" t="s">
        <v>161</v>
      </c>
      <c r="I617" s="96" t="s">
        <v>161</v>
      </c>
      <c r="J617" s="96" t="s">
        <v>1581</v>
      </c>
      <c r="K617" s="96" t="s">
        <v>204</v>
      </c>
    </row>
    <row r="618" spans="1:11" x14ac:dyDescent="0.25">
      <c r="A618" s="96" t="s">
        <v>1248</v>
      </c>
      <c r="B618" s="96" t="s">
        <v>1249</v>
      </c>
      <c r="C618" s="96" t="s">
        <v>142</v>
      </c>
      <c r="D618" s="96" t="s">
        <v>143</v>
      </c>
      <c r="E618" s="96" t="s">
        <v>1450</v>
      </c>
      <c r="F618" s="96" t="s">
        <v>161</v>
      </c>
      <c r="G618" s="96" t="s">
        <v>161</v>
      </c>
      <c r="H618" s="96" t="s">
        <v>161</v>
      </c>
      <c r="I618" s="96" t="s">
        <v>161</v>
      </c>
      <c r="J618" s="96" t="s">
        <v>162</v>
      </c>
      <c r="K618" s="96" t="s">
        <v>204</v>
      </c>
    </row>
    <row r="619" spans="1:11" x14ac:dyDescent="0.25">
      <c r="A619" s="96" t="s">
        <v>1250</v>
      </c>
      <c r="B619" s="96" t="s">
        <v>1251</v>
      </c>
      <c r="C619" s="96" t="s">
        <v>142</v>
      </c>
      <c r="D619" s="96" t="s">
        <v>143</v>
      </c>
      <c r="E619" s="96" t="s">
        <v>1450</v>
      </c>
      <c r="F619" s="96" t="s">
        <v>161</v>
      </c>
      <c r="G619" s="96" t="s">
        <v>161</v>
      </c>
      <c r="H619" s="96" t="s">
        <v>161</v>
      </c>
      <c r="I619" s="96" t="s">
        <v>161</v>
      </c>
      <c r="J619" s="96" t="s">
        <v>1581</v>
      </c>
      <c r="K619" s="96" t="s">
        <v>204</v>
      </c>
    </row>
    <row r="620" spans="1:11" x14ac:dyDescent="0.25">
      <c r="A620" s="96" t="s">
        <v>1252</v>
      </c>
      <c r="B620" s="96" t="s">
        <v>1253</v>
      </c>
      <c r="C620" s="96" t="s">
        <v>142</v>
      </c>
      <c r="D620" s="96" t="s">
        <v>143</v>
      </c>
      <c r="E620" s="96" t="s">
        <v>1450</v>
      </c>
      <c r="F620" s="96" t="s">
        <v>161</v>
      </c>
      <c r="G620" s="96" t="s">
        <v>161</v>
      </c>
      <c r="H620" s="96" t="s">
        <v>161</v>
      </c>
      <c r="I620" s="96" t="s">
        <v>161</v>
      </c>
      <c r="J620" s="96" t="s">
        <v>1641</v>
      </c>
      <c r="K620" s="96" t="s">
        <v>1254</v>
      </c>
    </row>
    <row r="621" spans="1:11" x14ac:dyDescent="0.25">
      <c r="A621" s="96" t="s">
        <v>1255</v>
      </c>
      <c r="B621" s="96" t="s">
        <v>1256</v>
      </c>
      <c r="C621" s="96" t="s">
        <v>142</v>
      </c>
      <c r="D621" s="96" t="s">
        <v>143</v>
      </c>
      <c r="E621" s="96" t="s">
        <v>1450</v>
      </c>
      <c r="F621" s="96" t="s">
        <v>161</v>
      </c>
      <c r="G621" s="96" t="s">
        <v>161</v>
      </c>
      <c r="H621" s="96" t="s">
        <v>161</v>
      </c>
      <c r="I621" s="96" t="s">
        <v>161</v>
      </c>
      <c r="J621" s="96" t="s">
        <v>162</v>
      </c>
      <c r="K621" s="96" t="s">
        <v>204</v>
      </c>
    </row>
    <row r="622" spans="1:11" x14ac:dyDescent="0.25">
      <c r="A622" s="96" t="s">
        <v>1257</v>
      </c>
      <c r="B622" s="96" t="s">
        <v>1258</v>
      </c>
      <c r="C622" s="96" t="s">
        <v>142</v>
      </c>
      <c r="D622" s="96" t="s">
        <v>143</v>
      </c>
      <c r="E622" s="96" t="s">
        <v>1450</v>
      </c>
      <c r="F622" s="96" t="s">
        <v>161</v>
      </c>
      <c r="G622" s="96" t="s">
        <v>161</v>
      </c>
      <c r="H622" s="96" t="s">
        <v>161</v>
      </c>
      <c r="I622" s="96" t="s">
        <v>161</v>
      </c>
      <c r="J622" s="96" t="s">
        <v>1581</v>
      </c>
      <c r="K622" s="96" t="s">
        <v>204</v>
      </c>
    </row>
    <row r="623" spans="1:11" x14ac:dyDescent="0.25">
      <c r="A623" s="96" t="s">
        <v>13</v>
      </c>
      <c r="B623" s="96" t="s">
        <v>1259</v>
      </c>
      <c r="C623" s="96" t="s">
        <v>142</v>
      </c>
      <c r="D623" s="96" t="s">
        <v>143</v>
      </c>
      <c r="E623" s="96" t="s">
        <v>1450</v>
      </c>
      <c r="F623" s="96" t="s">
        <v>161</v>
      </c>
      <c r="G623" s="96" t="s">
        <v>161</v>
      </c>
      <c r="H623" s="96" t="s">
        <v>161</v>
      </c>
      <c r="I623" s="96" t="s">
        <v>161</v>
      </c>
      <c r="J623" s="96" t="s">
        <v>1581</v>
      </c>
      <c r="K623" s="96" t="s">
        <v>204</v>
      </c>
    </row>
    <row r="624" spans="1:11" x14ac:dyDescent="0.25">
      <c r="A624" s="96" t="s">
        <v>1260</v>
      </c>
      <c r="B624" s="96" t="s">
        <v>169</v>
      </c>
      <c r="C624" s="96" t="s">
        <v>142</v>
      </c>
      <c r="D624" s="96" t="s">
        <v>143</v>
      </c>
      <c r="E624" s="96" t="s">
        <v>1450</v>
      </c>
      <c r="F624" s="96" t="s">
        <v>161</v>
      </c>
      <c r="G624" s="96" t="s">
        <v>161</v>
      </c>
      <c r="H624" s="96" t="s">
        <v>161</v>
      </c>
      <c r="I624" s="96" t="s">
        <v>161</v>
      </c>
      <c r="J624" s="96" t="s">
        <v>1581</v>
      </c>
      <c r="K624" s="96" t="s">
        <v>204</v>
      </c>
    </row>
    <row r="625" spans="1:11" x14ac:dyDescent="0.25">
      <c r="A625" s="96" t="s">
        <v>1261</v>
      </c>
      <c r="B625" s="96" t="s">
        <v>1262</v>
      </c>
      <c r="C625" s="96" t="s">
        <v>142</v>
      </c>
      <c r="D625" s="96" t="s">
        <v>143</v>
      </c>
      <c r="E625" s="96" t="s">
        <v>1450</v>
      </c>
      <c r="F625" s="96" t="s">
        <v>161</v>
      </c>
      <c r="G625" s="96" t="s">
        <v>161</v>
      </c>
      <c r="H625" s="96" t="s">
        <v>161</v>
      </c>
      <c r="I625" s="96" t="s">
        <v>161</v>
      </c>
      <c r="J625" s="96" t="s">
        <v>1581</v>
      </c>
      <c r="K625" s="96" t="s">
        <v>204</v>
      </c>
    </row>
    <row r="626" spans="1:11" x14ac:dyDescent="0.25">
      <c r="A626" s="96" t="s">
        <v>1263</v>
      </c>
      <c r="B626" s="96" t="s">
        <v>1264</v>
      </c>
      <c r="C626" s="96" t="s">
        <v>142</v>
      </c>
      <c r="D626" s="96" t="s">
        <v>143</v>
      </c>
      <c r="E626" s="96" t="s">
        <v>1450</v>
      </c>
      <c r="F626" s="96" t="s">
        <v>161</v>
      </c>
      <c r="G626" s="96" t="s">
        <v>161</v>
      </c>
      <c r="H626" s="96" t="s">
        <v>161</v>
      </c>
      <c r="I626" s="96" t="s">
        <v>161</v>
      </c>
      <c r="J626" s="96" t="s">
        <v>1581</v>
      </c>
      <c r="K626" s="96" t="s">
        <v>204</v>
      </c>
    </row>
    <row r="627" spans="1:11" x14ac:dyDescent="0.25">
      <c r="A627" s="96" t="s">
        <v>1265</v>
      </c>
      <c r="B627" s="96" t="s">
        <v>1266</v>
      </c>
      <c r="C627" s="96" t="s">
        <v>142</v>
      </c>
      <c r="D627" s="96" t="s">
        <v>143</v>
      </c>
      <c r="E627" s="96" t="s">
        <v>1450</v>
      </c>
      <c r="F627" s="96" t="s">
        <v>161</v>
      </c>
      <c r="G627" s="96" t="s">
        <v>161</v>
      </c>
      <c r="H627" s="96" t="s">
        <v>161</v>
      </c>
      <c r="I627" s="96" t="s">
        <v>161</v>
      </c>
      <c r="J627" s="96" t="s">
        <v>167</v>
      </c>
      <c r="K627" s="96" t="s">
        <v>204</v>
      </c>
    </row>
    <row r="628" spans="1:11" x14ac:dyDescent="0.25">
      <c r="A628" s="96" t="s">
        <v>1267</v>
      </c>
      <c r="B628" s="96" t="s">
        <v>1269</v>
      </c>
      <c r="C628" s="96" t="s">
        <v>1270</v>
      </c>
      <c r="D628" s="96" t="s">
        <v>1268</v>
      </c>
      <c r="E628" s="96" t="s">
        <v>1450</v>
      </c>
      <c r="F628" s="96" t="s">
        <v>161</v>
      </c>
      <c r="G628" s="96" t="s">
        <v>161</v>
      </c>
      <c r="H628" s="96" t="s">
        <v>161</v>
      </c>
      <c r="I628" s="96" t="s">
        <v>161</v>
      </c>
      <c r="J628" s="96" t="s">
        <v>1587</v>
      </c>
      <c r="K628" s="96" t="s">
        <v>204</v>
      </c>
    </row>
    <row r="629" spans="1:11" x14ac:dyDescent="0.25">
      <c r="A629" s="96" t="s">
        <v>1271</v>
      </c>
      <c r="B629" s="96" t="s">
        <v>1272</v>
      </c>
      <c r="C629" s="96" t="s">
        <v>142</v>
      </c>
      <c r="D629" s="96" t="s">
        <v>143</v>
      </c>
      <c r="E629" s="96" t="s">
        <v>1450</v>
      </c>
      <c r="F629" s="96" t="s">
        <v>161</v>
      </c>
      <c r="G629" s="96" t="s">
        <v>161</v>
      </c>
      <c r="H629" s="96" t="s">
        <v>161</v>
      </c>
      <c r="I629" s="96" t="s">
        <v>161</v>
      </c>
      <c r="J629" s="96" t="s">
        <v>1581</v>
      </c>
      <c r="K629" s="96" t="s">
        <v>204</v>
      </c>
    </row>
    <row r="630" spans="1:11" x14ac:dyDescent="0.25">
      <c r="A630" s="96" t="s">
        <v>1273</v>
      </c>
      <c r="B630" s="96" t="s">
        <v>1274</v>
      </c>
      <c r="C630" s="96" t="s">
        <v>142</v>
      </c>
      <c r="D630" s="96" t="s">
        <v>143</v>
      </c>
      <c r="E630" s="96" t="s">
        <v>1450</v>
      </c>
      <c r="F630" s="96" t="s">
        <v>161</v>
      </c>
      <c r="G630" s="96" t="s">
        <v>161</v>
      </c>
      <c r="H630" s="96" t="s">
        <v>161</v>
      </c>
      <c r="I630" s="96" t="s">
        <v>161</v>
      </c>
      <c r="J630" s="96" t="s">
        <v>1642</v>
      </c>
      <c r="K630" s="96" t="s">
        <v>204</v>
      </c>
    </row>
    <row r="631" spans="1:11" x14ac:dyDescent="0.25">
      <c r="A631" s="96" t="s">
        <v>1275</v>
      </c>
      <c r="B631" s="96" t="s">
        <v>1276</v>
      </c>
      <c r="C631" s="96" t="s">
        <v>142</v>
      </c>
      <c r="D631" s="96" t="s">
        <v>143</v>
      </c>
      <c r="E631" s="96" t="s">
        <v>1450</v>
      </c>
      <c r="F631" s="96" t="s">
        <v>161</v>
      </c>
      <c r="G631" s="96" t="s">
        <v>161</v>
      </c>
      <c r="H631" s="96" t="s">
        <v>161</v>
      </c>
      <c r="I631" s="96" t="s">
        <v>161</v>
      </c>
      <c r="J631" s="96" t="s">
        <v>1581</v>
      </c>
      <c r="K631" s="96" t="s">
        <v>204</v>
      </c>
    </row>
    <row r="632" spans="1:11" x14ac:dyDescent="0.25">
      <c r="A632" s="96" t="s">
        <v>1277</v>
      </c>
      <c r="B632" s="96" t="s">
        <v>1278</v>
      </c>
      <c r="C632" s="96" t="s">
        <v>142</v>
      </c>
      <c r="D632" s="96" t="s">
        <v>143</v>
      </c>
      <c r="E632" s="96" t="s">
        <v>1450</v>
      </c>
      <c r="F632" s="96" t="s">
        <v>161</v>
      </c>
      <c r="G632" s="96" t="s">
        <v>161</v>
      </c>
      <c r="H632" s="96" t="s">
        <v>161</v>
      </c>
      <c r="I632" s="96" t="s">
        <v>161</v>
      </c>
      <c r="J632" s="96" t="s">
        <v>1581</v>
      </c>
      <c r="K632" s="96" t="s">
        <v>204</v>
      </c>
    </row>
    <row r="633" spans="1:11" x14ac:dyDescent="0.25">
      <c r="A633" s="96" t="s">
        <v>1279</v>
      </c>
      <c r="B633" s="96" t="s">
        <v>1280</v>
      </c>
      <c r="C633" s="96" t="s">
        <v>142</v>
      </c>
      <c r="D633" s="96" t="s">
        <v>143</v>
      </c>
      <c r="E633" s="96" t="s">
        <v>1450</v>
      </c>
      <c r="F633" s="96" t="s">
        <v>161</v>
      </c>
      <c r="G633" s="96" t="s">
        <v>161</v>
      </c>
      <c r="H633" s="96" t="s">
        <v>161</v>
      </c>
      <c r="I633" s="96" t="s">
        <v>161</v>
      </c>
      <c r="J633" s="96" t="s">
        <v>1581</v>
      </c>
      <c r="K633" s="96" t="s">
        <v>204</v>
      </c>
    </row>
    <row r="634" spans="1:11" x14ac:dyDescent="0.25">
      <c r="A634" s="96" t="s">
        <v>1281</v>
      </c>
      <c r="B634" s="96" t="s">
        <v>1282</v>
      </c>
      <c r="C634" s="96" t="s">
        <v>142</v>
      </c>
      <c r="D634" s="96" t="s">
        <v>143</v>
      </c>
      <c r="E634" s="96" t="s">
        <v>1450</v>
      </c>
      <c r="F634" s="96" t="s">
        <v>161</v>
      </c>
      <c r="G634" s="96" t="s">
        <v>161</v>
      </c>
      <c r="H634" s="96" t="s">
        <v>161</v>
      </c>
      <c r="I634" s="96" t="s">
        <v>161</v>
      </c>
      <c r="J634" s="96" t="s">
        <v>1643</v>
      </c>
      <c r="K634" s="96" t="s">
        <v>204</v>
      </c>
    </row>
    <row r="635" spans="1:11" x14ac:dyDescent="0.25">
      <c r="A635" s="96" t="s">
        <v>1283</v>
      </c>
      <c r="B635" s="96" t="s">
        <v>1284</v>
      </c>
      <c r="C635" s="96" t="s">
        <v>142</v>
      </c>
      <c r="D635" s="96" t="s">
        <v>143</v>
      </c>
      <c r="E635" s="96" t="s">
        <v>1450</v>
      </c>
      <c r="F635" s="96" t="s">
        <v>161</v>
      </c>
      <c r="G635" s="96" t="s">
        <v>161</v>
      </c>
      <c r="H635" s="96" t="s">
        <v>161</v>
      </c>
      <c r="I635" s="96" t="s">
        <v>161</v>
      </c>
      <c r="J635" s="96" t="s">
        <v>1580</v>
      </c>
      <c r="K635" s="96" t="s">
        <v>204</v>
      </c>
    </row>
    <row r="636" spans="1:11" x14ac:dyDescent="0.25">
      <c r="A636" s="96" t="s">
        <v>1285</v>
      </c>
      <c r="B636" s="96" t="s">
        <v>1286</v>
      </c>
      <c r="C636" s="96" t="s">
        <v>142</v>
      </c>
      <c r="D636" s="96" t="s">
        <v>143</v>
      </c>
      <c r="E636" s="96" t="s">
        <v>1450</v>
      </c>
      <c r="F636" s="96" t="s">
        <v>161</v>
      </c>
      <c r="G636" s="96" t="s">
        <v>161</v>
      </c>
      <c r="H636" s="96" t="s">
        <v>161</v>
      </c>
      <c r="I636" s="96" t="s">
        <v>161</v>
      </c>
      <c r="J636" s="96" t="s">
        <v>1581</v>
      </c>
      <c r="K636" s="96" t="s">
        <v>204</v>
      </c>
    </row>
    <row r="637" spans="1:11" x14ac:dyDescent="0.25">
      <c r="A637" s="96" t="s">
        <v>1287</v>
      </c>
      <c r="B637" s="96" t="s">
        <v>1288</v>
      </c>
      <c r="C637" s="96" t="s">
        <v>142</v>
      </c>
      <c r="D637" s="96" t="s">
        <v>143</v>
      </c>
      <c r="E637" s="96" t="s">
        <v>1450</v>
      </c>
      <c r="F637" s="96" t="s">
        <v>161</v>
      </c>
      <c r="G637" s="96" t="s">
        <v>161</v>
      </c>
      <c r="H637" s="96" t="s">
        <v>161</v>
      </c>
      <c r="I637" s="96" t="s">
        <v>161</v>
      </c>
      <c r="J637" s="96" t="s">
        <v>1644</v>
      </c>
      <c r="K637" s="96" t="s">
        <v>204</v>
      </c>
    </row>
    <row r="638" spans="1:11" x14ac:dyDescent="0.25">
      <c r="A638" s="96" t="s">
        <v>1289</v>
      </c>
      <c r="B638" s="96" t="s">
        <v>1290</v>
      </c>
      <c r="C638" s="96" t="s">
        <v>142</v>
      </c>
      <c r="D638" s="96" t="s">
        <v>143</v>
      </c>
      <c r="E638" s="96" t="s">
        <v>1450</v>
      </c>
      <c r="F638" s="96" t="s">
        <v>161</v>
      </c>
      <c r="G638" s="96" t="s">
        <v>161</v>
      </c>
      <c r="H638" s="96" t="s">
        <v>161</v>
      </c>
      <c r="I638" s="96" t="s">
        <v>161</v>
      </c>
      <c r="J638" s="96" t="s">
        <v>1581</v>
      </c>
      <c r="K638" s="96" t="s">
        <v>204</v>
      </c>
    </row>
    <row r="639" spans="1:11" x14ac:dyDescent="0.25">
      <c r="A639" s="96" t="s">
        <v>1291</v>
      </c>
      <c r="B639" s="96" t="s">
        <v>1292</v>
      </c>
      <c r="C639" s="96" t="s">
        <v>142</v>
      </c>
      <c r="D639" s="96" t="s">
        <v>143</v>
      </c>
      <c r="E639" s="96" t="s">
        <v>1450</v>
      </c>
      <c r="F639" s="96" t="s">
        <v>161</v>
      </c>
      <c r="G639" s="96" t="s">
        <v>161</v>
      </c>
      <c r="H639" s="96" t="s">
        <v>161</v>
      </c>
      <c r="I639" s="96" t="s">
        <v>161</v>
      </c>
      <c r="J639" s="96" t="s">
        <v>1645</v>
      </c>
      <c r="K639" s="96" t="s">
        <v>204</v>
      </c>
    </row>
    <row r="640" spans="1:11" x14ac:dyDescent="0.25">
      <c r="A640" s="96" t="s">
        <v>1293</v>
      </c>
      <c r="B640" s="96" t="s">
        <v>176</v>
      </c>
      <c r="C640" s="96" t="s">
        <v>288</v>
      </c>
      <c r="D640" s="96" t="s">
        <v>1294</v>
      </c>
      <c r="E640" s="96" t="s">
        <v>1646</v>
      </c>
      <c r="F640" s="96" t="s">
        <v>161</v>
      </c>
      <c r="G640" s="96" t="s">
        <v>161</v>
      </c>
      <c r="H640" s="96" t="s">
        <v>161</v>
      </c>
      <c r="I640" s="96" t="s">
        <v>161</v>
      </c>
      <c r="J640" s="96" t="s">
        <v>1647</v>
      </c>
      <c r="K640" s="96" t="s">
        <v>204</v>
      </c>
    </row>
    <row r="641" spans="1:11" x14ac:dyDescent="0.25">
      <c r="A641" s="96" t="s">
        <v>1295</v>
      </c>
      <c r="B641" s="96" t="s">
        <v>1296</v>
      </c>
      <c r="C641" s="96" t="s">
        <v>142</v>
      </c>
      <c r="D641" s="96" t="s">
        <v>143</v>
      </c>
      <c r="E641" s="96" t="s">
        <v>1450</v>
      </c>
      <c r="F641" s="96" t="s">
        <v>161</v>
      </c>
      <c r="G641" s="96" t="s">
        <v>161</v>
      </c>
      <c r="H641" s="96" t="s">
        <v>161</v>
      </c>
      <c r="I641" s="96" t="s">
        <v>161</v>
      </c>
      <c r="J641" s="96" t="s">
        <v>1581</v>
      </c>
      <c r="K641" s="96" t="s">
        <v>204</v>
      </c>
    </row>
    <row r="642" spans="1:11" x14ac:dyDescent="0.25">
      <c r="A642" s="96" t="s">
        <v>1297</v>
      </c>
      <c r="B642" s="96" t="s">
        <v>1298</v>
      </c>
      <c r="C642" s="96" t="s">
        <v>272</v>
      </c>
      <c r="D642" s="96" t="s">
        <v>270</v>
      </c>
      <c r="E642" s="96" t="s">
        <v>1450</v>
      </c>
      <c r="F642" s="96" t="s">
        <v>161</v>
      </c>
      <c r="G642" s="96" t="s">
        <v>161</v>
      </c>
      <c r="H642" s="96" t="s">
        <v>161</v>
      </c>
      <c r="I642" s="96" t="s">
        <v>161</v>
      </c>
      <c r="J642" s="96" t="s">
        <v>163</v>
      </c>
      <c r="K642" s="96" t="s">
        <v>204</v>
      </c>
    </row>
    <row r="643" spans="1:11" x14ac:dyDescent="0.25">
      <c r="A643" s="96" t="s">
        <v>1299</v>
      </c>
      <c r="B643" s="96" t="s">
        <v>1301</v>
      </c>
      <c r="C643" s="96" t="s">
        <v>1302</v>
      </c>
      <c r="D643" s="96" t="s">
        <v>1300</v>
      </c>
      <c r="E643" s="96" t="s">
        <v>1450</v>
      </c>
      <c r="F643" s="96" t="s">
        <v>161</v>
      </c>
      <c r="G643" s="96" t="s">
        <v>161</v>
      </c>
      <c r="H643" s="96" t="s">
        <v>161</v>
      </c>
      <c r="I643" s="96" t="s">
        <v>161</v>
      </c>
      <c r="J643" s="96" t="s">
        <v>1648</v>
      </c>
      <c r="K643" s="96" t="s">
        <v>204</v>
      </c>
    </row>
    <row r="644" spans="1:11" x14ac:dyDescent="0.25">
      <c r="A644" s="96" t="s">
        <v>1303</v>
      </c>
      <c r="B644" s="96" t="s">
        <v>1304</v>
      </c>
      <c r="C644" s="96" t="s">
        <v>142</v>
      </c>
      <c r="D644" s="96" t="s">
        <v>143</v>
      </c>
      <c r="E644" s="96" t="s">
        <v>1450</v>
      </c>
      <c r="F644" s="96" t="s">
        <v>161</v>
      </c>
      <c r="G644" s="96" t="s">
        <v>161</v>
      </c>
      <c r="H644" s="96" t="s">
        <v>161</v>
      </c>
      <c r="I644" s="96" t="s">
        <v>161</v>
      </c>
      <c r="J644" s="96" t="s">
        <v>1581</v>
      </c>
      <c r="K644" s="96" t="s">
        <v>204</v>
      </c>
    </row>
    <row r="645" spans="1:11" x14ac:dyDescent="0.25">
      <c r="A645" s="96" t="s">
        <v>1305</v>
      </c>
      <c r="B645" s="96" t="s">
        <v>1306</v>
      </c>
      <c r="C645" s="96" t="s">
        <v>142</v>
      </c>
      <c r="D645" s="96" t="s">
        <v>143</v>
      </c>
      <c r="E645" s="96" t="s">
        <v>1450</v>
      </c>
      <c r="F645" s="96" t="s">
        <v>161</v>
      </c>
      <c r="G645" s="96" t="s">
        <v>161</v>
      </c>
      <c r="H645" s="96" t="s">
        <v>161</v>
      </c>
      <c r="I645" s="96" t="s">
        <v>161</v>
      </c>
      <c r="J645" s="96" t="s">
        <v>1581</v>
      </c>
      <c r="K645" s="96" t="s">
        <v>204</v>
      </c>
    </row>
    <row r="646" spans="1:11" x14ac:dyDescent="0.25">
      <c r="A646" s="96" t="s">
        <v>1307</v>
      </c>
      <c r="B646" s="96" t="s">
        <v>1308</v>
      </c>
      <c r="C646" s="96" t="s">
        <v>142</v>
      </c>
      <c r="D646" s="96" t="s">
        <v>143</v>
      </c>
      <c r="E646" s="96" t="s">
        <v>1450</v>
      </c>
      <c r="F646" s="96" t="s">
        <v>161</v>
      </c>
      <c r="G646" s="96" t="s">
        <v>161</v>
      </c>
      <c r="H646" s="96" t="s">
        <v>161</v>
      </c>
      <c r="I646" s="96" t="s">
        <v>161</v>
      </c>
      <c r="J646" s="96" t="s">
        <v>1649</v>
      </c>
      <c r="K646" s="96" t="s">
        <v>204</v>
      </c>
    </row>
    <row r="647" spans="1:11" x14ac:dyDescent="0.25">
      <c r="A647" s="96" t="s">
        <v>1309</v>
      </c>
      <c r="B647" s="96" t="s">
        <v>1310</v>
      </c>
      <c r="C647" s="96" t="s">
        <v>142</v>
      </c>
      <c r="D647" s="96" t="s">
        <v>143</v>
      </c>
      <c r="E647" s="96" t="s">
        <v>1450</v>
      </c>
      <c r="F647" s="96" t="s">
        <v>161</v>
      </c>
      <c r="G647" s="96" t="s">
        <v>161</v>
      </c>
      <c r="H647" s="96" t="s">
        <v>161</v>
      </c>
      <c r="I647" s="96" t="s">
        <v>161</v>
      </c>
      <c r="J647" s="96" t="s">
        <v>1581</v>
      </c>
      <c r="K647" s="96" t="s">
        <v>204</v>
      </c>
    </row>
    <row r="648" spans="1:11" x14ac:dyDescent="0.25">
      <c r="A648" s="96" t="s">
        <v>1311</v>
      </c>
      <c r="B648" s="96" t="s">
        <v>1312</v>
      </c>
      <c r="C648" s="96" t="s">
        <v>142</v>
      </c>
      <c r="D648" s="96" t="s">
        <v>143</v>
      </c>
      <c r="E648" s="96" t="s">
        <v>1450</v>
      </c>
      <c r="F648" s="96" t="s">
        <v>161</v>
      </c>
      <c r="G648" s="96" t="s">
        <v>161</v>
      </c>
      <c r="H648" s="96" t="s">
        <v>161</v>
      </c>
      <c r="I648" s="96" t="s">
        <v>161</v>
      </c>
      <c r="J648" s="96" t="s">
        <v>1581</v>
      </c>
      <c r="K648" s="96" t="s">
        <v>204</v>
      </c>
    </row>
    <row r="649" spans="1:11" x14ac:dyDescent="0.25">
      <c r="A649" s="96" t="s">
        <v>1313</v>
      </c>
      <c r="B649" s="96" t="s">
        <v>1314</v>
      </c>
      <c r="C649" s="96" t="s">
        <v>272</v>
      </c>
      <c r="D649" s="96" t="s">
        <v>270</v>
      </c>
      <c r="E649" s="96" t="s">
        <v>1450</v>
      </c>
      <c r="F649" s="96" t="s">
        <v>161</v>
      </c>
      <c r="G649" s="96" t="s">
        <v>161</v>
      </c>
      <c r="H649" s="96" t="s">
        <v>161</v>
      </c>
      <c r="I649" s="96" t="s">
        <v>161</v>
      </c>
      <c r="J649" s="96" t="s">
        <v>163</v>
      </c>
      <c r="K649" s="96" t="s">
        <v>204</v>
      </c>
    </row>
    <row r="650" spans="1:11" x14ac:dyDescent="0.25">
      <c r="A650" s="96" t="s">
        <v>1315</v>
      </c>
      <c r="B650" s="96" t="s">
        <v>1316</v>
      </c>
      <c r="C650" s="96" t="s">
        <v>142</v>
      </c>
      <c r="D650" s="96" t="s">
        <v>143</v>
      </c>
      <c r="E650" s="96" t="s">
        <v>1450</v>
      </c>
      <c r="F650" s="96" t="s">
        <v>161</v>
      </c>
      <c r="G650" s="96" t="s">
        <v>161</v>
      </c>
      <c r="H650" s="96" t="s">
        <v>161</v>
      </c>
      <c r="I650" s="96" t="s">
        <v>161</v>
      </c>
      <c r="J650" s="96" t="s">
        <v>1581</v>
      </c>
      <c r="K650" s="96" t="s">
        <v>204</v>
      </c>
    </row>
    <row r="651" spans="1:11" x14ac:dyDescent="0.25">
      <c r="A651" s="96" t="s">
        <v>1317</v>
      </c>
      <c r="B651" s="96" t="s">
        <v>1318</v>
      </c>
      <c r="C651" s="96" t="s">
        <v>142</v>
      </c>
      <c r="D651" s="96" t="s">
        <v>143</v>
      </c>
      <c r="E651" s="96" t="s">
        <v>1450</v>
      </c>
      <c r="F651" s="96" t="s">
        <v>161</v>
      </c>
      <c r="G651" s="96" t="s">
        <v>161</v>
      </c>
      <c r="H651" s="96" t="s">
        <v>161</v>
      </c>
      <c r="I651" s="96" t="s">
        <v>161</v>
      </c>
      <c r="J651" s="96" t="s">
        <v>1580</v>
      </c>
      <c r="K651" s="96" t="s">
        <v>204</v>
      </c>
    </row>
    <row r="652" spans="1:11" x14ac:dyDescent="0.25">
      <c r="A652" s="96" t="s">
        <v>1319</v>
      </c>
      <c r="B652" s="96" t="s">
        <v>1320</v>
      </c>
      <c r="C652" s="96" t="s">
        <v>142</v>
      </c>
      <c r="D652" s="96" t="s">
        <v>143</v>
      </c>
      <c r="E652" s="96" t="s">
        <v>1450</v>
      </c>
      <c r="F652" s="96" t="s">
        <v>161</v>
      </c>
      <c r="G652" s="96" t="s">
        <v>161</v>
      </c>
      <c r="H652" s="96" t="s">
        <v>161</v>
      </c>
      <c r="I652" s="96" t="s">
        <v>161</v>
      </c>
      <c r="J652" s="96" t="s">
        <v>1632</v>
      </c>
      <c r="K652" s="96" t="s">
        <v>204</v>
      </c>
    </row>
    <row r="653" spans="1:11" x14ac:dyDescent="0.25">
      <c r="A653" s="96" t="s">
        <v>1321</v>
      </c>
      <c r="B653" s="96" t="s">
        <v>1322</v>
      </c>
      <c r="C653" s="96" t="s">
        <v>142</v>
      </c>
      <c r="D653" s="96" t="s">
        <v>143</v>
      </c>
      <c r="E653" s="96" t="s">
        <v>1450</v>
      </c>
      <c r="F653" s="96" t="s">
        <v>161</v>
      </c>
      <c r="G653" s="96" t="s">
        <v>161</v>
      </c>
      <c r="H653" s="96" t="s">
        <v>161</v>
      </c>
      <c r="I653" s="96" t="s">
        <v>161</v>
      </c>
      <c r="J653" s="96" t="s">
        <v>1581</v>
      </c>
      <c r="K653" s="96" t="s">
        <v>204</v>
      </c>
    </row>
    <row r="654" spans="1:11" x14ac:dyDescent="0.25">
      <c r="A654" s="96" t="s">
        <v>1323</v>
      </c>
      <c r="B654" s="96" t="s">
        <v>1324</v>
      </c>
      <c r="C654" s="96" t="s">
        <v>142</v>
      </c>
      <c r="D654" s="96" t="s">
        <v>143</v>
      </c>
      <c r="E654" s="96" t="s">
        <v>1450</v>
      </c>
      <c r="F654" s="96" t="s">
        <v>161</v>
      </c>
      <c r="G654" s="96" t="s">
        <v>161</v>
      </c>
      <c r="H654" s="96" t="s">
        <v>161</v>
      </c>
      <c r="I654" s="96" t="s">
        <v>161</v>
      </c>
      <c r="J654" s="96" t="s">
        <v>1591</v>
      </c>
      <c r="K654" s="96" t="s">
        <v>204</v>
      </c>
    </row>
    <row r="655" spans="1:11" x14ac:dyDescent="0.25">
      <c r="A655" s="84" t="s">
        <v>164</v>
      </c>
      <c r="B655" s="84" t="s">
        <v>1325</v>
      </c>
      <c r="C655" s="84" t="s">
        <v>142</v>
      </c>
      <c r="D655" s="84" t="s">
        <v>143</v>
      </c>
      <c r="E655" s="84" t="s">
        <v>1450</v>
      </c>
      <c r="F655" s="84" t="s">
        <v>161</v>
      </c>
      <c r="G655" s="84" t="s">
        <v>161</v>
      </c>
      <c r="H655" s="84" t="s">
        <v>161</v>
      </c>
      <c r="I655" s="84" t="s">
        <v>161</v>
      </c>
      <c r="J655" s="84" t="s">
        <v>1650</v>
      </c>
      <c r="K655" s="84" t="s">
        <v>204</v>
      </c>
    </row>
    <row r="656" spans="1:11" x14ac:dyDescent="0.25">
      <c r="A656" s="84" t="s">
        <v>1326</v>
      </c>
      <c r="B656" s="84" t="s">
        <v>1327</v>
      </c>
      <c r="C656" s="84" t="s">
        <v>142</v>
      </c>
      <c r="D656" s="84" t="s">
        <v>143</v>
      </c>
      <c r="E656" s="84" t="s">
        <v>1450</v>
      </c>
      <c r="F656" s="84" t="s">
        <v>161</v>
      </c>
      <c r="G656" s="84" t="s">
        <v>161</v>
      </c>
      <c r="H656" s="84" t="s">
        <v>161</v>
      </c>
      <c r="I656" s="84" t="s">
        <v>161</v>
      </c>
      <c r="J656" s="84" t="s">
        <v>1642</v>
      </c>
      <c r="K656" s="84" t="s">
        <v>204</v>
      </c>
    </row>
    <row r="657" spans="1:11" x14ac:dyDescent="0.25">
      <c r="A657" s="84" t="s">
        <v>1328</v>
      </c>
      <c r="B657" s="84" t="s">
        <v>1329</v>
      </c>
      <c r="C657" s="84" t="s">
        <v>142</v>
      </c>
      <c r="D657" s="84" t="s">
        <v>143</v>
      </c>
      <c r="E657" s="84" t="s">
        <v>1450</v>
      </c>
      <c r="F657" s="84" t="s">
        <v>161</v>
      </c>
      <c r="G657" s="84" t="s">
        <v>161</v>
      </c>
      <c r="H657" s="84" t="s">
        <v>161</v>
      </c>
      <c r="I657" s="84" t="s">
        <v>161</v>
      </c>
      <c r="J657" s="84" t="s">
        <v>1581</v>
      </c>
      <c r="K657" s="84" t="s">
        <v>204</v>
      </c>
    </row>
    <row r="658" spans="1:11" x14ac:dyDescent="0.25">
      <c r="A658" s="84" t="s">
        <v>1330</v>
      </c>
      <c r="B658" s="84" t="s">
        <v>1331</v>
      </c>
      <c r="C658" s="84" t="s">
        <v>142</v>
      </c>
      <c r="D658" s="84" t="s">
        <v>143</v>
      </c>
      <c r="E658" s="84" t="s">
        <v>1450</v>
      </c>
      <c r="F658" s="84" t="s">
        <v>161</v>
      </c>
      <c r="G658" s="84" t="s">
        <v>161</v>
      </c>
      <c r="H658" s="84" t="s">
        <v>161</v>
      </c>
      <c r="I658" s="84" t="s">
        <v>161</v>
      </c>
      <c r="J658" s="84" t="s">
        <v>1651</v>
      </c>
      <c r="K658" s="84" t="s">
        <v>204</v>
      </c>
    </row>
  </sheetData>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7feaafa9-84d6-4bb5-a842-309e3db02b63">
      <UserInfo>
        <DisplayName>Paul, Lijo</DisplayName>
        <AccountId>19</AccountId>
        <AccountType/>
      </UserInfo>
    </SharedWithUsers>
    <CommentTest xmlns="f07ec452-7b44-4588-98ac-f6c5a119d4d6">true</CommentTest>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7428E3CE3565E469DF091B467FF6F24" ma:contentTypeVersion="" ma:contentTypeDescription="Create a new document." ma:contentTypeScope="" ma:versionID="284d2885191947e01cbb67e893c2179b">
  <xsd:schema xmlns:xsd="http://www.w3.org/2001/XMLSchema" xmlns:xs="http://www.w3.org/2001/XMLSchema" xmlns:p="http://schemas.microsoft.com/office/2006/metadata/properties" xmlns:ns2="f07ec452-7b44-4588-98ac-f6c5a119d4d6" xmlns:ns3="7feaafa9-84d6-4bb5-a842-309e3db02b63" targetNamespace="http://schemas.microsoft.com/office/2006/metadata/properties" ma:root="true" ma:fieldsID="a17e6fc074d8c53d2902c752cb7c44ff" ns2:_="" ns3:_="">
    <xsd:import namespace="f07ec452-7b44-4588-98ac-f6c5a119d4d6"/>
    <xsd:import namespace="7feaafa9-84d6-4bb5-a842-309e3db02b6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CommentTes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7ec452-7b44-4588-98ac-f6c5a119d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CommentTest" ma:index="13" nillable="true" ma:displayName="Status" ma:format="Dropdown" ma:internalName="CommentTest">
      <xsd:simpleType>
        <xsd:restriction base="dms:Choice">
          <xsd:enumeration value="Processing"/>
          <xsd:enumeration value="Ready for review"/>
          <xsd:enumeration value="Reviewed"/>
        </xsd:restriction>
      </xsd:simpleType>
    </xsd:element>
  </xsd:schema>
  <xsd:schema xmlns:xsd="http://www.w3.org/2001/XMLSchema" xmlns:xs="http://www.w3.org/2001/XMLSchema" xmlns:dms="http://schemas.microsoft.com/office/2006/documentManagement/types" xmlns:pc="http://schemas.microsoft.com/office/infopath/2007/PartnerControls" targetNamespace="7feaafa9-84d6-4bb5-a842-309e3db02b6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B69E50-795E-41D1-963A-7617241FAEDD}">
  <ds:schemaRefs>
    <ds:schemaRef ds:uri="http://schemas.microsoft.com/sharepoint/v3/contenttype/forms"/>
  </ds:schemaRefs>
</ds:datastoreItem>
</file>

<file path=customXml/itemProps2.xml><?xml version="1.0" encoding="utf-8"?>
<ds:datastoreItem xmlns:ds="http://schemas.openxmlformats.org/officeDocument/2006/customXml" ds:itemID="{C149346F-8E4A-4E38-8193-16E35C9569EA}">
  <ds:schemaRefs>
    <ds:schemaRef ds:uri="http://schemas.microsoft.com/office/infopath/2007/PartnerControls"/>
    <ds:schemaRef ds:uri="http://schemas.microsoft.com/office/2006/documentManagement/types"/>
    <ds:schemaRef ds:uri="http://purl.org/dc/elements/1.1/"/>
    <ds:schemaRef ds:uri="http://purl.org/dc/dcmitype/"/>
    <ds:schemaRef ds:uri="7feaafa9-84d6-4bb5-a842-309e3db02b63"/>
    <ds:schemaRef ds:uri="http://www.w3.org/XML/1998/namespace"/>
    <ds:schemaRef ds:uri="http://purl.org/dc/terms/"/>
    <ds:schemaRef ds:uri="http://schemas.openxmlformats.org/package/2006/metadata/core-properties"/>
    <ds:schemaRef ds:uri="f07ec452-7b44-4588-98ac-f6c5a119d4d6"/>
    <ds:schemaRef ds:uri="http://schemas.microsoft.com/office/2006/metadata/properties"/>
  </ds:schemaRefs>
</ds:datastoreItem>
</file>

<file path=customXml/itemProps3.xml><?xml version="1.0" encoding="utf-8"?>
<ds:datastoreItem xmlns:ds="http://schemas.openxmlformats.org/officeDocument/2006/customXml" ds:itemID="{03B90B5E-F6C6-4E1E-BC54-C5A47A227B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7ec452-7b44-4588-98ac-f6c5a119d4d6"/>
    <ds:schemaRef ds:uri="7feaafa9-84d6-4bb5-a842-309e3db02b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Version Changes</vt:lpstr>
      <vt:lpstr>Fund #### Journal Entries</vt:lpstr>
      <vt:lpstr>Department Note Disclosure</vt:lpstr>
      <vt:lpstr>SBITA Liabilities</vt:lpstr>
      <vt:lpstr>Check Figures </vt:lpstr>
      <vt:lpstr>Drop Down Menus</vt:lpstr>
      <vt:lpstr>GAAP02Aindex</vt:lpstr>
      <vt:lpstr>'Department Note Disclosure'!Print_Area</vt:lpstr>
      <vt:lpstr>'Fund #### Journal Entries'!Print_Area</vt:lpstr>
      <vt:lpstr>'SBITA Liabilities'!Print_Area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SCO</dc:creator>
  <cp:keywords/>
  <dc:description>This w/b compiles the non-CSU Report 18s for the governmental fund types for the Capital Assets Note in the CAFR.  Refer to procedures Governmental Activities Capital Assets.doc.</dc:description>
  <cp:lastModifiedBy>Lam, Samantha</cp:lastModifiedBy>
  <cp:revision/>
  <dcterms:created xsi:type="dcterms:W3CDTF">2002-04-03T16:09:33Z</dcterms:created>
  <dcterms:modified xsi:type="dcterms:W3CDTF">2025-08-19T23:03:20Z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0x01010087428E3CE3565E469DF091B467FF6F24</vt:lpwstr>
  </property>
</Properties>
</file>